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TISProjects\AgroForestal\DocsClients\"/>
    </mc:Choice>
  </mc:AlternateContent>
  <xr:revisionPtr revIDLastSave="0" documentId="13_ncr:1_{5BC0C7D6-B8AC-4418-9C19-84D7B57FDA1B}" xr6:coauthVersionLast="47" xr6:coauthVersionMax="47" xr10:uidLastSave="{00000000-0000-0000-0000-000000000000}"/>
  <bookViews>
    <workbookView xWindow="-120" yWindow="-120" windowWidth="29040" windowHeight="15840" activeTab="1" xr2:uid="{77B535DB-9D0E-419D-AE14-6D3565E67A9E}"/>
  </bookViews>
  <sheets>
    <sheet name="Sheet2" sheetId="2" r:id="rId1"/>
    <sheet name="Sheet1" sheetId="1" r:id="rId2"/>
  </sheets>
  <calcPr calcId="191029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9" i="1" l="1"/>
  <c r="K50" i="1"/>
  <c r="K51" i="1"/>
  <c r="K52" i="1"/>
  <c r="K53" i="1"/>
  <c r="K54" i="1"/>
  <c r="K55" i="1"/>
  <c r="K56" i="1"/>
  <c r="K57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53" i="1"/>
  <c r="K452" i="1"/>
  <c r="K93" i="1"/>
  <c r="K94" i="1"/>
  <c r="K95" i="1"/>
  <c r="K96" i="1"/>
  <c r="K510" i="1"/>
  <c r="K511" i="1"/>
  <c r="K512" i="1"/>
  <c r="K513" i="1"/>
  <c r="K644" i="1"/>
  <c r="K645" i="1"/>
  <c r="K151" i="1"/>
  <c r="K152" i="1"/>
  <c r="K153" i="1"/>
  <c r="K154" i="1"/>
  <c r="K155" i="1"/>
  <c r="K156" i="1"/>
  <c r="K157" i="1"/>
  <c r="K457" i="1"/>
  <c r="K458" i="1"/>
  <c r="K459" i="1"/>
  <c r="K495" i="1"/>
  <c r="K496" i="1"/>
  <c r="K497" i="1"/>
  <c r="K498" i="1"/>
  <c r="K499" i="1"/>
  <c r="K460" i="1"/>
  <c r="K461" i="1"/>
  <c r="K462" i="1"/>
  <c r="K463" i="1"/>
  <c r="K464" i="1"/>
  <c r="K465" i="1"/>
  <c r="K466" i="1"/>
  <c r="K467" i="1"/>
  <c r="K8" i="1"/>
  <c r="K9" i="1"/>
  <c r="K10" i="1"/>
  <c r="K11" i="1"/>
  <c r="K12" i="1"/>
  <c r="K13" i="1"/>
  <c r="K468" i="1"/>
  <c r="K469" i="1"/>
  <c r="K470" i="1"/>
  <c r="K500" i="1"/>
  <c r="K501" i="1"/>
  <c r="K502" i="1"/>
  <c r="K503" i="1"/>
  <c r="K504" i="1"/>
  <c r="K505" i="1"/>
  <c r="K506" i="1"/>
  <c r="K507" i="1"/>
  <c r="K508" i="1"/>
  <c r="K509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471" i="1"/>
  <c r="K472" i="1"/>
  <c r="K473" i="1"/>
  <c r="K474" i="1"/>
  <c r="K475" i="1"/>
  <c r="K476" i="1"/>
  <c r="K477" i="1"/>
  <c r="K478" i="1"/>
  <c r="K479" i="1"/>
  <c r="K558" i="1"/>
  <c r="K559" i="1"/>
  <c r="K560" i="1"/>
  <c r="K561" i="1"/>
  <c r="K562" i="1"/>
  <c r="K563" i="1"/>
  <c r="K564" i="1"/>
  <c r="K565" i="1"/>
  <c r="K566" i="1"/>
  <c r="K567" i="1"/>
  <c r="K480" i="1"/>
  <c r="K481" i="1"/>
  <c r="K482" i="1"/>
  <c r="K483" i="1"/>
  <c r="K484" i="1"/>
  <c r="K64" i="1"/>
  <c r="K65" i="1"/>
  <c r="K66" i="1"/>
  <c r="K568" i="1"/>
  <c r="K569" i="1"/>
  <c r="K570" i="1"/>
  <c r="K571" i="1"/>
  <c r="K572" i="1"/>
  <c r="K573" i="1"/>
  <c r="K574" i="1"/>
  <c r="K575" i="1"/>
  <c r="K67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485" i="1"/>
  <c r="K486" i="1"/>
  <c r="K487" i="1"/>
  <c r="K488" i="1"/>
  <c r="K489" i="1"/>
  <c r="K490" i="1"/>
  <c r="K491" i="1"/>
  <c r="K492" i="1"/>
  <c r="K493" i="1"/>
  <c r="K494" i="1"/>
  <c r="K46" i="1"/>
  <c r="K47" i="1"/>
  <c r="K48" i="1"/>
  <c r="K58" i="1"/>
  <c r="K59" i="1"/>
  <c r="K60" i="1"/>
  <c r="K61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83" i="1"/>
  <c r="K84" i="1"/>
  <c r="K85" i="1"/>
  <c r="K86" i="1"/>
  <c r="K87" i="1"/>
  <c r="K88" i="1"/>
  <c r="K89" i="1"/>
  <c r="K90" i="1"/>
  <c r="K91" i="1"/>
  <c r="K92" i="1"/>
  <c r="K236" i="1"/>
  <c r="K237" i="1"/>
  <c r="K238" i="1"/>
  <c r="K239" i="1"/>
  <c r="K240" i="1"/>
  <c r="K241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454" i="1"/>
  <c r="K455" i="1"/>
  <c r="K456" i="1"/>
  <c r="K68" i="1"/>
  <c r="K69" i="1"/>
  <c r="K70" i="1"/>
  <c r="K71" i="1"/>
  <c r="K607" i="1"/>
  <c r="K608" i="1"/>
  <c r="K609" i="1"/>
  <c r="K610" i="1"/>
  <c r="K611" i="1"/>
  <c r="K72" i="1"/>
  <c r="K73" i="1"/>
  <c r="K74" i="1"/>
  <c r="K75" i="1"/>
  <c r="K76" i="1"/>
  <c r="K77" i="1"/>
  <c r="K78" i="1"/>
  <c r="K79" i="1"/>
  <c r="K80" i="1"/>
  <c r="K81" i="1"/>
  <c r="K82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6" i="1"/>
  <c r="K64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62" i="1"/>
  <c r="K63" i="1"/>
  <c r="K206" i="1"/>
  <c r="K207" i="1"/>
  <c r="K208" i="1"/>
  <c r="K209" i="1"/>
  <c r="K218" i="1"/>
  <c r="K219" i="1"/>
  <c r="K220" i="1"/>
  <c r="K221" i="1"/>
  <c r="K222" i="1"/>
  <c r="K223" i="1"/>
  <c r="K210" i="1"/>
  <c r="K211" i="1"/>
  <c r="K212" i="1"/>
  <c r="K213" i="1"/>
  <c r="K214" i="1"/>
  <c r="K215" i="1"/>
  <c r="K216" i="1"/>
  <c r="K217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230" i="1"/>
  <c r="K231" i="1"/>
  <c r="K232" i="1"/>
  <c r="K233" i="1"/>
  <c r="K234" i="1"/>
  <c r="K235" i="1"/>
  <c r="K242" i="1"/>
  <c r="K243" i="1"/>
  <c r="K244" i="1"/>
  <c r="K245" i="1"/>
  <c r="K246" i="1"/>
  <c r="K247" i="1"/>
  <c r="K248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224" i="1"/>
  <c r="K225" i="1"/>
  <c r="K226" i="1"/>
  <c r="K227" i="1"/>
  <c r="K228" i="1"/>
  <c r="K229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67" i="1"/>
  <c r="K368" i="1"/>
  <c r="K369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73" i="1"/>
  <c r="K174" i="1"/>
  <c r="K175" i="1"/>
  <c r="K176" i="1"/>
  <c r="K177" i="1"/>
  <c r="K406" i="1"/>
  <c r="K407" i="1"/>
  <c r="K408" i="1"/>
  <c r="K409" i="1"/>
  <c r="K410" i="1"/>
  <c r="K433" i="1"/>
  <c r="K434" i="1"/>
  <c r="K435" i="1"/>
  <c r="K436" i="1"/>
  <c r="K403" i="1"/>
  <c r="K404" i="1"/>
  <c r="K405" i="1"/>
  <c r="K437" i="1"/>
  <c r="K438" i="1"/>
  <c r="K439" i="1"/>
  <c r="K440" i="1"/>
  <c r="K441" i="1"/>
  <c r="K648" i="1"/>
  <c r="K649" i="1"/>
  <c r="K442" i="1"/>
  <c r="K443" i="1"/>
  <c r="K444" i="1"/>
  <c r="K445" i="1"/>
  <c r="K446" i="1"/>
  <c r="K447" i="1"/>
  <c r="K448" i="1"/>
  <c r="K449" i="1"/>
  <c r="K450" i="1"/>
  <c r="K451" i="1"/>
  <c r="K2" i="1"/>
  <c r="K3" i="1"/>
  <c r="K4" i="1"/>
  <c r="K5" i="1"/>
  <c r="K6" i="1"/>
  <c r="K7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F49" i="1"/>
  <c r="F50" i="1"/>
  <c r="F51" i="1"/>
  <c r="F52" i="1"/>
  <c r="F53" i="1"/>
  <c r="F54" i="1"/>
  <c r="F55" i="1"/>
  <c r="F56" i="1"/>
  <c r="F57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53" i="1"/>
  <c r="F452" i="1"/>
  <c r="F93" i="1"/>
  <c r="F94" i="1"/>
  <c r="F95" i="1"/>
  <c r="F96" i="1"/>
  <c r="F510" i="1"/>
  <c r="F511" i="1"/>
  <c r="F512" i="1"/>
  <c r="F513" i="1"/>
  <c r="F644" i="1"/>
  <c r="F645" i="1"/>
  <c r="F151" i="1"/>
  <c r="F152" i="1"/>
  <c r="F153" i="1"/>
  <c r="F154" i="1"/>
  <c r="F155" i="1"/>
  <c r="F156" i="1"/>
  <c r="F157" i="1"/>
  <c r="F457" i="1"/>
  <c r="F458" i="1"/>
  <c r="F459" i="1"/>
  <c r="F495" i="1"/>
  <c r="F496" i="1"/>
  <c r="F497" i="1"/>
  <c r="F498" i="1"/>
  <c r="F499" i="1"/>
  <c r="F460" i="1"/>
  <c r="F461" i="1"/>
  <c r="F462" i="1"/>
  <c r="F463" i="1"/>
  <c r="F464" i="1"/>
  <c r="F465" i="1"/>
  <c r="F466" i="1"/>
  <c r="F467" i="1"/>
  <c r="F8" i="1"/>
  <c r="F9" i="1"/>
  <c r="F10" i="1"/>
  <c r="F11" i="1"/>
  <c r="F12" i="1"/>
  <c r="F13" i="1"/>
  <c r="F468" i="1"/>
  <c r="F469" i="1"/>
  <c r="F470" i="1"/>
  <c r="F500" i="1"/>
  <c r="F501" i="1"/>
  <c r="F502" i="1"/>
  <c r="F503" i="1"/>
  <c r="F504" i="1"/>
  <c r="F505" i="1"/>
  <c r="F506" i="1"/>
  <c r="F507" i="1"/>
  <c r="F508" i="1"/>
  <c r="F509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471" i="1"/>
  <c r="F472" i="1"/>
  <c r="F473" i="1"/>
  <c r="F474" i="1"/>
  <c r="F475" i="1"/>
  <c r="F476" i="1"/>
  <c r="F477" i="1"/>
  <c r="F478" i="1"/>
  <c r="F479" i="1"/>
  <c r="F558" i="1"/>
  <c r="F559" i="1"/>
  <c r="F560" i="1"/>
  <c r="F561" i="1"/>
  <c r="F562" i="1"/>
  <c r="F563" i="1"/>
  <c r="F564" i="1"/>
  <c r="F565" i="1"/>
  <c r="F566" i="1"/>
  <c r="F567" i="1"/>
  <c r="F480" i="1"/>
  <c r="F481" i="1"/>
  <c r="F482" i="1"/>
  <c r="F483" i="1"/>
  <c r="F484" i="1"/>
  <c r="F64" i="1"/>
  <c r="F65" i="1"/>
  <c r="F66" i="1"/>
  <c r="F568" i="1"/>
  <c r="F569" i="1"/>
  <c r="F570" i="1"/>
  <c r="F571" i="1"/>
  <c r="F572" i="1"/>
  <c r="F573" i="1"/>
  <c r="F574" i="1"/>
  <c r="F575" i="1"/>
  <c r="F67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485" i="1"/>
  <c r="F486" i="1"/>
  <c r="F487" i="1"/>
  <c r="F488" i="1"/>
  <c r="F489" i="1"/>
  <c r="F490" i="1"/>
  <c r="F491" i="1"/>
  <c r="F492" i="1"/>
  <c r="F493" i="1"/>
  <c r="F494" i="1"/>
  <c r="F46" i="1"/>
  <c r="F47" i="1"/>
  <c r="F48" i="1"/>
  <c r="F58" i="1"/>
  <c r="F59" i="1"/>
  <c r="F60" i="1"/>
  <c r="F61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83" i="1"/>
  <c r="F84" i="1"/>
  <c r="F85" i="1"/>
  <c r="F86" i="1"/>
  <c r="F87" i="1"/>
  <c r="F88" i="1"/>
  <c r="F89" i="1"/>
  <c r="F90" i="1"/>
  <c r="F91" i="1"/>
  <c r="F92" i="1"/>
  <c r="F236" i="1"/>
  <c r="F237" i="1"/>
  <c r="F238" i="1"/>
  <c r="F239" i="1"/>
  <c r="F240" i="1"/>
  <c r="F241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454" i="1"/>
  <c r="F455" i="1"/>
  <c r="F456" i="1"/>
  <c r="F68" i="1"/>
  <c r="F69" i="1"/>
  <c r="F70" i="1"/>
  <c r="F71" i="1"/>
  <c r="F607" i="1"/>
  <c r="F608" i="1"/>
  <c r="F609" i="1"/>
  <c r="F610" i="1"/>
  <c r="F611" i="1"/>
  <c r="F72" i="1"/>
  <c r="F73" i="1"/>
  <c r="F74" i="1"/>
  <c r="F75" i="1"/>
  <c r="F76" i="1"/>
  <c r="F77" i="1"/>
  <c r="F78" i="1"/>
  <c r="F79" i="1"/>
  <c r="F80" i="1"/>
  <c r="F81" i="1"/>
  <c r="F82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6" i="1"/>
  <c r="F64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62" i="1"/>
  <c r="F63" i="1"/>
  <c r="F206" i="1"/>
  <c r="F207" i="1"/>
  <c r="F208" i="1"/>
  <c r="F209" i="1"/>
  <c r="F218" i="1"/>
  <c r="F219" i="1"/>
  <c r="F220" i="1"/>
  <c r="F221" i="1"/>
  <c r="F222" i="1"/>
  <c r="F223" i="1"/>
  <c r="F210" i="1"/>
  <c r="F211" i="1"/>
  <c r="F212" i="1"/>
  <c r="F213" i="1"/>
  <c r="F214" i="1"/>
  <c r="F215" i="1"/>
  <c r="F216" i="1"/>
  <c r="F217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230" i="1"/>
  <c r="F231" i="1"/>
  <c r="F232" i="1"/>
  <c r="F233" i="1"/>
  <c r="F234" i="1"/>
  <c r="F235" i="1"/>
  <c r="F242" i="1"/>
  <c r="F243" i="1"/>
  <c r="F244" i="1"/>
  <c r="F245" i="1"/>
  <c r="F246" i="1"/>
  <c r="F247" i="1"/>
  <c r="F248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224" i="1"/>
  <c r="F225" i="1"/>
  <c r="F226" i="1"/>
  <c r="F227" i="1"/>
  <c r="F228" i="1"/>
  <c r="F229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67" i="1"/>
  <c r="F368" i="1"/>
  <c r="F369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73" i="1"/>
  <c r="F174" i="1"/>
  <c r="F175" i="1"/>
  <c r="F176" i="1"/>
  <c r="F177" i="1"/>
  <c r="F406" i="1"/>
  <c r="F407" i="1"/>
  <c r="F408" i="1"/>
  <c r="F409" i="1"/>
  <c r="F410" i="1"/>
  <c r="F433" i="1"/>
  <c r="F434" i="1"/>
  <c r="F435" i="1"/>
  <c r="F436" i="1"/>
  <c r="F403" i="1"/>
  <c r="F404" i="1"/>
  <c r="F405" i="1"/>
  <c r="F437" i="1"/>
  <c r="F438" i="1"/>
  <c r="F439" i="1"/>
  <c r="F440" i="1"/>
  <c r="F441" i="1"/>
  <c r="F648" i="1"/>
  <c r="F649" i="1"/>
  <c r="F442" i="1"/>
  <c r="F443" i="1"/>
  <c r="F444" i="1"/>
  <c r="F445" i="1"/>
  <c r="F446" i="1"/>
  <c r="F447" i="1"/>
  <c r="F448" i="1"/>
  <c r="F449" i="1"/>
  <c r="F450" i="1"/>
  <c r="F451" i="1"/>
  <c r="F2" i="1"/>
  <c r="F3" i="1"/>
  <c r="F4" i="1"/>
  <c r="F5" i="1"/>
  <c r="F6" i="1"/>
  <c r="F7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P432" i="1"/>
  <c r="C432" i="1"/>
  <c r="P431" i="1"/>
  <c r="C431" i="1"/>
  <c r="P430" i="1"/>
  <c r="Q430" i="1" s="1"/>
  <c r="C430" i="1"/>
  <c r="D430" i="1" s="1"/>
  <c r="P429" i="1"/>
  <c r="S429" i="1" s="1"/>
  <c r="C429" i="1"/>
  <c r="P428" i="1"/>
  <c r="Q428" i="1" s="1"/>
  <c r="C428" i="1"/>
  <c r="P427" i="1"/>
  <c r="Q427" i="1" s="1"/>
  <c r="C427" i="1"/>
  <c r="P426" i="1"/>
  <c r="Q426" i="1" s="1"/>
  <c r="C426" i="1"/>
  <c r="D426" i="1" s="1"/>
  <c r="P425" i="1"/>
  <c r="S425" i="1" s="1"/>
  <c r="C425" i="1"/>
  <c r="P424" i="1"/>
  <c r="Q424" i="1" s="1"/>
  <c r="C424" i="1"/>
  <c r="P423" i="1"/>
  <c r="C423" i="1"/>
  <c r="P422" i="1"/>
  <c r="Q422" i="1" s="1"/>
  <c r="C422" i="1"/>
  <c r="D422" i="1" s="1"/>
  <c r="P421" i="1"/>
  <c r="S421" i="1" s="1"/>
  <c r="C421" i="1"/>
  <c r="P420" i="1"/>
  <c r="Q420" i="1" s="1"/>
  <c r="C420" i="1"/>
  <c r="P419" i="1"/>
  <c r="Q419" i="1" s="1"/>
  <c r="C419" i="1"/>
  <c r="P418" i="1"/>
  <c r="Q418" i="1" s="1"/>
  <c r="C418" i="1"/>
  <c r="D418" i="1" s="1"/>
  <c r="P417" i="1"/>
  <c r="S417" i="1" s="1"/>
  <c r="C417" i="1"/>
  <c r="P416" i="1"/>
  <c r="C416" i="1"/>
  <c r="P415" i="1"/>
  <c r="C415" i="1"/>
  <c r="P414" i="1"/>
  <c r="Q414" i="1" s="1"/>
  <c r="C414" i="1"/>
  <c r="D414" i="1" s="1"/>
  <c r="P413" i="1"/>
  <c r="S413" i="1" s="1"/>
  <c r="C413" i="1"/>
  <c r="P412" i="1"/>
  <c r="Q412" i="1" s="1"/>
  <c r="C412" i="1"/>
  <c r="P411" i="1"/>
  <c r="S411" i="1" s="1"/>
  <c r="C411" i="1"/>
  <c r="P150" i="1"/>
  <c r="Q150" i="1" s="1"/>
  <c r="C150" i="1"/>
  <c r="D150" i="1" s="1"/>
  <c r="P149" i="1"/>
  <c r="S149" i="1" s="1"/>
  <c r="C149" i="1"/>
  <c r="P148" i="1"/>
  <c r="Q148" i="1" s="1"/>
  <c r="C148" i="1"/>
  <c r="P147" i="1"/>
  <c r="C147" i="1"/>
  <c r="P146" i="1"/>
  <c r="Q146" i="1" s="1"/>
  <c r="C146" i="1"/>
  <c r="D146" i="1" s="1"/>
  <c r="P145" i="1"/>
  <c r="Q145" i="1" s="1"/>
  <c r="C145" i="1"/>
  <c r="P144" i="1"/>
  <c r="Q144" i="1" s="1"/>
  <c r="C144" i="1"/>
  <c r="P143" i="1"/>
  <c r="S143" i="1" s="1"/>
  <c r="C143" i="1"/>
  <c r="P142" i="1"/>
  <c r="Q142" i="1" s="1"/>
  <c r="C142" i="1"/>
  <c r="D142" i="1" s="1"/>
  <c r="P141" i="1"/>
  <c r="S141" i="1" s="1"/>
  <c r="C141" i="1"/>
  <c r="P140" i="1"/>
  <c r="Q140" i="1" s="1"/>
  <c r="C140" i="1"/>
  <c r="P139" i="1"/>
  <c r="C139" i="1"/>
  <c r="P138" i="1"/>
  <c r="Q138" i="1" s="1"/>
  <c r="C138" i="1"/>
  <c r="D138" i="1" s="1"/>
  <c r="P137" i="1"/>
  <c r="Q137" i="1" s="1"/>
  <c r="C137" i="1"/>
  <c r="P136" i="1"/>
  <c r="Q136" i="1" s="1"/>
  <c r="C136" i="1"/>
  <c r="P135" i="1"/>
  <c r="S135" i="1" s="1"/>
  <c r="C135" i="1"/>
  <c r="P134" i="1"/>
  <c r="Q134" i="1" s="1"/>
  <c r="C134" i="1"/>
  <c r="D134" i="1" s="1"/>
  <c r="P133" i="1"/>
  <c r="S133" i="1" s="1"/>
  <c r="C133" i="1"/>
  <c r="P132" i="1"/>
  <c r="Q132" i="1" s="1"/>
  <c r="C132" i="1"/>
  <c r="P131" i="1"/>
  <c r="Q131" i="1" s="1"/>
  <c r="C131" i="1"/>
  <c r="P130" i="1"/>
  <c r="Q130" i="1" s="1"/>
  <c r="C130" i="1"/>
  <c r="D130" i="1" s="1"/>
  <c r="P129" i="1"/>
  <c r="Q129" i="1" s="1"/>
  <c r="C129" i="1"/>
  <c r="P128" i="1"/>
  <c r="C128" i="1"/>
  <c r="P127" i="1"/>
  <c r="S127" i="1" s="1"/>
  <c r="C127" i="1"/>
  <c r="P293" i="1"/>
  <c r="Q293" i="1" s="1"/>
  <c r="C293" i="1"/>
  <c r="D293" i="1" s="1"/>
  <c r="P292" i="1"/>
  <c r="S292" i="1" s="1"/>
  <c r="C292" i="1"/>
  <c r="P291" i="1"/>
  <c r="Q291" i="1" s="1"/>
  <c r="C291" i="1"/>
  <c r="P290" i="1"/>
  <c r="C290" i="1"/>
  <c r="P289" i="1"/>
  <c r="Q289" i="1" s="1"/>
  <c r="C289" i="1"/>
  <c r="D289" i="1" s="1"/>
  <c r="P288" i="1"/>
  <c r="Q288" i="1" s="1"/>
  <c r="C288" i="1"/>
  <c r="P287" i="1"/>
  <c r="Q287" i="1" s="1"/>
  <c r="C287" i="1"/>
  <c r="P286" i="1"/>
  <c r="S286" i="1" s="1"/>
  <c r="C286" i="1"/>
  <c r="P285" i="1"/>
  <c r="Q285" i="1" s="1"/>
  <c r="C285" i="1"/>
  <c r="D285" i="1" s="1"/>
  <c r="P284" i="1"/>
  <c r="C284" i="1"/>
  <c r="P283" i="1"/>
  <c r="Q283" i="1" s="1"/>
  <c r="C283" i="1"/>
  <c r="P282" i="1"/>
  <c r="Q282" i="1" s="1"/>
  <c r="C282" i="1"/>
  <c r="P281" i="1"/>
  <c r="Q281" i="1" s="1"/>
  <c r="C281" i="1"/>
  <c r="D281" i="1" s="1"/>
  <c r="P280" i="1"/>
  <c r="Q280" i="1" s="1"/>
  <c r="C280" i="1"/>
  <c r="P279" i="1"/>
  <c r="Q279" i="1" s="1"/>
  <c r="C279" i="1"/>
  <c r="P278" i="1"/>
  <c r="S278" i="1" s="1"/>
  <c r="C278" i="1"/>
  <c r="P277" i="1"/>
  <c r="Q277" i="1" s="1"/>
  <c r="C277" i="1"/>
  <c r="D277" i="1" s="1"/>
  <c r="P276" i="1"/>
  <c r="S276" i="1" s="1"/>
  <c r="C276" i="1"/>
  <c r="P275" i="1"/>
  <c r="Q275" i="1" s="1"/>
  <c r="C275" i="1"/>
  <c r="P274" i="1"/>
  <c r="C274" i="1"/>
  <c r="P273" i="1"/>
  <c r="Q273" i="1" s="1"/>
  <c r="C273" i="1"/>
  <c r="D273" i="1" s="1"/>
  <c r="P272" i="1"/>
  <c r="Q272" i="1" s="1"/>
  <c r="C272" i="1"/>
  <c r="P271" i="1"/>
  <c r="Q271" i="1" s="1"/>
  <c r="C271" i="1"/>
  <c r="P270" i="1"/>
  <c r="S270" i="1" s="1"/>
  <c r="C270" i="1"/>
  <c r="P269" i="1"/>
  <c r="Q269" i="1" s="1"/>
  <c r="C269" i="1"/>
  <c r="D269" i="1" s="1"/>
  <c r="P268" i="1"/>
  <c r="S268" i="1" s="1"/>
  <c r="C268" i="1"/>
  <c r="P267" i="1"/>
  <c r="Q267" i="1" s="1"/>
  <c r="C267" i="1"/>
  <c r="P266" i="1"/>
  <c r="Q266" i="1" s="1"/>
  <c r="C266" i="1"/>
  <c r="P265" i="1"/>
  <c r="Q265" i="1" s="1"/>
  <c r="C265" i="1"/>
  <c r="D265" i="1" s="1"/>
  <c r="P264" i="1"/>
  <c r="S264" i="1" s="1"/>
  <c r="C264" i="1"/>
  <c r="P263" i="1"/>
  <c r="Q263" i="1" s="1"/>
  <c r="C263" i="1"/>
  <c r="P262" i="1"/>
  <c r="Q262" i="1" s="1"/>
  <c r="C262" i="1"/>
  <c r="P261" i="1"/>
  <c r="Q261" i="1" s="1"/>
  <c r="C261" i="1"/>
  <c r="D261" i="1" s="1"/>
  <c r="P260" i="1"/>
  <c r="S260" i="1" s="1"/>
  <c r="C260" i="1"/>
  <c r="P259" i="1"/>
  <c r="Q259" i="1" s="1"/>
  <c r="C259" i="1"/>
  <c r="P258" i="1"/>
  <c r="C258" i="1"/>
  <c r="P257" i="1"/>
  <c r="Q257" i="1" s="1"/>
  <c r="C257" i="1"/>
  <c r="D257" i="1" s="1"/>
  <c r="P256" i="1"/>
  <c r="Q256" i="1" s="1"/>
  <c r="C256" i="1"/>
  <c r="P255" i="1"/>
  <c r="Q255" i="1" s="1"/>
  <c r="C255" i="1"/>
  <c r="P254" i="1"/>
  <c r="S254" i="1" s="1"/>
  <c r="C254" i="1"/>
  <c r="P253" i="1"/>
  <c r="Q253" i="1" s="1"/>
  <c r="C253" i="1"/>
  <c r="D253" i="1" s="1"/>
  <c r="P252" i="1"/>
  <c r="S252" i="1" s="1"/>
  <c r="C252" i="1"/>
  <c r="P251" i="1"/>
  <c r="Q251" i="1" s="1"/>
  <c r="C251" i="1"/>
  <c r="P250" i="1"/>
  <c r="Q250" i="1" s="1"/>
  <c r="C250" i="1"/>
  <c r="P249" i="1"/>
  <c r="Q249" i="1" s="1"/>
  <c r="C249" i="1"/>
  <c r="D249" i="1" s="1"/>
  <c r="P7" i="1"/>
  <c r="S7" i="1" s="1"/>
  <c r="C7" i="1"/>
  <c r="D7" i="1" s="1"/>
  <c r="P6" i="1"/>
  <c r="Q6" i="1" s="1"/>
  <c r="C6" i="1"/>
  <c r="D6" i="1" s="1"/>
  <c r="P5" i="1"/>
  <c r="Q5" i="1" s="1"/>
  <c r="C5" i="1"/>
  <c r="D5" i="1" s="1"/>
  <c r="P4" i="1"/>
  <c r="Q4" i="1" s="1"/>
  <c r="C4" i="1"/>
  <c r="D4" i="1" s="1"/>
  <c r="P3" i="1"/>
  <c r="S3" i="1" s="1"/>
  <c r="C3" i="1"/>
  <c r="D3" i="1" s="1"/>
  <c r="P2" i="1"/>
  <c r="C2" i="1"/>
  <c r="D2" i="1" s="1"/>
  <c r="P451" i="1"/>
  <c r="C451" i="1"/>
  <c r="P450" i="1"/>
  <c r="Q450" i="1" s="1"/>
  <c r="C450" i="1"/>
  <c r="D450" i="1" s="1"/>
  <c r="P449" i="1"/>
  <c r="S449" i="1" s="1"/>
  <c r="C449" i="1"/>
  <c r="P448" i="1"/>
  <c r="Q448" i="1" s="1"/>
  <c r="C448" i="1"/>
  <c r="P447" i="1"/>
  <c r="S447" i="1" s="1"/>
  <c r="C447" i="1"/>
  <c r="P446" i="1"/>
  <c r="Q446" i="1" s="1"/>
  <c r="C446" i="1"/>
  <c r="D446" i="1" s="1"/>
  <c r="P445" i="1"/>
  <c r="S445" i="1" s="1"/>
  <c r="C445" i="1"/>
  <c r="P444" i="1"/>
  <c r="C444" i="1"/>
  <c r="P443" i="1"/>
  <c r="Q443" i="1" s="1"/>
  <c r="C443" i="1"/>
  <c r="P442" i="1"/>
  <c r="Q442" i="1" s="1"/>
  <c r="C442" i="1"/>
  <c r="D442" i="1" s="1"/>
  <c r="P649" i="1"/>
  <c r="Q649" i="1" s="1"/>
  <c r="C649" i="1"/>
  <c r="D649" i="1" s="1"/>
  <c r="P648" i="1"/>
  <c r="Q648" i="1" s="1"/>
  <c r="C648" i="1"/>
  <c r="D648" i="1" s="1"/>
  <c r="P441" i="1"/>
  <c r="S441" i="1" s="1"/>
  <c r="C441" i="1"/>
  <c r="P440" i="1"/>
  <c r="Q440" i="1" s="1"/>
  <c r="C440" i="1"/>
  <c r="D440" i="1" s="1"/>
  <c r="P439" i="1"/>
  <c r="S439" i="1" s="1"/>
  <c r="C439" i="1"/>
  <c r="D439" i="1" s="1"/>
  <c r="P438" i="1"/>
  <c r="C438" i="1"/>
  <c r="D438" i="1" s="1"/>
  <c r="P437" i="1"/>
  <c r="C437" i="1"/>
  <c r="D437" i="1" s="1"/>
  <c r="P405" i="1"/>
  <c r="Q405" i="1" s="1"/>
  <c r="C405" i="1"/>
  <c r="D405" i="1" s="1"/>
  <c r="P404" i="1"/>
  <c r="Q404" i="1" s="1"/>
  <c r="C404" i="1"/>
  <c r="P403" i="1"/>
  <c r="Q403" i="1" s="1"/>
  <c r="C403" i="1"/>
  <c r="P436" i="1"/>
  <c r="Q436" i="1" s="1"/>
  <c r="C436" i="1"/>
  <c r="D436" i="1" s="1"/>
  <c r="P435" i="1"/>
  <c r="Q435" i="1" s="1"/>
  <c r="C435" i="1"/>
  <c r="D435" i="1" s="1"/>
  <c r="P434" i="1"/>
  <c r="S434" i="1" s="1"/>
  <c r="C434" i="1"/>
  <c r="D434" i="1" s="1"/>
  <c r="P433" i="1"/>
  <c r="C433" i="1"/>
  <c r="D433" i="1" s="1"/>
  <c r="P410" i="1"/>
  <c r="Q410" i="1" s="1"/>
  <c r="C410" i="1"/>
  <c r="D410" i="1" s="1"/>
  <c r="P409" i="1"/>
  <c r="Q409" i="1" s="1"/>
  <c r="C409" i="1"/>
  <c r="D409" i="1" s="1"/>
  <c r="P408" i="1"/>
  <c r="Q408" i="1" s="1"/>
  <c r="C408" i="1"/>
  <c r="D408" i="1" s="1"/>
  <c r="P407" i="1"/>
  <c r="Q407" i="1" s="1"/>
  <c r="C407" i="1"/>
  <c r="D407" i="1" s="1"/>
  <c r="P406" i="1"/>
  <c r="S406" i="1" s="1"/>
  <c r="C406" i="1"/>
  <c r="D406" i="1" s="1"/>
  <c r="P177" i="1"/>
  <c r="Q177" i="1" s="1"/>
  <c r="C177" i="1"/>
  <c r="D177" i="1" s="1"/>
  <c r="P176" i="1"/>
  <c r="S176" i="1" s="1"/>
  <c r="C176" i="1"/>
  <c r="P175" i="1"/>
  <c r="C175" i="1"/>
  <c r="D175" i="1" s="1"/>
  <c r="P174" i="1"/>
  <c r="C174" i="1"/>
  <c r="D174" i="1" s="1"/>
  <c r="P173" i="1"/>
  <c r="Q173" i="1" s="1"/>
  <c r="C173" i="1"/>
  <c r="D173" i="1" s="1"/>
  <c r="P191" i="1"/>
  <c r="Q191" i="1" s="1"/>
  <c r="C191" i="1"/>
  <c r="P190" i="1"/>
  <c r="C190" i="1"/>
  <c r="D190" i="1" s="1"/>
  <c r="P189" i="1"/>
  <c r="S189" i="1" s="1"/>
  <c r="C189" i="1"/>
  <c r="D189" i="1" s="1"/>
  <c r="P188" i="1"/>
  <c r="C188" i="1"/>
  <c r="D188" i="1" s="1"/>
  <c r="P187" i="1"/>
  <c r="S187" i="1" s="1"/>
  <c r="C187" i="1"/>
  <c r="P186" i="1"/>
  <c r="C186" i="1"/>
  <c r="D186" i="1" s="1"/>
  <c r="P185" i="1"/>
  <c r="C185" i="1"/>
  <c r="D185" i="1" s="1"/>
  <c r="P184" i="1"/>
  <c r="Q184" i="1" s="1"/>
  <c r="C184" i="1"/>
  <c r="D184" i="1" s="1"/>
  <c r="P183" i="1"/>
  <c r="Q183" i="1" s="1"/>
  <c r="C183" i="1"/>
  <c r="P182" i="1"/>
  <c r="Q182" i="1" s="1"/>
  <c r="C182" i="1"/>
  <c r="D182" i="1" s="1"/>
  <c r="P181" i="1"/>
  <c r="Q181" i="1" s="1"/>
  <c r="C181" i="1"/>
  <c r="D181" i="1" s="1"/>
  <c r="P180" i="1"/>
  <c r="Q180" i="1" s="1"/>
  <c r="C180" i="1"/>
  <c r="D180" i="1" s="1"/>
  <c r="P179" i="1"/>
  <c r="S179" i="1" s="1"/>
  <c r="C179" i="1"/>
  <c r="P178" i="1"/>
  <c r="C178" i="1"/>
  <c r="D178" i="1" s="1"/>
  <c r="P369" i="1"/>
  <c r="C369" i="1"/>
  <c r="D369" i="1" s="1"/>
  <c r="P368" i="1"/>
  <c r="Q368" i="1" s="1"/>
  <c r="C368" i="1"/>
  <c r="D368" i="1" s="1"/>
  <c r="P367" i="1"/>
  <c r="Q367" i="1" s="1"/>
  <c r="C367" i="1"/>
  <c r="D367" i="1" s="1"/>
  <c r="P385" i="1"/>
  <c r="C385" i="1"/>
  <c r="P384" i="1"/>
  <c r="S384" i="1" s="1"/>
  <c r="C384" i="1"/>
  <c r="P383" i="1"/>
  <c r="Q383" i="1" s="1"/>
  <c r="C383" i="1"/>
  <c r="D383" i="1" s="1"/>
  <c r="P382" i="1"/>
  <c r="S382" i="1" s="1"/>
  <c r="C382" i="1"/>
  <c r="P381" i="1"/>
  <c r="C381" i="1"/>
  <c r="P380" i="1"/>
  <c r="Q380" i="1" s="1"/>
  <c r="C380" i="1"/>
  <c r="P379" i="1"/>
  <c r="Q379" i="1" s="1"/>
  <c r="C379" i="1"/>
  <c r="D379" i="1" s="1"/>
  <c r="P378" i="1"/>
  <c r="Q378" i="1" s="1"/>
  <c r="C378" i="1"/>
  <c r="P377" i="1"/>
  <c r="Q377" i="1" s="1"/>
  <c r="C377" i="1"/>
  <c r="P376" i="1"/>
  <c r="S376" i="1" s="1"/>
  <c r="C376" i="1"/>
  <c r="P375" i="1"/>
  <c r="Q375" i="1" s="1"/>
  <c r="C375" i="1"/>
  <c r="D375" i="1" s="1"/>
  <c r="P374" i="1"/>
  <c r="S374" i="1" s="1"/>
  <c r="C374" i="1"/>
  <c r="P373" i="1"/>
  <c r="C373" i="1"/>
  <c r="P372" i="1"/>
  <c r="C372" i="1"/>
  <c r="P371" i="1"/>
  <c r="Q371" i="1" s="1"/>
  <c r="C371" i="1"/>
  <c r="D371" i="1" s="1"/>
  <c r="P370" i="1"/>
  <c r="Q370" i="1" s="1"/>
  <c r="C370" i="1"/>
  <c r="P402" i="1"/>
  <c r="Q402" i="1" s="1"/>
  <c r="C402" i="1"/>
  <c r="P401" i="1"/>
  <c r="Q401" i="1" s="1"/>
  <c r="C401" i="1"/>
  <c r="P400" i="1"/>
  <c r="Q400" i="1" s="1"/>
  <c r="C400" i="1"/>
  <c r="D400" i="1" s="1"/>
  <c r="P399" i="1"/>
  <c r="S399" i="1" s="1"/>
  <c r="C399" i="1"/>
  <c r="P398" i="1"/>
  <c r="C398" i="1"/>
  <c r="P397" i="1"/>
  <c r="Q397" i="1" s="1"/>
  <c r="C397" i="1"/>
  <c r="P396" i="1"/>
  <c r="C396" i="1"/>
  <c r="D396" i="1" s="1"/>
  <c r="P395" i="1"/>
  <c r="Q395" i="1" s="1"/>
  <c r="C395" i="1"/>
  <c r="P394" i="1"/>
  <c r="C394" i="1"/>
  <c r="P393" i="1"/>
  <c r="C393" i="1"/>
  <c r="P392" i="1"/>
  <c r="C392" i="1"/>
  <c r="D392" i="1" s="1"/>
  <c r="P391" i="1"/>
  <c r="Q391" i="1" s="1"/>
  <c r="C391" i="1"/>
  <c r="P390" i="1"/>
  <c r="C390" i="1"/>
  <c r="P389" i="1"/>
  <c r="Q389" i="1" s="1"/>
  <c r="C389" i="1"/>
  <c r="P388" i="1"/>
  <c r="C388" i="1"/>
  <c r="D388" i="1" s="1"/>
  <c r="P387" i="1"/>
  <c r="Q387" i="1" s="1"/>
  <c r="C387" i="1"/>
  <c r="P386" i="1"/>
  <c r="C386" i="1"/>
  <c r="P229" i="1"/>
  <c r="Q229" i="1" s="1"/>
  <c r="C229" i="1"/>
  <c r="P228" i="1"/>
  <c r="C228" i="1"/>
  <c r="D228" i="1" s="1"/>
  <c r="P227" i="1"/>
  <c r="C227" i="1"/>
  <c r="P226" i="1"/>
  <c r="C226" i="1"/>
  <c r="P225" i="1"/>
  <c r="Q225" i="1" s="1"/>
  <c r="C225" i="1"/>
  <c r="P224" i="1"/>
  <c r="C224" i="1"/>
  <c r="D224" i="1" s="1"/>
  <c r="P344" i="1"/>
  <c r="Q344" i="1" s="1"/>
  <c r="C344" i="1"/>
  <c r="D344" i="1" s="1"/>
  <c r="P343" i="1"/>
  <c r="C343" i="1"/>
  <c r="D343" i="1" s="1"/>
  <c r="P342" i="1"/>
  <c r="C342" i="1"/>
  <c r="D342" i="1" s="1"/>
  <c r="P341" i="1"/>
  <c r="C341" i="1"/>
  <c r="D341" i="1" s="1"/>
  <c r="P340" i="1"/>
  <c r="Q340" i="1" s="1"/>
  <c r="C340" i="1"/>
  <c r="D340" i="1" s="1"/>
  <c r="P339" i="1"/>
  <c r="C339" i="1"/>
  <c r="D339" i="1" s="1"/>
  <c r="P338" i="1"/>
  <c r="Q338" i="1" s="1"/>
  <c r="C338" i="1"/>
  <c r="D338" i="1" s="1"/>
  <c r="P337" i="1"/>
  <c r="C337" i="1"/>
  <c r="D337" i="1" s="1"/>
  <c r="P336" i="1"/>
  <c r="Q336" i="1" s="1"/>
  <c r="C336" i="1"/>
  <c r="D336" i="1" s="1"/>
  <c r="P335" i="1"/>
  <c r="C335" i="1"/>
  <c r="D335" i="1" s="1"/>
  <c r="P334" i="1"/>
  <c r="Q334" i="1" s="1"/>
  <c r="C334" i="1"/>
  <c r="D334" i="1" s="1"/>
  <c r="P333" i="1"/>
  <c r="C333" i="1"/>
  <c r="D333" i="1" s="1"/>
  <c r="P332" i="1"/>
  <c r="Q332" i="1" s="1"/>
  <c r="C332" i="1"/>
  <c r="D332" i="1" s="1"/>
  <c r="P331" i="1"/>
  <c r="C331" i="1"/>
  <c r="D331" i="1" s="1"/>
  <c r="P330" i="1"/>
  <c r="Q330" i="1" s="1"/>
  <c r="C330" i="1"/>
  <c r="D330" i="1" s="1"/>
  <c r="P329" i="1"/>
  <c r="C329" i="1"/>
  <c r="D329" i="1" s="1"/>
  <c r="P328" i="1"/>
  <c r="C328" i="1"/>
  <c r="D328" i="1" s="1"/>
  <c r="P327" i="1"/>
  <c r="C327" i="1"/>
  <c r="D327" i="1" s="1"/>
  <c r="P326" i="1"/>
  <c r="C326" i="1"/>
  <c r="D326" i="1" s="1"/>
  <c r="P325" i="1"/>
  <c r="C325" i="1"/>
  <c r="D325" i="1" s="1"/>
  <c r="P248" i="1"/>
  <c r="Q248" i="1" s="1"/>
  <c r="C248" i="1"/>
  <c r="D248" i="1" s="1"/>
  <c r="P247" i="1"/>
  <c r="C247" i="1"/>
  <c r="D247" i="1" s="1"/>
  <c r="P246" i="1"/>
  <c r="Q246" i="1" s="1"/>
  <c r="C246" i="1"/>
  <c r="D246" i="1" s="1"/>
  <c r="P245" i="1"/>
  <c r="C245" i="1"/>
  <c r="D245" i="1" s="1"/>
  <c r="P244" i="1"/>
  <c r="Q244" i="1" s="1"/>
  <c r="C244" i="1"/>
  <c r="D244" i="1" s="1"/>
  <c r="P243" i="1"/>
  <c r="C243" i="1"/>
  <c r="D243" i="1" s="1"/>
  <c r="P242" i="1"/>
  <c r="Q242" i="1" s="1"/>
  <c r="C242" i="1"/>
  <c r="D242" i="1" s="1"/>
  <c r="P235" i="1"/>
  <c r="C235" i="1"/>
  <c r="D235" i="1" s="1"/>
  <c r="P234" i="1"/>
  <c r="Q234" i="1" s="1"/>
  <c r="C234" i="1"/>
  <c r="D234" i="1" s="1"/>
  <c r="P233" i="1"/>
  <c r="C233" i="1"/>
  <c r="D233" i="1" s="1"/>
  <c r="P232" i="1"/>
  <c r="Q232" i="1" s="1"/>
  <c r="C232" i="1"/>
  <c r="D232" i="1" s="1"/>
  <c r="P231" i="1"/>
  <c r="C231" i="1"/>
  <c r="D231" i="1" s="1"/>
  <c r="P230" i="1"/>
  <c r="Q230" i="1" s="1"/>
  <c r="C230" i="1"/>
  <c r="D230" i="1" s="1"/>
  <c r="P108" i="1"/>
  <c r="Q108" i="1" s="1"/>
  <c r="C108" i="1"/>
  <c r="D108" i="1" s="1"/>
  <c r="P107" i="1"/>
  <c r="Q107" i="1" s="1"/>
  <c r="C107" i="1"/>
  <c r="D107" i="1" s="1"/>
  <c r="P106" i="1"/>
  <c r="Q106" i="1" s="1"/>
  <c r="C106" i="1"/>
  <c r="D106" i="1" s="1"/>
  <c r="P105" i="1"/>
  <c r="Q105" i="1" s="1"/>
  <c r="C105" i="1"/>
  <c r="D105" i="1" s="1"/>
  <c r="P104" i="1"/>
  <c r="Q104" i="1" s="1"/>
  <c r="C104" i="1"/>
  <c r="D104" i="1" s="1"/>
  <c r="P103" i="1"/>
  <c r="Q103" i="1" s="1"/>
  <c r="C103" i="1"/>
  <c r="D103" i="1" s="1"/>
  <c r="P102" i="1"/>
  <c r="C102" i="1"/>
  <c r="D102" i="1" s="1"/>
  <c r="P101" i="1"/>
  <c r="Q101" i="1" s="1"/>
  <c r="C101" i="1"/>
  <c r="D101" i="1" s="1"/>
  <c r="P100" i="1"/>
  <c r="Q100" i="1" s="1"/>
  <c r="C100" i="1"/>
  <c r="D100" i="1" s="1"/>
  <c r="P99" i="1"/>
  <c r="C99" i="1"/>
  <c r="D99" i="1" s="1"/>
  <c r="P98" i="1"/>
  <c r="Q98" i="1" s="1"/>
  <c r="C98" i="1"/>
  <c r="D98" i="1" s="1"/>
  <c r="P97" i="1"/>
  <c r="Q97" i="1" s="1"/>
  <c r="C97" i="1"/>
  <c r="D97" i="1" s="1"/>
  <c r="P324" i="1"/>
  <c r="C324" i="1"/>
  <c r="D324" i="1" s="1"/>
  <c r="P323" i="1"/>
  <c r="Q323" i="1" s="1"/>
  <c r="C323" i="1"/>
  <c r="D323" i="1" s="1"/>
  <c r="P322" i="1"/>
  <c r="C322" i="1"/>
  <c r="D322" i="1" s="1"/>
  <c r="P321" i="1"/>
  <c r="Q321" i="1" s="1"/>
  <c r="C321" i="1"/>
  <c r="D321" i="1" s="1"/>
  <c r="P320" i="1"/>
  <c r="Q320" i="1" s="1"/>
  <c r="C320" i="1"/>
  <c r="D320" i="1" s="1"/>
  <c r="P319" i="1"/>
  <c r="Q319" i="1" s="1"/>
  <c r="C319" i="1"/>
  <c r="D319" i="1" s="1"/>
  <c r="P318" i="1"/>
  <c r="Q318" i="1" s="1"/>
  <c r="C318" i="1"/>
  <c r="D318" i="1" s="1"/>
  <c r="P317" i="1"/>
  <c r="Q317" i="1" s="1"/>
  <c r="C317" i="1"/>
  <c r="D317" i="1" s="1"/>
  <c r="P316" i="1"/>
  <c r="Q316" i="1" s="1"/>
  <c r="C316" i="1"/>
  <c r="D316" i="1" s="1"/>
  <c r="P315" i="1"/>
  <c r="Q315" i="1" s="1"/>
  <c r="C315" i="1"/>
  <c r="D315" i="1" s="1"/>
  <c r="P314" i="1"/>
  <c r="C314" i="1"/>
  <c r="D314" i="1" s="1"/>
  <c r="P313" i="1"/>
  <c r="Q313" i="1" s="1"/>
  <c r="C313" i="1"/>
  <c r="D313" i="1" s="1"/>
  <c r="P312" i="1"/>
  <c r="Q312" i="1" s="1"/>
  <c r="C312" i="1"/>
  <c r="D312" i="1" s="1"/>
  <c r="P311" i="1"/>
  <c r="Q311" i="1" s="1"/>
  <c r="C311" i="1"/>
  <c r="D311" i="1" s="1"/>
  <c r="P310" i="1"/>
  <c r="Q310" i="1" s="1"/>
  <c r="C310" i="1"/>
  <c r="D310" i="1" s="1"/>
  <c r="P309" i="1"/>
  <c r="Q309" i="1" s="1"/>
  <c r="C309" i="1"/>
  <c r="D309" i="1" s="1"/>
  <c r="P308" i="1"/>
  <c r="Q308" i="1" s="1"/>
  <c r="C308" i="1"/>
  <c r="D308" i="1" s="1"/>
  <c r="P307" i="1"/>
  <c r="Q307" i="1" s="1"/>
  <c r="C307" i="1"/>
  <c r="D307" i="1" s="1"/>
  <c r="P306" i="1"/>
  <c r="C306" i="1"/>
  <c r="D306" i="1" s="1"/>
  <c r="P305" i="1"/>
  <c r="Q305" i="1" s="1"/>
  <c r="C305" i="1"/>
  <c r="D305" i="1" s="1"/>
  <c r="P304" i="1"/>
  <c r="Q304" i="1" s="1"/>
  <c r="C304" i="1"/>
  <c r="D304" i="1" s="1"/>
  <c r="P303" i="1"/>
  <c r="Q303" i="1" s="1"/>
  <c r="C303" i="1"/>
  <c r="D303" i="1" s="1"/>
  <c r="P302" i="1"/>
  <c r="Q302" i="1" s="1"/>
  <c r="C302" i="1"/>
  <c r="D302" i="1" s="1"/>
  <c r="P301" i="1"/>
  <c r="Q301" i="1" s="1"/>
  <c r="C301" i="1"/>
  <c r="D301" i="1" s="1"/>
  <c r="P300" i="1"/>
  <c r="Q300" i="1" s="1"/>
  <c r="C300" i="1"/>
  <c r="D300" i="1" s="1"/>
  <c r="P299" i="1"/>
  <c r="Q299" i="1" s="1"/>
  <c r="C299" i="1"/>
  <c r="D299" i="1" s="1"/>
  <c r="P298" i="1"/>
  <c r="C298" i="1"/>
  <c r="D298" i="1" s="1"/>
  <c r="P297" i="1"/>
  <c r="Q297" i="1" s="1"/>
  <c r="C297" i="1"/>
  <c r="D297" i="1" s="1"/>
  <c r="P296" i="1"/>
  <c r="Q296" i="1" s="1"/>
  <c r="C296" i="1"/>
  <c r="D296" i="1" s="1"/>
  <c r="P295" i="1"/>
  <c r="Q295" i="1" s="1"/>
  <c r="C295" i="1"/>
  <c r="D295" i="1" s="1"/>
  <c r="P294" i="1"/>
  <c r="Q294" i="1" s="1"/>
  <c r="C294" i="1"/>
  <c r="D294" i="1" s="1"/>
  <c r="P366" i="1"/>
  <c r="Q366" i="1" s="1"/>
  <c r="C366" i="1"/>
  <c r="D366" i="1" s="1"/>
  <c r="P365" i="1"/>
  <c r="Q365" i="1" s="1"/>
  <c r="C365" i="1"/>
  <c r="D365" i="1" s="1"/>
  <c r="P364" i="1"/>
  <c r="Q364" i="1" s="1"/>
  <c r="C364" i="1"/>
  <c r="D364" i="1" s="1"/>
  <c r="P363" i="1"/>
  <c r="S363" i="1" s="1"/>
  <c r="C363" i="1"/>
  <c r="D363" i="1" s="1"/>
  <c r="P362" i="1"/>
  <c r="Q362" i="1" s="1"/>
  <c r="C362" i="1"/>
  <c r="D362" i="1" s="1"/>
  <c r="P361" i="1"/>
  <c r="C361" i="1"/>
  <c r="D361" i="1" s="1"/>
  <c r="P360" i="1"/>
  <c r="Q360" i="1" s="1"/>
  <c r="C360" i="1"/>
  <c r="D360" i="1" s="1"/>
  <c r="P359" i="1"/>
  <c r="Q359" i="1" s="1"/>
  <c r="C359" i="1"/>
  <c r="D359" i="1" s="1"/>
  <c r="P358" i="1"/>
  <c r="Q358" i="1" s="1"/>
  <c r="C358" i="1"/>
  <c r="D358" i="1" s="1"/>
  <c r="P357" i="1"/>
  <c r="S357" i="1" s="1"/>
  <c r="C357" i="1"/>
  <c r="D357" i="1" s="1"/>
  <c r="P356" i="1"/>
  <c r="Q356" i="1" s="1"/>
  <c r="C356" i="1"/>
  <c r="D356" i="1" s="1"/>
  <c r="P355" i="1"/>
  <c r="Q355" i="1" s="1"/>
  <c r="C355" i="1"/>
  <c r="D355" i="1" s="1"/>
  <c r="P354" i="1"/>
  <c r="C354" i="1"/>
  <c r="D354" i="1" s="1"/>
  <c r="P353" i="1"/>
  <c r="S353" i="1" s="1"/>
  <c r="C353" i="1"/>
  <c r="D353" i="1" s="1"/>
  <c r="P352" i="1"/>
  <c r="Q352" i="1" s="1"/>
  <c r="C352" i="1"/>
  <c r="D352" i="1" s="1"/>
  <c r="P351" i="1"/>
  <c r="S351" i="1" s="1"/>
  <c r="C351" i="1"/>
  <c r="D351" i="1" s="1"/>
  <c r="P350" i="1"/>
  <c r="Q350" i="1" s="1"/>
  <c r="C350" i="1"/>
  <c r="D350" i="1" s="1"/>
  <c r="P349" i="1"/>
  <c r="S349" i="1" s="1"/>
  <c r="C349" i="1"/>
  <c r="D349" i="1" s="1"/>
  <c r="P348" i="1"/>
  <c r="Q348" i="1" s="1"/>
  <c r="C348" i="1"/>
  <c r="D348" i="1" s="1"/>
  <c r="P347" i="1"/>
  <c r="S347" i="1" s="1"/>
  <c r="C347" i="1"/>
  <c r="D347" i="1" s="1"/>
  <c r="P346" i="1"/>
  <c r="Q346" i="1" s="1"/>
  <c r="C346" i="1"/>
  <c r="D346" i="1" s="1"/>
  <c r="P345" i="1"/>
  <c r="C345" i="1"/>
  <c r="D345" i="1" s="1"/>
  <c r="P205" i="1"/>
  <c r="Q205" i="1" s="1"/>
  <c r="C205" i="1"/>
  <c r="D205" i="1" s="1"/>
  <c r="P204" i="1"/>
  <c r="Q204" i="1" s="1"/>
  <c r="C204" i="1"/>
  <c r="D204" i="1" s="1"/>
  <c r="P203" i="1"/>
  <c r="Q203" i="1" s="1"/>
  <c r="C203" i="1"/>
  <c r="D203" i="1" s="1"/>
  <c r="P202" i="1"/>
  <c r="Q202" i="1" s="1"/>
  <c r="C202" i="1"/>
  <c r="D202" i="1" s="1"/>
  <c r="P201" i="1"/>
  <c r="Q201" i="1" s="1"/>
  <c r="C201" i="1"/>
  <c r="D201" i="1" s="1"/>
  <c r="P200" i="1"/>
  <c r="Q200" i="1" s="1"/>
  <c r="C200" i="1"/>
  <c r="D200" i="1" s="1"/>
  <c r="P199" i="1"/>
  <c r="S199" i="1" s="1"/>
  <c r="C199" i="1"/>
  <c r="D199" i="1" s="1"/>
  <c r="P198" i="1"/>
  <c r="Q198" i="1" s="1"/>
  <c r="C198" i="1"/>
  <c r="D198" i="1" s="1"/>
  <c r="P197" i="1"/>
  <c r="S197" i="1" s="1"/>
  <c r="C197" i="1"/>
  <c r="D197" i="1" s="1"/>
  <c r="P196" i="1"/>
  <c r="Q196" i="1" s="1"/>
  <c r="C196" i="1"/>
  <c r="D196" i="1" s="1"/>
  <c r="P195" i="1"/>
  <c r="C195" i="1"/>
  <c r="D195" i="1" s="1"/>
  <c r="P194" i="1"/>
  <c r="Q194" i="1" s="1"/>
  <c r="C194" i="1"/>
  <c r="D194" i="1" s="1"/>
  <c r="P193" i="1"/>
  <c r="S193" i="1" s="1"/>
  <c r="C193" i="1"/>
  <c r="D193" i="1" s="1"/>
  <c r="P192" i="1"/>
  <c r="Q192" i="1" s="1"/>
  <c r="C192" i="1"/>
  <c r="D192" i="1" s="1"/>
  <c r="P217" i="1"/>
  <c r="S217" i="1" s="1"/>
  <c r="C217" i="1"/>
  <c r="D217" i="1" s="1"/>
  <c r="P216" i="1"/>
  <c r="Q216" i="1" s="1"/>
  <c r="C216" i="1"/>
  <c r="D216" i="1" s="1"/>
  <c r="P215" i="1"/>
  <c r="S215" i="1" s="1"/>
  <c r="C215" i="1"/>
  <c r="D215" i="1" s="1"/>
  <c r="P214" i="1"/>
  <c r="Q214" i="1" s="1"/>
  <c r="C214" i="1"/>
  <c r="D214" i="1" s="1"/>
  <c r="P213" i="1"/>
  <c r="C213" i="1"/>
  <c r="D213" i="1" s="1"/>
  <c r="P212" i="1"/>
  <c r="Q212" i="1" s="1"/>
  <c r="C212" i="1"/>
  <c r="D212" i="1" s="1"/>
  <c r="P211" i="1"/>
  <c r="S211" i="1" s="1"/>
  <c r="C211" i="1"/>
  <c r="D211" i="1" s="1"/>
  <c r="P210" i="1"/>
  <c r="Q210" i="1" s="1"/>
  <c r="C210" i="1"/>
  <c r="D210" i="1" s="1"/>
  <c r="P223" i="1"/>
  <c r="S223" i="1" s="1"/>
  <c r="C223" i="1"/>
  <c r="P222" i="1"/>
  <c r="Q222" i="1" s="1"/>
  <c r="C222" i="1"/>
  <c r="P221" i="1"/>
  <c r="S221" i="1" s="1"/>
  <c r="C221" i="1"/>
  <c r="P220" i="1"/>
  <c r="Q220" i="1" s="1"/>
  <c r="C220" i="1"/>
  <c r="D220" i="1" s="1"/>
  <c r="P219" i="1"/>
  <c r="C219" i="1"/>
  <c r="P218" i="1"/>
  <c r="Q218" i="1" s="1"/>
  <c r="C218" i="1"/>
  <c r="P209" i="1"/>
  <c r="S209" i="1" s="1"/>
  <c r="C209" i="1"/>
  <c r="D209" i="1" s="1"/>
  <c r="P208" i="1"/>
  <c r="Q208" i="1" s="1"/>
  <c r="C208" i="1"/>
  <c r="D208" i="1" s="1"/>
  <c r="P207" i="1"/>
  <c r="S207" i="1" s="1"/>
  <c r="C207" i="1"/>
  <c r="D207" i="1" s="1"/>
  <c r="P206" i="1"/>
  <c r="Q206" i="1" s="1"/>
  <c r="C206" i="1"/>
  <c r="D206" i="1" s="1"/>
  <c r="P63" i="1"/>
  <c r="S63" i="1" s="1"/>
  <c r="C63" i="1"/>
  <c r="D63" i="1" s="1"/>
  <c r="P62" i="1"/>
  <c r="Q62" i="1" s="1"/>
  <c r="C62" i="1"/>
  <c r="D62" i="1" s="1"/>
  <c r="P172" i="1"/>
  <c r="C172" i="1"/>
  <c r="D172" i="1" s="1"/>
  <c r="P171" i="1"/>
  <c r="Q171" i="1" s="1"/>
  <c r="C171" i="1"/>
  <c r="D171" i="1" s="1"/>
  <c r="P170" i="1"/>
  <c r="C170" i="1"/>
  <c r="D170" i="1" s="1"/>
  <c r="P169" i="1"/>
  <c r="Q169" i="1" s="1"/>
  <c r="C169" i="1"/>
  <c r="D169" i="1" s="1"/>
  <c r="P168" i="1"/>
  <c r="S168" i="1" s="1"/>
  <c r="C168" i="1"/>
  <c r="D168" i="1" s="1"/>
  <c r="P167" i="1"/>
  <c r="Q167" i="1" s="1"/>
  <c r="C167" i="1"/>
  <c r="D167" i="1" s="1"/>
  <c r="P166" i="1"/>
  <c r="S166" i="1" s="1"/>
  <c r="C166" i="1"/>
  <c r="D166" i="1" s="1"/>
  <c r="P165" i="1"/>
  <c r="Q165" i="1" s="1"/>
  <c r="C165" i="1"/>
  <c r="D165" i="1" s="1"/>
  <c r="P164" i="1"/>
  <c r="C164" i="1"/>
  <c r="D164" i="1" s="1"/>
  <c r="P163" i="1"/>
  <c r="Q163" i="1" s="1"/>
  <c r="C163" i="1"/>
  <c r="D163" i="1" s="1"/>
  <c r="P162" i="1"/>
  <c r="C162" i="1"/>
  <c r="D162" i="1" s="1"/>
  <c r="P161" i="1"/>
  <c r="Q161" i="1" s="1"/>
  <c r="C161" i="1"/>
  <c r="D161" i="1" s="1"/>
  <c r="P160" i="1"/>
  <c r="S160" i="1" s="1"/>
  <c r="C160" i="1"/>
  <c r="D160" i="1" s="1"/>
  <c r="P159" i="1"/>
  <c r="Q159" i="1" s="1"/>
  <c r="C159" i="1"/>
  <c r="D159" i="1" s="1"/>
  <c r="P158" i="1"/>
  <c r="S158" i="1" s="1"/>
  <c r="C158" i="1"/>
  <c r="D158" i="1" s="1"/>
  <c r="P647" i="1"/>
  <c r="Q647" i="1" s="1"/>
  <c r="C647" i="1"/>
  <c r="D647" i="1" s="1"/>
  <c r="P646" i="1"/>
  <c r="C646" i="1"/>
  <c r="D646" i="1" s="1"/>
  <c r="P643" i="1"/>
  <c r="Q643" i="1" s="1"/>
  <c r="C643" i="1"/>
  <c r="D643" i="1" s="1"/>
  <c r="P642" i="1"/>
  <c r="C642" i="1"/>
  <c r="D642" i="1" s="1"/>
  <c r="P641" i="1"/>
  <c r="Q641" i="1" s="1"/>
  <c r="C641" i="1"/>
  <c r="D641" i="1" s="1"/>
  <c r="P640" i="1"/>
  <c r="S640" i="1" s="1"/>
  <c r="C640" i="1"/>
  <c r="D640" i="1" s="1"/>
  <c r="P639" i="1"/>
  <c r="Q639" i="1" s="1"/>
  <c r="C639" i="1"/>
  <c r="D639" i="1" s="1"/>
  <c r="P638" i="1"/>
  <c r="S638" i="1" s="1"/>
  <c r="C638" i="1"/>
  <c r="D638" i="1" s="1"/>
  <c r="P637" i="1"/>
  <c r="Q637" i="1" s="1"/>
  <c r="C637" i="1"/>
  <c r="D637" i="1" s="1"/>
  <c r="P636" i="1"/>
  <c r="C636" i="1"/>
  <c r="D636" i="1" s="1"/>
  <c r="P635" i="1"/>
  <c r="Q635" i="1" s="1"/>
  <c r="C635" i="1"/>
  <c r="D635" i="1" s="1"/>
  <c r="P634" i="1"/>
  <c r="C634" i="1"/>
  <c r="D634" i="1" s="1"/>
  <c r="P633" i="1"/>
  <c r="Q633" i="1" s="1"/>
  <c r="C633" i="1"/>
  <c r="D633" i="1" s="1"/>
  <c r="P632" i="1"/>
  <c r="S632" i="1" s="1"/>
  <c r="C632" i="1"/>
  <c r="D632" i="1" s="1"/>
  <c r="P631" i="1"/>
  <c r="Q631" i="1" s="1"/>
  <c r="C631" i="1"/>
  <c r="D631" i="1" s="1"/>
  <c r="P630" i="1"/>
  <c r="S630" i="1" s="1"/>
  <c r="C630" i="1"/>
  <c r="D630" i="1" s="1"/>
  <c r="P629" i="1"/>
  <c r="Q629" i="1" s="1"/>
  <c r="C629" i="1"/>
  <c r="D629" i="1" s="1"/>
  <c r="P628" i="1"/>
  <c r="C628" i="1"/>
  <c r="D628" i="1" s="1"/>
  <c r="P627" i="1"/>
  <c r="Q627" i="1" s="1"/>
  <c r="C627" i="1"/>
  <c r="D627" i="1" s="1"/>
  <c r="P626" i="1"/>
  <c r="C626" i="1"/>
  <c r="D626" i="1" s="1"/>
  <c r="P625" i="1"/>
  <c r="Q625" i="1" s="1"/>
  <c r="C625" i="1"/>
  <c r="D625" i="1" s="1"/>
  <c r="P624" i="1"/>
  <c r="S624" i="1" s="1"/>
  <c r="C624" i="1"/>
  <c r="D624" i="1" s="1"/>
  <c r="P623" i="1"/>
  <c r="Q623" i="1" s="1"/>
  <c r="C623" i="1"/>
  <c r="D623" i="1" s="1"/>
  <c r="P622" i="1"/>
  <c r="S622" i="1" s="1"/>
  <c r="C622" i="1"/>
  <c r="D622" i="1" s="1"/>
  <c r="P621" i="1"/>
  <c r="Q621" i="1" s="1"/>
  <c r="C621" i="1"/>
  <c r="D621" i="1" s="1"/>
  <c r="P620" i="1"/>
  <c r="C620" i="1"/>
  <c r="D620" i="1" s="1"/>
  <c r="P619" i="1"/>
  <c r="Q619" i="1" s="1"/>
  <c r="C619" i="1"/>
  <c r="D619" i="1" s="1"/>
  <c r="P618" i="1"/>
  <c r="C618" i="1"/>
  <c r="D618" i="1" s="1"/>
  <c r="P617" i="1"/>
  <c r="Q617" i="1" s="1"/>
  <c r="C617" i="1"/>
  <c r="D617" i="1" s="1"/>
  <c r="P616" i="1"/>
  <c r="S616" i="1" s="1"/>
  <c r="C616" i="1"/>
  <c r="D616" i="1" s="1"/>
  <c r="P615" i="1"/>
  <c r="Q615" i="1" s="1"/>
  <c r="C615" i="1"/>
  <c r="D615" i="1" s="1"/>
  <c r="P614" i="1"/>
  <c r="S614" i="1" s="1"/>
  <c r="C614" i="1"/>
  <c r="D614" i="1" s="1"/>
  <c r="P613" i="1"/>
  <c r="Q613" i="1" s="1"/>
  <c r="C613" i="1"/>
  <c r="D613" i="1" s="1"/>
  <c r="P612" i="1"/>
  <c r="C612" i="1"/>
  <c r="D612" i="1" s="1"/>
  <c r="P82" i="1"/>
  <c r="Q82" i="1" s="1"/>
  <c r="C82" i="1"/>
  <c r="D82" i="1" s="1"/>
  <c r="P81" i="1"/>
  <c r="C81" i="1"/>
  <c r="D81" i="1" s="1"/>
  <c r="P80" i="1"/>
  <c r="Q80" i="1" s="1"/>
  <c r="C80" i="1"/>
  <c r="D80" i="1" s="1"/>
  <c r="P79" i="1"/>
  <c r="S79" i="1" s="1"/>
  <c r="C79" i="1"/>
  <c r="D79" i="1" s="1"/>
  <c r="P78" i="1"/>
  <c r="Q78" i="1" s="1"/>
  <c r="C78" i="1"/>
  <c r="D78" i="1" s="1"/>
  <c r="P77" i="1"/>
  <c r="S77" i="1" s="1"/>
  <c r="C77" i="1"/>
  <c r="D77" i="1" s="1"/>
  <c r="P76" i="1"/>
  <c r="Q76" i="1" s="1"/>
  <c r="C76" i="1"/>
  <c r="D76" i="1" s="1"/>
  <c r="P75" i="1"/>
  <c r="C75" i="1"/>
  <c r="D75" i="1" s="1"/>
  <c r="P74" i="1"/>
  <c r="Q74" i="1" s="1"/>
  <c r="C74" i="1"/>
  <c r="D74" i="1" s="1"/>
  <c r="P73" i="1"/>
  <c r="C73" i="1"/>
  <c r="D73" i="1" s="1"/>
  <c r="P72" i="1"/>
  <c r="Q72" i="1" s="1"/>
  <c r="C72" i="1"/>
  <c r="D72" i="1" s="1"/>
  <c r="P611" i="1"/>
  <c r="Q611" i="1" s="1"/>
  <c r="C611" i="1"/>
  <c r="D611" i="1" s="1"/>
  <c r="P610" i="1"/>
  <c r="C610" i="1"/>
  <c r="D610" i="1" s="1"/>
  <c r="P609" i="1"/>
  <c r="S609" i="1" s="1"/>
  <c r="C609" i="1"/>
  <c r="D609" i="1" s="1"/>
  <c r="P608" i="1"/>
  <c r="Q608" i="1" s="1"/>
  <c r="C608" i="1"/>
  <c r="D608" i="1" s="1"/>
  <c r="P607" i="1"/>
  <c r="Q607" i="1" s="1"/>
  <c r="C607" i="1"/>
  <c r="D607" i="1" s="1"/>
  <c r="P71" i="1"/>
  <c r="C71" i="1"/>
  <c r="D71" i="1" s="1"/>
  <c r="P70" i="1"/>
  <c r="S70" i="1" s="1"/>
  <c r="C70" i="1"/>
  <c r="D70" i="1" s="1"/>
  <c r="P69" i="1"/>
  <c r="Q69" i="1" s="1"/>
  <c r="C69" i="1"/>
  <c r="D69" i="1" s="1"/>
  <c r="P68" i="1"/>
  <c r="S68" i="1" s="1"/>
  <c r="C68" i="1"/>
  <c r="D68" i="1" s="1"/>
  <c r="P456" i="1"/>
  <c r="Q456" i="1" s="1"/>
  <c r="C456" i="1"/>
  <c r="D456" i="1" s="1"/>
  <c r="P455" i="1"/>
  <c r="Q455" i="1" s="1"/>
  <c r="C455" i="1"/>
  <c r="D455" i="1" s="1"/>
  <c r="P454" i="1"/>
  <c r="Q454" i="1" s="1"/>
  <c r="C454" i="1"/>
  <c r="D454" i="1" s="1"/>
  <c r="P606" i="1"/>
  <c r="S606" i="1" s="1"/>
  <c r="C606" i="1"/>
  <c r="D606" i="1" s="1"/>
  <c r="P605" i="1"/>
  <c r="Q605" i="1" s="1"/>
  <c r="C605" i="1"/>
  <c r="D605" i="1" s="1"/>
  <c r="P604" i="1"/>
  <c r="C604" i="1"/>
  <c r="D604" i="1" s="1"/>
  <c r="P603" i="1"/>
  <c r="Q603" i="1" s="1"/>
  <c r="C603" i="1"/>
  <c r="D603" i="1" s="1"/>
  <c r="P602" i="1"/>
  <c r="Q602" i="1" s="1"/>
  <c r="C602" i="1"/>
  <c r="D602" i="1" s="1"/>
  <c r="P601" i="1"/>
  <c r="C601" i="1"/>
  <c r="D601" i="1" s="1"/>
  <c r="P600" i="1"/>
  <c r="S600" i="1" s="1"/>
  <c r="C600" i="1"/>
  <c r="D600" i="1" s="1"/>
  <c r="P599" i="1"/>
  <c r="Q599" i="1" s="1"/>
  <c r="C599" i="1"/>
  <c r="D599" i="1" s="1"/>
  <c r="P598" i="1"/>
  <c r="S598" i="1" s="1"/>
  <c r="C598" i="1"/>
  <c r="D598" i="1" s="1"/>
  <c r="P597" i="1"/>
  <c r="C597" i="1"/>
  <c r="D597" i="1" s="1"/>
  <c r="P596" i="1"/>
  <c r="S596" i="1" s="1"/>
  <c r="C596" i="1"/>
  <c r="D596" i="1" s="1"/>
  <c r="P595" i="1"/>
  <c r="Q595" i="1" s="1"/>
  <c r="C595" i="1"/>
  <c r="D595" i="1" s="1"/>
  <c r="P594" i="1"/>
  <c r="S594" i="1" s="1"/>
  <c r="C594" i="1"/>
  <c r="D594" i="1" s="1"/>
  <c r="P593" i="1"/>
  <c r="Q593" i="1" s="1"/>
  <c r="C593" i="1"/>
  <c r="D593" i="1" s="1"/>
  <c r="P592" i="1"/>
  <c r="Q592" i="1" s="1"/>
  <c r="C592" i="1"/>
  <c r="D592" i="1" s="1"/>
  <c r="P591" i="1"/>
  <c r="Q591" i="1" s="1"/>
  <c r="C591" i="1"/>
  <c r="D591" i="1" s="1"/>
  <c r="P590" i="1"/>
  <c r="S590" i="1" s="1"/>
  <c r="C590" i="1"/>
  <c r="D590" i="1" s="1"/>
  <c r="P241" i="1"/>
  <c r="Q241" i="1" s="1"/>
  <c r="C241" i="1"/>
  <c r="D241" i="1" s="1"/>
  <c r="P240" i="1"/>
  <c r="C240" i="1"/>
  <c r="D240" i="1" s="1"/>
  <c r="P239" i="1"/>
  <c r="Q239" i="1" s="1"/>
  <c r="C239" i="1"/>
  <c r="D239" i="1" s="1"/>
  <c r="P238" i="1"/>
  <c r="S238" i="1" s="1"/>
  <c r="C238" i="1"/>
  <c r="D238" i="1" s="1"/>
  <c r="P237" i="1"/>
  <c r="C237" i="1"/>
  <c r="D237" i="1" s="1"/>
  <c r="P236" i="1"/>
  <c r="Q236" i="1" s="1"/>
  <c r="C236" i="1"/>
  <c r="D236" i="1" s="1"/>
  <c r="P92" i="1"/>
  <c r="Q92" i="1" s="1"/>
  <c r="C92" i="1"/>
  <c r="D92" i="1" s="1"/>
  <c r="P91" i="1"/>
  <c r="S91" i="1" s="1"/>
  <c r="C91" i="1"/>
  <c r="D91" i="1" s="1"/>
  <c r="P90" i="1"/>
  <c r="C90" i="1"/>
  <c r="D90" i="1" s="1"/>
  <c r="P89" i="1"/>
  <c r="Q89" i="1" s="1"/>
  <c r="C89" i="1"/>
  <c r="D89" i="1" s="1"/>
  <c r="P88" i="1"/>
  <c r="Q88" i="1" s="1"/>
  <c r="C88" i="1"/>
  <c r="D88" i="1" s="1"/>
  <c r="P87" i="1"/>
  <c r="S87" i="1" s="1"/>
  <c r="C87" i="1"/>
  <c r="D87" i="1" s="1"/>
  <c r="P86" i="1"/>
  <c r="Q86" i="1" s="1"/>
  <c r="C86" i="1"/>
  <c r="D86" i="1" s="1"/>
  <c r="P85" i="1"/>
  <c r="Q85" i="1" s="1"/>
  <c r="C85" i="1"/>
  <c r="D85" i="1" s="1"/>
  <c r="P84" i="1"/>
  <c r="Q84" i="1" s="1"/>
  <c r="C84" i="1"/>
  <c r="D84" i="1" s="1"/>
  <c r="P83" i="1"/>
  <c r="S83" i="1" s="1"/>
  <c r="C83" i="1"/>
  <c r="D83" i="1" s="1"/>
  <c r="P126" i="1"/>
  <c r="Q126" i="1" s="1"/>
  <c r="C126" i="1"/>
  <c r="P125" i="1"/>
  <c r="C125" i="1"/>
  <c r="P124" i="1"/>
  <c r="Q124" i="1" s="1"/>
  <c r="C124" i="1"/>
  <c r="D124" i="1" s="1"/>
  <c r="P123" i="1"/>
  <c r="Q123" i="1" s="1"/>
  <c r="C123" i="1"/>
  <c r="P122" i="1"/>
  <c r="C122" i="1"/>
  <c r="P121" i="1"/>
  <c r="Q121" i="1" s="1"/>
  <c r="C121" i="1"/>
  <c r="P120" i="1"/>
  <c r="Q120" i="1" s="1"/>
  <c r="C120" i="1"/>
  <c r="D120" i="1" s="1"/>
  <c r="P119" i="1"/>
  <c r="S119" i="1" s="1"/>
  <c r="C119" i="1"/>
  <c r="P118" i="1"/>
  <c r="C118" i="1"/>
  <c r="P117" i="1"/>
  <c r="S117" i="1" s="1"/>
  <c r="C117" i="1"/>
  <c r="P116" i="1"/>
  <c r="Q116" i="1" s="1"/>
  <c r="C116" i="1"/>
  <c r="D116" i="1" s="1"/>
  <c r="P115" i="1"/>
  <c r="S115" i="1" s="1"/>
  <c r="C115" i="1"/>
  <c r="P114" i="1"/>
  <c r="Q114" i="1" s="1"/>
  <c r="C114" i="1"/>
  <c r="P113" i="1"/>
  <c r="Q113" i="1" s="1"/>
  <c r="C113" i="1"/>
  <c r="P112" i="1"/>
  <c r="Q112" i="1" s="1"/>
  <c r="C112" i="1"/>
  <c r="D112" i="1" s="1"/>
  <c r="P111" i="1"/>
  <c r="S111" i="1" s="1"/>
  <c r="C111" i="1"/>
  <c r="P110" i="1"/>
  <c r="Q110" i="1" s="1"/>
  <c r="C110" i="1"/>
  <c r="P109" i="1"/>
  <c r="C109" i="1"/>
  <c r="P61" i="1"/>
  <c r="Q61" i="1" s="1"/>
  <c r="C61" i="1"/>
  <c r="D61" i="1" s="1"/>
  <c r="P60" i="1"/>
  <c r="S60" i="1" s="1"/>
  <c r="C60" i="1"/>
  <c r="D60" i="1" s="1"/>
  <c r="P59" i="1"/>
  <c r="C59" i="1"/>
  <c r="D59" i="1" s="1"/>
  <c r="P58" i="1"/>
  <c r="S58" i="1" s="1"/>
  <c r="C58" i="1"/>
  <c r="D58" i="1" s="1"/>
  <c r="P48" i="1"/>
  <c r="Q48" i="1" s="1"/>
  <c r="C48" i="1"/>
  <c r="D48" i="1" s="1"/>
  <c r="P47" i="1"/>
  <c r="Q47" i="1" s="1"/>
  <c r="C47" i="1"/>
  <c r="P46" i="1"/>
  <c r="C46" i="1"/>
  <c r="P494" i="1"/>
  <c r="S494" i="1" s="1"/>
  <c r="C494" i="1"/>
  <c r="D494" i="1" s="1"/>
  <c r="P493" i="1"/>
  <c r="Q493" i="1" s="1"/>
  <c r="C493" i="1"/>
  <c r="D493" i="1" s="1"/>
  <c r="P492" i="1"/>
  <c r="S492" i="1" s="1"/>
  <c r="C492" i="1"/>
  <c r="D492" i="1" s="1"/>
  <c r="P491" i="1"/>
  <c r="Q491" i="1" s="1"/>
  <c r="C491" i="1"/>
  <c r="D491" i="1" s="1"/>
  <c r="P490" i="1"/>
  <c r="Q490" i="1" s="1"/>
  <c r="C490" i="1"/>
  <c r="D490" i="1" s="1"/>
  <c r="P489" i="1"/>
  <c r="Q489" i="1" s="1"/>
  <c r="C489" i="1"/>
  <c r="D489" i="1" s="1"/>
  <c r="P488" i="1"/>
  <c r="S488" i="1" s="1"/>
  <c r="C488" i="1"/>
  <c r="D488" i="1" s="1"/>
  <c r="P487" i="1"/>
  <c r="Q487" i="1" s="1"/>
  <c r="C487" i="1"/>
  <c r="D487" i="1" s="1"/>
  <c r="P486" i="1"/>
  <c r="C486" i="1"/>
  <c r="D486" i="1" s="1"/>
  <c r="P485" i="1"/>
  <c r="Q485" i="1" s="1"/>
  <c r="C485" i="1"/>
  <c r="D485" i="1" s="1"/>
  <c r="P589" i="1"/>
  <c r="S589" i="1" s="1"/>
  <c r="C589" i="1"/>
  <c r="D589" i="1" s="1"/>
  <c r="P588" i="1"/>
  <c r="C588" i="1"/>
  <c r="D588" i="1" s="1"/>
  <c r="P587" i="1"/>
  <c r="Q587" i="1" s="1"/>
  <c r="C587" i="1"/>
  <c r="D587" i="1" s="1"/>
  <c r="P586" i="1"/>
  <c r="Q586" i="1" s="1"/>
  <c r="C586" i="1"/>
  <c r="D586" i="1" s="1"/>
  <c r="P585" i="1"/>
  <c r="Q585" i="1" s="1"/>
  <c r="C585" i="1"/>
  <c r="D585" i="1" s="1"/>
  <c r="P584" i="1"/>
  <c r="C584" i="1"/>
  <c r="D584" i="1" s="1"/>
  <c r="P583" i="1"/>
  <c r="S583" i="1" s="1"/>
  <c r="C583" i="1"/>
  <c r="D583" i="1" s="1"/>
  <c r="P582" i="1"/>
  <c r="Q582" i="1" s="1"/>
  <c r="C582" i="1"/>
  <c r="D582" i="1" s="1"/>
  <c r="P581" i="1"/>
  <c r="S581" i="1" s="1"/>
  <c r="C581" i="1"/>
  <c r="D581" i="1" s="1"/>
  <c r="P580" i="1"/>
  <c r="Q580" i="1" s="1"/>
  <c r="C580" i="1"/>
  <c r="D580" i="1" s="1"/>
  <c r="P579" i="1"/>
  <c r="Q579" i="1" s="1"/>
  <c r="C579" i="1"/>
  <c r="D579" i="1" s="1"/>
  <c r="P578" i="1"/>
  <c r="Q578" i="1" s="1"/>
  <c r="C578" i="1"/>
  <c r="D578" i="1" s="1"/>
  <c r="P577" i="1"/>
  <c r="S577" i="1" s="1"/>
  <c r="C577" i="1"/>
  <c r="D577" i="1" s="1"/>
  <c r="P576" i="1"/>
  <c r="Q576" i="1" s="1"/>
  <c r="C576" i="1"/>
  <c r="D576" i="1" s="1"/>
  <c r="P67" i="1"/>
  <c r="C67" i="1"/>
  <c r="D67" i="1" s="1"/>
  <c r="P575" i="1"/>
  <c r="Q575" i="1" s="1"/>
  <c r="C575" i="1"/>
  <c r="D575" i="1" s="1"/>
  <c r="P574" i="1"/>
  <c r="S574" i="1" s="1"/>
  <c r="C574" i="1"/>
  <c r="D574" i="1" s="1"/>
  <c r="P573" i="1"/>
  <c r="C573" i="1"/>
  <c r="D573" i="1" s="1"/>
  <c r="P572" i="1"/>
  <c r="S572" i="1" s="1"/>
  <c r="C572" i="1"/>
  <c r="D572" i="1" s="1"/>
  <c r="P571" i="1"/>
  <c r="Q571" i="1" s="1"/>
  <c r="C571" i="1"/>
  <c r="D571" i="1" s="1"/>
  <c r="P570" i="1"/>
  <c r="S570" i="1" s="1"/>
  <c r="C570" i="1"/>
  <c r="D570" i="1" s="1"/>
  <c r="P569" i="1"/>
  <c r="C569" i="1"/>
  <c r="D569" i="1" s="1"/>
  <c r="P568" i="1"/>
  <c r="Q568" i="1" s="1"/>
  <c r="C568" i="1"/>
  <c r="D568" i="1" s="1"/>
  <c r="P66" i="1"/>
  <c r="Q66" i="1" s="1"/>
  <c r="C66" i="1"/>
  <c r="D66" i="1" s="1"/>
  <c r="P65" i="1"/>
  <c r="S65" i="1" s="1"/>
  <c r="C65" i="1"/>
  <c r="D65" i="1" s="1"/>
  <c r="P64" i="1"/>
  <c r="Q64" i="1" s="1"/>
  <c r="C64" i="1"/>
  <c r="D64" i="1" s="1"/>
  <c r="P484" i="1"/>
  <c r="Q484" i="1" s="1"/>
  <c r="C484" i="1"/>
  <c r="D484" i="1" s="1"/>
  <c r="P483" i="1"/>
  <c r="Q483" i="1" s="1"/>
  <c r="C483" i="1"/>
  <c r="D483" i="1" s="1"/>
  <c r="P482" i="1"/>
  <c r="S482" i="1" s="1"/>
  <c r="C482" i="1"/>
  <c r="D482" i="1" s="1"/>
  <c r="P481" i="1"/>
  <c r="Q481" i="1" s="1"/>
  <c r="C481" i="1"/>
  <c r="D481" i="1" s="1"/>
  <c r="P480" i="1"/>
  <c r="C480" i="1"/>
  <c r="D480" i="1" s="1"/>
  <c r="P567" i="1"/>
  <c r="Q567" i="1" s="1"/>
  <c r="C567" i="1"/>
  <c r="D567" i="1" s="1"/>
  <c r="P566" i="1"/>
  <c r="S566" i="1" s="1"/>
  <c r="C566" i="1"/>
  <c r="D566" i="1" s="1"/>
  <c r="P565" i="1"/>
  <c r="C565" i="1"/>
  <c r="D565" i="1" s="1"/>
  <c r="P564" i="1"/>
  <c r="S564" i="1" s="1"/>
  <c r="C564" i="1"/>
  <c r="D564" i="1" s="1"/>
  <c r="P563" i="1"/>
  <c r="Q563" i="1" s="1"/>
  <c r="C563" i="1"/>
  <c r="D563" i="1" s="1"/>
  <c r="P562" i="1"/>
  <c r="S562" i="1" s="1"/>
  <c r="C562" i="1"/>
  <c r="D562" i="1" s="1"/>
  <c r="P561" i="1"/>
  <c r="C561" i="1"/>
  <c r="D561" i="1" s="1"/>
  <c r="P560" i="1"/>
  <c r="Q560" i="1" s="1"/>
  <c r="C560" i="1"/>
  <c r="D560" i="1" s="1"/>
  <c r="P559" i="1"/>
  <c r="Q559" i="1" s="1"/>
  <c r="C559" i="1"/>
  <c r="D559" i="1" s="1"/>
  <c r="P558" i="1"/>
  <c r="S558" i="1" s="1"/>
  <c r="C558" i="1"/>
  <c r="D558" i="1" s="1"/>
  <c r="P479" i="1"/>
  <c r="Q479" i="1" s="1"/>
  <c r="C479" i="1"/>
  <c r="D479" i="1" s="1"/>
  <c r="P478" i="1"/>
  <c r="Q478" i="1" s="1"/>
  <c r="C478" i="1"/>
  <c r="D478" i="1" s="1"/>
  <c r="P477" i="1"/>
  <c r="Q477" i="1" s="1"/>
  <c r="C477" i="1"/>
  <c r="D477" i="1" s="1"/>
  <c r="P476" i="1"/>
  <c r="S476" i="1" s="1"/>
  <c r="C476" i="1"/>
  <c r="D476" i="1" s="1"/>
  <c r="P475" i="1"/>
  <c r="Q475" i="1" s="1"/>
  <c r="C475" i="1"/>
  <c r="D475" i="1" s="1"/>
  <c r="P474" i="1"/>
  <c r="C474" i="1"/>
  <c r="D474" i="1" s="1"/>
  <c r="P473" i="1"/>
  <c r="Q473" i="1" s="1"/>
  <c r="C473" i="1"/>
  <c r="D473" i="1" s="1"/>
  <c r="P472" i="1"/>
  <c r="Q472" i="1" s="1"/>
  <c r="C472" i="1"/>
  <c r="D472" i="1" s="1"/>
  <c r="P471" i="1"/>
  <c r="C471" i="1"/>
  <c r="D471" i="1" s="1"/>
  <c r="P557" i="1"/>
  <c r="S557" i="1" s="1"/>
  <c r="C557" i="1"/>
  <c r="D557" i="1" s="1"/>
  <c r="P556" i="1"/>
  <c r="Q556" i="1" s="1"/>
  <c r="C556" i="1"/>
  <c r="D556" i="1" s="1"/>
  <c r="P555" i="1"/>
  <c r="Q555" i="1" s="1"/>
  <c r="C555" i="1"/>
  <c r="D555" i="1" s="1"/>
  <c r="P554" i="1"/>
  <c r="C554" i="1"/>
  <c r="D554" i="1" s="1"/>
  <c r="P553" i="1"/>
  <c r="S553" i="1" s="1"/>
  <c r="C553" i="1"/>
  <c r="D553" i="1" s="1"/>
  <c r="P552" i="1"/>
  <c r="Q552" i="1" s="1"/>
  <c r="C552" i="1"/>
  <c r="D552" i="1" s="1"/>
  <c r="P551" i="1"/>
  <c r="S551" i="1" s="1"/>
  <c r="C551" i="1"/>
  <c r="D551" i="1" s="1"/>
  <c r="P550" i="1"/>
  <c r="Q550" i="1" s="1"/>
  <c r="C550" i="1"/>
  <c r="D550" i="1" s="1"/>
  <c r="P549" i="1"/>
  <c r="Q549" i="1" s="1"/>
  <c r="C549" i="1"/>
  <c r="D549" i="1" s="1"/>
  <c r="P548" i="1"/>
  <c r="Q548" i="1" s="1"/>
  <c r="C548" i="1"/>
  <c r="D548" i="1" s="1"/>
  <c r="P547" i="1"/>
  <c r="S547" i="1" s="1"/>
  <c r="C547" i="1"/>
  <c r="D547" i="1" s="1"/>
  <c r="P546" i="1"/>
  <c r="Q546" i="1" s="1"/>
  <c r="C546" i="1"/>
  <c r="D546" i="1" s="1"/>
  <c r="P545" i="1"/>
  <c r="C545" i="1"/>
  <c r="D545" i="1" s="1"/>
  <c r="P544" i="1"/>
  <c r="Q544" i="1" s="1"/>
  <c r="C544" i="1"/>
  <c r="D544" i="1" s="1"/>
  <c r="P543" i="1"/>
  <c r="S543" i="1" s="1"/>
  <c r="C543" i="1"/>
  <c r="D543" i="1" s="1"/>
  <c r="P542" i="1"/>
  <c r="C542" i="1"/>
  <c r="D542" i="1" s="1"/>
  <c r="P541" i="1"/>
  <c r="Q541" i="1" s="1"/>
  <c r="C541" i="1"/>
  <c r="D541" i="1" s="1"/>
  <c r="P540" i="1"/>
  <c r="Q540" i="1" s="1"/>
  <c r="C540" i="1"/>
  <c r="D540" i="1" s="1"/>
  <c r="P539" i="1"/>
  <c r="S539" i="1" s="1"/>
  <c r="C539" i="1"/>
  <c r="D539" i="1" s="1"/>
  <c r="P538" i="1"/>
  <c r="C538" i="1"/>
  <c r="D538" i="1" s="1"/>
  <c r="P537" i="1"/>
  <c r="S537" i="1" s="1"/>
  <c r="C537" i="1"/>
  <c r="D537" i="1" s="1"/>
  <c r="P536" i="1"/>
  <c r="Q536" i="1" s="1"/>
  <c r="C536" i="1"/>
  <c r="D536" i="1" s="1"/>
  <c r="P535" i="1"/>
  <c r="S535" i="1" s="1"/>
  <c r="C535" i="1"/>
  <c r="D535" i="1" s="1"/>
  <c r="P534" i="1"/>
  <c r="Q534" i="1" s="1"/>
  <c r="C534" i="1"/>
  <c r="D534" i="1" s="1"/>
  <c r="P533" i="1"/>
  <c r="Q533" i="1" s="1"/>
  <c r="C533" i="1"/>
  <c r="D533" i="1" s="1"/>
  <c r="P532" i="1"/>
  <c r="Q532" i="1" s="1"/>
  <c r="C532" i="1"/>
  <c r="D532" i="1" s="1"/>
  <c r="P531" i="1"/>
  <c r="S531" i="1" s="1"/>
  <c r="C531" i="1"/>
  <c r="D531" i="1" s="1"/>
  <c r="P530" i="1"/>
  <c r="Q530" i="1" s="1"/>
  <c r="C530" i="1"/>
  <c r="D530" i="1" s="1"/>
  <c r="P529" i="1"/>
  <c r="C529" i="1"/>
  <c r="D529" i="1" s="1"/>
  <c r="P528" i="1"/>
  <c r="Q528" i="1" s="1"/>
  <c r="C528" i="1"/>
  <c r="D528" i="1" s="1"/>
  <c r="P527" i="1"/>
  <c r="S527" i="1" s="1"/>
  <c r="C527" i="1"/>
  <c r="D527" i="1" s="1"/>
  <c r="P526" i="1"/>
  <c r="C526" i="1"/>
  <c r="D526" i="1" s="1"/>
  <c r="P525" i="1"/>
  <c r="Q525" i="1" s="1"/>
  <c r="C525" i="1"/>
  <c r="D525" i="1" s="1"/>
  <c r="P524" i="1"/>
  <c r="Q524" i="1" s="1"/>
  <c r="C524" i="1"/>
  <c r="D524" i="1" s="1"/>
  <c r="P523" i="1"/>
  <c r="S523" i="1" s="1"/>
  <c r="C523" i="1"/>
  <c r="D523" i="1" s="1"/>
  <c r="P522" i="1"/>
  <c r="C522" i="1"/>
  <c r="D522" i="1" s="1"/>
  <c r="P521" i="1"/>
  <c r="Q521" i="1" s="1"/>
  <c r="C521" i="1"/>
  <c r="D521" i="1" s="1"/>
  <c r="P520" i="1"/>
  <c r="Q520" i="1" s="1"/>
  <c r="C520" i="1"/>
  <c r="D520" i="1" s="1"/>
  <c r="P519" i="1"/>
  <c r="S519" i="1" s="1"/>
  <c r="C519" i="1"/>
  <c r="D519" i="1" s="1"/>
  <c r="P518" i="1"/>
  <c r="Q518" i="1" s="1"/>
  <c r="C518" i="1"/>
  <c r="D518" i="1" s="1"/>
  <c r="P517" i="1"/>
  <c r="Q517" i="1" s="1"/>
  <c r="C517" i="1"/>
  <c r="D517" i="1" s="1"/>
  <c r="P516" i="1"/>
  <c r="Q516" i="1" s="1"/>
  <c r="C516" i="1"/>
  <c r="D516" i="1" s="1"/>
  <c r="P515" i="1"/>
  <c r="S515" i="1" s="1"/>
  <c r="C515" i="1"/>
  <c r="D515" i="1" s="1"/>
  <c r="P514" i="1"/>
  <c r="Q514" i="1" s="1"/>
  <c r="C514" i="1"/>
  <c r="D514" i="1" s="1"/>
  <c r="P509" i="1"/>
  <c r="C509" i="1"/>
  <c r="D509" i="1" s="1"/>
  <c r="P508" i="1"/>
  <c r="Q508" i="1" s="1"/>
  <c r="C508" i="1"/>
  <c r="D508" i="1" s="1"/>
  <c r="P507" i="1"/>
  <c r="S507" i="1" s="1"/>
  <c r="C507" i="1"/>
  <c r="D507" i="1" s="1"/>
  <c r="P506" i="1"/>
  <c r="C506" i="1"/>
  <c r="D506" i="1" s="1"/>
  <c r="P505" i="1"/>
  <c r="S505" i="1" s="1"/>
  <c r="C505" i="1"/>
  <c r="D505" i="1" s="1"/>
  <c r="P504" i="1"/>
  <c r="Q504" i="1" s="1"/>
  <c r="C504" i="1"/>
  <c r="D504" i="1" s="1"/>
  <c r="P503" i="1"/>
  <c r="S503" i="1" s="1"/>
  <c r="C503" i="1"/>
  <c r="D503" i="1" s="1"/>
  <c r="P502" i="1"/>
  <c r="C502" i="1"/>
  <c r="D502" i="1" s="1"/>
  <c r="P501" i="1"/>
  <c r="S501" i="1" s="1"/>
  <c r="C501" i="1"/>
  <c r="D501" i="1" s="1"/>
  <c r="P500" i="1"/>
  <c r="Q500" i="1" s="1"/>
  <c r="C500" i="1"/>
  <c r="D500" i="1" s="1"/>
  <c r="P470" i="1"/>
  <c r="S470" i="1" s="1"/>
  <c r="C470" i="1"/>
  <c r="D470" i="1" s="1"/>
  <c r="P469" i="1"/>
  <c r="Q469" i="1" s="1"/>
  <c r="C469" i="1"/>
  <c r="D469" i="1" s="1"/>
  <c r="P468" i="1"/>
  <c r="Q468" i="1" s="1"/>
  <c r="C468" i="1"/>
  <c r="D468" i="1" s="1"/>
  <c r="P13" i="1"/>
  <c r="Q13" i="1" s="1"/>
  <c r="C13" i="1"/>
  <c r="D13" i="1" s="1"/>
  <c r="P12" i="1"/>
  <c r="S12" i="1" s="1"/>
  <c r="C12" i="1"/>
  <c r="D12" i="1" s="1"/>
  <c r="P11" i="1"/>
  <c r="Q11" i="1" s="1"/>
  <c r="C11" i="1"/>
  <c r="D11" i="1" s="1"/>
  <c r="P10" i="1"/>
  <c r="C10" i="1"/>
  <c r="D10" i="1" s="1"/>
  <c r="P9" i="1"/>
  <c r="Q9" i="1" s="1"/>
  <c r="C9" i="1"/>
  <c r="D9" i="1" s="1"/>
  <c r="P8" i="1"/>
  <c r="Q8" i="1" s="1"/>
  <c r="C8" i="1"/>
  <c r="D8" i="1" s="1"/>
  <c r="P467" i="1"/>
  <c r="C467" i="1"/>
  <c r="D467" i="1" s="1"/>
  <c r="P466" i="1"/>
  <c r="S466" i="1" s="1"/>
  <c r="C466" i="1"/>
  <c r="D466" i="1" s="1"/>
  <c r="P465" i="1"/>
  <c r="Q465" i="1" s="1"/>
  <c r="C465" i="1"/>
  <c r="D465" i="1" s="1"/>
  <c r="P464" i="1"/>
  <c r="Q464" i="1" s="1"/>
  <c r="C464" i="1"/>
  <c r="D464" i="1" s="1"/>
  <c r="P463" i="1"/>
  <c r="C463" i="1"/>
  <c r="D463" i="1" s="1"/>
  <c r="P462" i="1"/>
  <c r="S462" i="1" s="1"/>
  <c r="C462" i="1"/>
  <c r="D462" i="1" s="1"/>
  <c r="P461" i="1"/>
  <c r="Q461" i="1" s="1"/>
  <c r="C461" i="1"/>
  <c r="D461" i="1" s="1"/>
  <c r="P460" i="1"/>
  <c r="S460" i="1" s="1"/>
  <c r="C460" i="1"/>
  <c r="D460" i="1" s="1"/>
  <c r="P499" i="1"/>
  <c r="Q499" i="1" s="1"/>
  <c r="C499" i="1"/>
  <c r="D499" i="1" s="1"/>
  <c r="P498" i="1"/>
  <c r="Q498" i="1" s="1"/>
  <c r="C498" i="1"/>
  <c r="D498" i="1" s="1"/>
  <c r="P497" i="1"/>
  <c r="Q497" i="1" s="1"/>
  <c r="C497" i="1"/>
  <c r="D497" i="1" s="1"/>
  <c r="P496" i="1"/>
  <c r="S496" i="1" s="1"/>
  <c r="C496" i="1"/>
  <c r="D496" i="1" s="1"/>
  <c r="P495" i="1"/>
  <c r="Q495" i="1" s="1"/>
  <c r="C495" i="1"/>
  <c r="D495" i="1" s="1"/>
  <c r="P459" i="1"/>
  <c r="C459" i="1"/>
  <c r="D459" i="1" s="1"/>
  <c r="P458" i="1"/>
  <c r="Q458" i="1" s="1"/>
  <c r="C458" i="1"/>
  <c r="D458" i="1" s="1"/>
  <c r="P457" i="1"/>
  <c r="S457" i="1" s="1"/>
  <c r="C457" i="1"/>
  <c r="D457" i="1" s="1"/>
  <c r="P157" i="1"/>
  <c r="S157" i="1" s="1"/>
  <c r="C157" i="1"/>
  <c r="P156" i="1"/>
  <c r="S156" i="1" s="1"/>
  <c r="C156" i="1"/>
  <c r="P155" i="1"/>
  <c r="S155" i="1" s="1"/>
  <c r="C155" i="1"/>
  <c r="D155" i="1" s="1"/>
  <c r="P154" i="1"/>
  <c r="S154" i="1" s="1"/>
  <c r="C154" i="1"/>
  <c r="P153" i="1"/>
  <c r="S153" i="1" s="1"/>
  <c r="C153" i="1"/>
  <c r="P152" i="1"/>
  <c r="Q152" i="1" s="1"/>
  <c r="C152" i="1"/>
  <c r="P151" i="1"/>
  <c r="S151" i="1" s="1"/>
  <c r="C151" i="1"/>
  <c r="D151" i="1" s="1"/>
  <c r="P645" i="1"/>
  <c r="S645" i="1" s="1"/>
  <c r="C645" i="1"/>
  <c r="D645" i="1" s="1"/>
  <c r="P644" i="1"/>
  <c r="S644" i="1" s="1"/>
  <c r="C644" i="1"/>
  <c r="D644" i="1" s="1"/>
  <c r="P513" i="1"/>
  <c r="S513" i="1" s="1"/>
  <c r="C513" i="1"/>
  <c r="D513" i="1" s="1"/>
  <c r="P512" i="1"/>
  <c r="S512" i="1" s="1"/>
  <c r="C512" i="1"/>
  <c r="D512" i="1" s="1"/>
  <c r="P511" i="1"/>
  <c r="S511" i="1" s="1"/>
  <c r="C511" i="1"/>
  <c r="D511" i="1" s="1"/>
  <c r="P510" i="1"/>
  <c r="S510" i="1" s="1"/>
  <c r="C510" i="1"/>
  <c r="D510" i="1" s="1"/>
  <c r="P96" i="1"/>
  <c r="Q96" i="1" s="1"/>
  <c r="C96" i="1"/>
  <c r="D96" i="1" s="1"/>
  <c r="P95" i="1"/>
  <c r="S95" i="1" s="1"/>
  <c r="C95" i="1"/>
  <c r="D95" i="1" s="1"/>
  <c r="P94" i="1"/>
  <c r="Q94" i="1" s="1"/>
  <c r="C94" i="1"/>
  <c r="D94" i="1" s="1"/>
  <c r="P93" i="1"/>
  <c r="S93" i="1" s="1"/>
  <c r="C93" i="1"/>
  <c r="D93" i="1" s="1"/>
  <c r="P452" i="1"/>
  <c r="S452" i="1" s="1"/>
  <c r="C452" i="1"/>
  <c r="P453" i="1"/>
  <c r="S453" i="1" s="1"/>
  <c r="C453" i="1"/>
  <c r="D453" i="1" s="1"/>
  <c r="P45" i="1"/>
  <c r="Q45" i="1" s="1"/>
  <c r="C45" i="1"/>
  <c r="P44" i="1"/>
  <c r="S44" i="1" s="1"/>
  <c r="C44" i="1"/>
  <c r="P43" i="1"/>
  <c r="Q43" i="1" s="1"/>
  <c r="C43" i="1"/>
  <c r="P42" i="1"/>
  <c r="S42" i="1" s="1"/>
  <c r="C42" i="1"/>
  <c r="D42" i="1" s="1"/>
  <c r="P41" i="1"/>
  <c r="Q41" i="1" s="1"/>
  <c r="C41" i="1"/>
  <c r="P40" i="1"/>
  <c r="S40" i="1" s="1"/>
  <c r="C40" i="1"/>
  <c r="P39" i="1"/>
  <c r="Q39" i="1" s="1"/>
  <c r="C39" i="1"/>
  <c r="P38" i="1"/>
  <c r="S38" i="1" s="1"/>
  <c r="C38" i="1"/>
  <c r="D38" i="1" s="1"/>
  <c r="P37" i="1"/>
  <c r="Q37" i="1" s="1"/>
  <c r="C37" i="1"/>
  <c r="P36" i="1"/>
  <c r="S36" i="1" s="1"/>
  <c r="C36" i="1"/>
  <c r="P35" i="1"/>
  <c r="Q35" i="1" s="1"/>
  <c r="C35" i="1"/>
  <c r="P34" i="1"/>
  <c r="S34" i="1" s="1"/>
  <c r="C34" i="1"/>
  <c r="D34" i="1" s="1"/>
  <c r="P33" i="1"/>
  <c r="Q33" i="1" s="1"/>
  <c r="C33" i="1"/>
  <c r="P32" i="1"/>
  <c r="S32" i="1" s="1"/>
  <c r="C32" i="1"/>
  <c r="P31" i="1"/>
  <c r="Q31" i="1" s="1"/>
  <c r="C31" i="1"/>
  <c r="P30" i="1"/>
  <c r="S30" i="1" s="1"/>
  <c r="C30" i="1"/>
  <c r="D30" i="1" s="1"/>
  <c r="P29" i="1"/>
  <c r="Q29" i="1" s="1"/>
  <c r="C29" i="1"/>
  <c r="P28" i="1"/>
  <c r="S28" i="1" s="1"/>
  <c r="C28" i="1"/>
  <c r="P27" i="1"/>
  <c r="Q27" i="1" s="1"/>
  <c r="C27" i="1"/>
  <c r="P26" i="1"/>
  <c r="S26" i="1" s="1"/>
  <c r="C26" i="1"/>
  <c r="D26" i="1" s="1"/>
  <c r="P25" i="1"/>
  <c r="Q25" i="1" s="1"/>
  <c r="C25" i="1"/>
  <c r="P24" i="1"/>
  <c r="S24" i="1" s="1"/>
  <c r="C24" i="1"/>
  <c r="P23" i="1"/>
  <c r="Q23" i="1" s="1"/>
  <c r="C23" i="1"/>
  <c r="P22" i="1"/>
  <c r="S22" i="1" s="1"/>
  <c r="C22" i="1"/>
  <c r="D22" i="1" s="1"/>
  <c r="P21" i="1"/>
  <c r="Q21" i="1" s="1"/>
  <c r="C21" i="1"/>
  <c r="P20" i="1"/>
  <c r="S20" i="1" s="1"/>
  <c r="C20" i="1"/>
  <c r="P19" i="1"/>
  <c r="Q19" i="1" s="1"/>
  <c r="C19" i="1"/>
  <c r="P18" i="1"/>
  <c r="S18" i="1" s="1"/>
  <c r="C18" i="1"/>
  <c r="D18" i="1" s="1"/>
  <c r="P17" i="1"/>
  <c r="Q17" i="1" s="1"/>
  <c r="C17" i="1"/>
  <c r="P16" i="1"/>
  <c r="S16" i="1" s="1"/>
  <c r="C16" i="1"/>
  <c r="P15" i="1"/>
  <c r="Q15" i="1" s="1"/>
  <c r="C15" i="1"/>
  <c r="P14" i="1"/>
  <c r="S14" i="1" s="1"/>
  <c r="C14" i="1"/>
  <c r="D14" i="1" s="1"/>
  <c r="P57" i="1"/>
  <c r="Q57" i="1" s="1"/>
  <c r="C57" i="1"/>
  <c r="D57" i="1" s="1"/>
  <c r="P56" i="1"/>
  <c r="S56" i="1" s="1"/>
  <c r="C56" i="1"/>
  <c r="D56" i="1" s="1"/>
  <c r="P55" i="1"/>
  <c r="Q55" i="1" s="1"/>
  <c r="C55" i="1"/>
  <c r="D55" i="1" s="1"/>
  <c r="P54" i="1"/>
  <c r="S54" i="1" s="1"/>
  <c r="C54" i="1"/>
  <c r="D54" i="1" s="1"/>
  <c r="P53" i="1"/>
  <c r="Q53" i="1" s="1"/>
  <c r="C53" i="1"/>
  <c r="D53" i="1" s="1"/>
  <c r="P52" i="1"/>
  <c r="Q52" i="1" s="1"/>
  <c r="C52" i="1"/>
  <c r="D52" i="1" s="1"/>
  <c r="P51" i="1"/>
  <c r="Q51" i="1" s="1"/>
  <c r="C51" i="1"/>
  <c r="D51" i="1" s="1"/>
  <c r="P50" i="1"/>
  <c r="Q50" i="1" s="1"/>
  <c r="C50" i="1"/>
  <c r="D50" i="1" s="1"/>
  <c r="P49" i="1"/>
  <c r="Q49" i="1" s="1"/>
  <c r="C49" i="1"/>
  <c r="D49" i="1" s="1"/>
  <c r="D441" i="1" l="1"/>
  <c r="D127" i="1"/>
  <c r="D131" i="1"/>
  <c r="D135" i="1"/>
  <c r="D139" i="1"/>
  <c r="D143" i="1"/>
  <c r="D147" i="1"/>
  <c r="D128" i="1"/>
  <c r="D132" i="1"/>
  <c r="D136" i="1"/>
  <c r="D140" i="1"/>
  <c r="D144" i="1"/>
  <c r="D148" i="1"/>
  <c r="D129" i="1"/>
  <c r="D133" i="1"/>
  <c r="D137" i="1"/>
  <c r="D141" i="1"/>
  <c r="D145" i="1"/>
  <c r="D149" i="1"/>
  <c r="D179" i="1"/>
  <c r="D187" i="1"/>
  <c r="D191" i="1"/>
  <c r="D176" i="1"/>
  <c r="D183" i="1"/>
  <c r="D404" i="1"/>
  <c r="D39" i="1"/>
  <c r="D113" i="1"/>
  <c r="D401" i="1"/>
  <c r="D443" i="1"/>
  <c r="D447" i="1"/>
  <c r="D451" i="1"/>
  <c r="D250" i="1"/>
  <c r="D254" i="1"/>
  <c r="D258" i="1"/>
  <c r="D262" i="1"/>
  <c r="D266" i="1"/>
  <c r="D270" i="1"/>
  <c r="D274" i="1"/>
  <c r="D278" i="1"/>
  <c r="D282" i="1"/>
  <c r="D286" i="1"/>
  <c r="D290" i="1"/>
  <c r="D411" i="1"/>
  <c r="D415" i="1"/>
  <c r="D419" i="1"/>
  <c r="D423" i="1"/>
  <c r="D427" i="1"/>
  <c r="D431" i="1"/>
  <c r="D15" i="1"/>
  <c r="D452" i="1"/>
  <c r="D109" i="1"/>
  <c r="D221" i="1"/>
  <c r="D229" i="1"/>
  <c r="D393" i="1"/>
  <c r="D372" i="1"/>
  <c r="D384" i="1"/>
  <c r="D20" i="1"/>
  <c r="D28" i="1"/>
  <c r="D36" i="1"/>
  <c r="D44" i="1"/>
  <c r="D153" i="1"/>
  <c r="D114" i="1"/>
  <c r="D122" i="1"/>
  <c r="D222" i="1"/>
  <c r="D386" i="1"/>
  <c r="D394" i="1"/>
  <c r="D402" i="1"/>
  <c r="D373" i="1"/>
  <c r="D381" i="1"/>
  <c r="D403" i="1"/>
  <c r="D444" i="1"/>
  <c r="D251" i="1"/>
  <c r="D255" i="1"/>
  <c r="D263" i="1"/>
  <c r="D271" i="1"/>
  <c r="D275" i="1"/>
  <c r="D283" i="1"/>
  <c r="D287" i="1"/>
  <c r="D291" i="1"/>
  <c r="D412" i="1"/>
  <c r="D416" i="1"/>
  <c r="D420" i="1"/>
  <c r="D424" i="1"/>
  <c r="D428" i="1"/>
  <c r="D432" i="1"/>
  <c r="D23" i="1"/>
  <c r="D35" i="1"/>
  <c r="D156" i="1"/>
  <c r="D117" i="1"/>
  <c r="D225" i="1"/>
  <c r="D389" i="1"/>
  <c r="D397" i="1"/>
  <c r="D376" i="1"/>
  <c r="D380" i="1"/>
  <c r="D16" i="1"/>
  <c r="D24" i="1"/>
  <c r="D32" i="1"/>
  <c r="D40" i="1"/>
  <c r="D157" i="1"/>
  <c r="D46" i="1"/>
  <c r="D110" i="1"/>
  <c r="D118" i="1"/>
  <c r="D126" i="1"/>
  <c r="D218" i="1"/>
  <c r="D226" i="1"/>
  <c r="D390" i="1"/>
  <c r="D398" i="1"/>
  <c r="D377" i="1"/>
  <c r="D385" i="1"/>
  <c r="D448" i="1"/>
  <c r="D259" i="1"/>
  <c r="D267" i="1"/>
  <c r="D279" i="1"/>
  <c r="D19" i="1"/>
  <c r="D27" i="1"/>
  <c r="D43" i="1"/>
  <c r="D152" i="1"/>
  <c r="D121" i="1"/>
  <c r="D17" i="1"/>
  <c r="D25" i="1"/>
  <c r="D29" i="1"/>
  <c r="D33" i="1"/>
  <c r="D37" i="1"/>
  <c r="D45" i="1"/>
  <c r="D154" i="1"/>
  <c r="D47" i="1"/>
  <c r="D111" i="1"/>
  <c r="D115" i="1"/>
  <c r="D119" i="1"/>
  <c r="D223" i="1"/>
  <c r="D227" i="1"/>
  <c r="D387" i="1"/>
  <c r="D395" i="1"/>
  <c r="D399" i="1"/>
  <c r="D374" i="1"/>
  <c r="D378" i="1"/>
  <c r="D445" i="1"/>
  <c r="D449" i="1"/>
  <c r="D252" i="1"/>
  <c r="D256" i="1"/>
  <c r="D260" i="1"/>
  <c r="D264" i="1"/>
  <c r="D413" i="1"/>
  <c r="D417" i="1"/>
  <c r="D421" i="1"/>
  <c r="D425" i="1"/>
  <c r="D429" i="1"/>
  <c r="D31" i="1"/>
  <c r="D125" i="1"/>
  <c r="D21" i="1"/>
  <c r="D41" i="1"/>
  <c r="D123" i="1"/>
  <c r="D219" i="1"/>
  <c r="D391" i="1"/>
  <c r="D370" i="1"/>
  <c r="D382" i="1"/>
  <c r="D268" i="1"/>
  <c r="D272" i="1"/>
  <c r="D280" i="1"/>
  <c r="D284" i="1"/>
  <c r="D288" i="1"/>
  <c r="D292" i="1"/>
  <c r="D276" i="1"/>
  <c r="S86" i="1"/>
  <c r="S336" i="1"/>
  <c r="S541" i="1"/>
  <c r="S253" i="1"/>
  <c r="Q143" i="1"/>
  <c r="Q268" i="1"/>
  <c r="S401" i="1"/>
  <c r="S148" i="1"/>
  <c r="S134" i="1"/>
  <c r="S647" i="1"/>
  <c r="S15" i="1"/>
  <c r="S586" i="1"/>
  <c r="Q590" i="1"/>
  <c r="Q606" i="1"/>
  <c r="S163" i="1"/>
  <c r="S338" i="1"/>
  <c r="S508" i="1"/>
  <c r="Q65" i="1"/>
  <c r="S236" i="1"/>
  <c r="S410" i="1"/>
  <c r="S35" i="1"/>
  <c r="S123" i="1"/>
  <c r="Q254" i="1"/>
  <c r="S273" i="1"/>
  <c r="S144" i="1"/>
  <c r="S202" i="1"/>
  <c r="S524" i="1"/>
  <c r="Q539" i="1"/>
  <c r="S478" i="1"/>
  <c r="S281" i="1"/>
  <c r="S475" i="1"/>
  <c r="Q58" i="1"/>
  <c r="S208" i="1"/>
  <c r="Q7" i="1"/>
  <c r="S627" i="1"/>
  <c r="S33" i="1"/>
  <c r="S499" i="1"/>
  <c r="S521" i="1"/>
  <c r="S528" i="1"/>
  <c r="Q600" i="1"/>
  <c r="S246" i="1"/>
  <c r="S395" i="1"/>
  <c r="Q384" i="1"/>
  <c r="S408" i="1"/>
  <c r="S289" i="1"/>
  <c r="S96" i="1"/>
  <c r="Q496" i="1"/>
  <c r="S582" i="1"/>
  <c r="Q589" i="1"/>
  <c r="S487" i="1"/>
  <c r="S593" i="1"/>
  <c r="Q166" i="1"/>
  <c r="S210" i="1"/>
  <c r="S304" i="1"/>
  <c r="S377" i="1"/>
  <c r="S419" i="1"/>
  <c r="Q423" i="1"/>
  <c r="S423" i="1"/>
  <c r="Q83" i="1"/>
  <c r="S615" i="1"/>
  <c r="S29" i="1"/>
  <c r="S365" i="1"/>
  <c r="S183" i="1"/>
  <c r="S436" i="1"/>
  <c r="Q416" i="1"/>
  <c r="S416" i="1"/>
  <c r="S284" i="1"/>
  <c r="Q284" i="1"/>
  <c r="Q630" i="1"/>
  <c r="S367" i="1"/>
  <c r="S140" i="1"/>
  <c r="Q155" i="1"/>
  <c r="S45" i="1"/>
  <c r="Q156" i="1"/>
  <c r="S229" i="1"/>
  <c r="S6" i="1"/>
  <c r="S295" i="1"/>
  <c r="S607" i="1"/>
  <c r="Q38" i="1"/>
  <c r="Q482" i="1"/>
  <c r="S580" i="1"/>
  <c r="S456" i="1"/>
  <c r="S375" i="1"/>
  <c r="S649" i="1"/>
  <c r="S280" i="1"/>
  <c r="Q128" i="1"/>
  <c r="S128" i="1"/>
  <c r="S424" i="1"/>
  <c r="Q432" i="1"/>
  <c r="S432" i="1"/>
  <c r="S132" i="1"/>
  <c r="S500" i="1"/>
  <c r="Q515" i="1"/>
  <c r="S518" i="1"/>
  <c r="S472" i="1"/>
  <c r="S120" i="1"/>
  <c r="S89" i="1"/>
  <c r="S72" i="1"/>
  <c r="Q79" i="1"/>
  <c r="Q160" i="1"/>
  <c r="Q199" i="1"/>
  <c r="S358" i="1"/>
  <c r="S98" i="1"/>
  <c r="Q441" i="1"/>
  <c r="S257" i="1"/>
  <c r="Q264" i="1"/>
  <c r="S137" i="1"/>
  <c r="Q513" i="1"/>
  <c r="S536" i="1"/>
  <c r="S69" i="1"/>
  <c r="S200" i="1"/>
  <c r="S242" i="1"/>
  <c r="S435" i="1"/>
  <c r="Q447" i="1"/>
  <c r="Q252" i="1"/>
  <c r="S279" i="1"/>
  <c r="Q292" i="1"/>
  <c r="S418" i="1"/>
  <c r="S428" i="1"/>
  <c r="Q30" i="1"/>
  <c r="S49" i="1"/>
  <c r="S37" i="1"/>
  <c r="S516" i="1"/>
  <c r="Q547" i="1"/>
  <c r="Q562" i="1"/>
  <c r="Q572" i="1"/>
  <c r="S27" i="1"/>
  <c r="S43" i="1"/>
  <c r="Q154" i="1"/>
  <c r="Q557" i="1"/>
  <c r="S550" i="1"/>
  <c r="Q624" i="1"/>
  <c r="S53" i="1"/>
  <c r="Q511" i="1"/>
  <c r="S493" i="1"/>
  <c r="S121" i="1"/>
  <c r="S165" i="1"/>
  <c r="Q207" i="1"/>
  <c r="S218" i="1"/>
  <c r="S203" i="1"/>
  <c r="Q353" i="1"/>
  <c r="S294" i="1"/>
  <c r="S41" i="1"/>
  <c r="Q452" i="1"/>
  <c r="Q644" i="1"/>
  <c r="S152" i="1"/>
  <c r="Q462" i="1"/>
  <c r="S465" i="1"/>
  <c r="S8" i="1"/>
  <c r="Q527" i="1"/>
  <c r="S559" i="1"/>
  <c r="Q115" i="1"/>
  <c r="Q596" i="1"/>
  <c r="S602" i="1"/>
  <c r="S608" i="1"/>
  <c r="S611" i="1"/>
  <c r="S78" i="1"/>
  <c r="S350" i="1"/>
  <c r="S313" i="1"/>
  <c r="Q399" i="1"/>
  <c r="S402" i="1"/>
  <c r="Q179" i="1"/>
  <c r="S263" i="1"/>
  <c r="S269" i="1"/>
  <c r="S129" i="1"/>
  <c r="S145" i="1"/>
  <c r="S412" i="1"/>
  <c r="Q453" i="1"/>
  <c r="Q577" i="1"/>
  <c r="S489" i="1"/>
  <c r="S455" i="1"/>
  <c r="S621" i="1"/>
  <c r="S639" i="1"/>
  <c r="S57" i="1"/>
  <c r="S206" i="1"/>
  <c r="S192" i="1"/>
  <c r="S400" i="1"/>
  <c r="S405" i="1"/>
  <c r="Q135" i="1"/>
  <c r="Q537" i="1"/>
  <c r="S473" i="1"/>
  <c r="S92" i="1"/>
  <c r="S595" i="1"/>
  <c r="S648" i="1"/>
  <c r="S94" i="1"/>
  <c r="Q645" i="1"/>
  <c r="S497" i="1"/>
  <c r="Q466" i="1"/>
  <c r="Q12" i="1"/>
  <c r="Q501" i="1"/>
  <c r="Q507" i="1"/>
  <c r="S520" i="1"/>
  <c r="Q523" i="1"/>
  <c r="S525" i="1"/>
  <c r="Q531" i="1"/>
  <c r="S540" i="1"/>
  <c r="S549" i="1"/>
  <c r="S552" i="1"/>
  <c r="Q566" i="1"/>
  <c r="S481" i="1"/>
  <c r="S66" i="1"/>
  <c r="Q581" i="1"/>
  <c r="S587" i="1"/>
  <c r="Q488" i="1"/>
  <c r="S491" i="1"/>
  <c r="Q494" i="1"/>
  <c r="S48" i="1"/>
  <c r="S116" i="1"/>
  <c r="Q238" i="1"/>
  <c r="Q598" i="1"/>
  <c r="Q609" i="1"/>
  <c r="S80" i="1"/>
  <c r="Q616" i="1"/>
  <c r="S619" i="1"/>
  <c r="Q622" i="1"/>
  <c r="Q351" i="1"/>
  <c r="S359" i="1"/>
  <c r="S305" i="1"/>
  <c r="S334" i="1"/>
  <c r="Q376" i="1"/>
  <c r="S378" i="1"/>
  <c r="Q434" i="1"/>
  <c r="S440" i="1"/>
  <c r="Q449" i="1"/>
  <c r="S5" i="1"/>
  <c r="S251" i="1"/>
  <c r="S256" i="1"/>
  <c r="S259" i="1"/>
  <c r="S262" i="1"/>
  <c r="S267" i="1"/>
  <c r="S272" i="1"/>
  <c r="S275" i="1"/>
  <c r="Q278" i="1"/>
  <c r="Q286" i="1"/>
  <c r="Q411" i="1"/>
  <c r="S422" i="1"/>
  <c r="S427" i="1"/>
  <c r="S430" i="1"/>
  <c r="S169" i="1"/>
  <c r="Q223" i="1"/>
  <c r="S362" i="1"/>
  <c r="S230" i="1"/>
  <c r="S397" i="1"/>
  <c r="S368" i="1"/>
  <c r="S191" i="1"/>
  <c r="S51" i="1"/>
  <c r="Q543" i="1"/>
  <c r="S571" i="1"/>
  <c r="Q60" i="1"/>
  <c r="S84" i="1"/>
  <c r="S625" i="1"/>
  <c r="S631" i="1"/>
  <c r="S637" i="1"/>
  <c r="Q640" i="1"/>
  <c r="S643" i="1"/>
  <c r="S161" i="1"/>
  <c r="S167" i="1"/>
  <c r="S62" i="1"/>
  <c r="S216" i="1"/>
  <c r="S196" i="1"/>
  <c r="S204" i="1"/>
  <c r="S346" i="1"/>
  <c r="Q349" i="1"/>
  <c r="Q357" i="1"/>
  <c r="S296" i="1"/>
  <c r="S318" i="1"/>
  <c r="S387" i="1"/>
  <c r="S370" i="1"/>
  <c r="Q382" i="1"/>
  <c r="S180" i="1"/>
  <c r="Q189" i="1"/>
  <c r="Q176" i="1"/>
  <c r="Q270" i="1"/>
  <c r="S130" i="1"/>
  <c r="Q133" i="1"/>
  <c r="S138" i="1"/>
  <c r="S146" i="1"/>
  <c r="Q149" i="1"/>
  <c r="S414" i="1"/>
  <c r="S420" i="1"/>
  <c r="Q425" i="1"/>
  <c r="S25" i="1"/>
  <c r="S534" i="1"/>
  <c r="S555" i="1"/>
  <c r="S563" i="1"/>
  <c r="S124" i="1"/>
  <c r="S106" i="1"/>
  <c r="S330" i="1"/>
  <c r="S182" i="1"/>
  <c r="Q406" i="1"/>
  <c r="S288" i="1"/>
  <c r="S55" i="1"/>
  <c r="Q14" i="1"/>
  <c r="S17" i="1"/>
  <c r="S23" i="1"/>
  <c r="Q153" i="1"/>
  <c r="Q457" i="1"/>
  <c r="S495" i="1"/>
  <c r="S461" i="1"/>
  <c r="Q470" i="1"/>
  <c r="Q505" i="1"/>
  <c r="S556" i="1"/>
  <c r="Q564" i="1"/>
  <c r="S64" i="1"/>
  <c r="Q574" i="1"/>
  <c r="S579" i="1"/>
  <c r="S114" i="1"/>
  <c r="S300" i="1"/>
  <c r="S303" i="1"/>
  <c r="S312" i="1"/>
  <c r="S321" i="1"/>
  <c r="S100" i="1"/>
  <c r="S173" i="1"/>
  <c r="S407" i="1"/>
  <c r="S249" i="1"/>
  <c r="S265" i="1"/>
  <c r="S19" i="1"/>
  <c r="S31" i="1"/>
  <c r="S469" i="1"/>
  <c r="S74" i="1"/>
  <c r="S633" i="1"/>
  <c r="S212" i="1"/>
  <c r="S198" i="1"/>
  <c r="S308" i="1"/>
  <c r="S283" i="1"/>
  <c r="Q111" i="1"/>
  <c r="Q117" i="1"/>
  <c r="S88" i="1"/>
  <c r="Q91" i="1"/>
  <c r="S599" i="1"/>
  <c r="S617" i="1"/>
  <c r="S623" i="1"/>
  <c r="S629" i="1"/>
  <c r="S159" i="1"/>
  <c r="S225" i="1"/>
  <c r="S136" i="1"/>
  <c r="S142" i="1"/>
  <c r="Q22" i="1"/>
  <c r="S504" i="1"/>
  <c r="S479" i="1"/>
  <c r="S220" i="1"/>
  <c r="S302" i="1"/>
  <c r="S320" i="1"/>
  <c r="S291" i="1"/>
  <c r="S21" i="1"/>
  <c r="S39" i="1"/>
  <c r="S239" i="1"/>
  <c r="S76" i="1"/>
  <c r="Q632" i="1"/>
  <c r="S635" i="1"/>
  <c r="S641" i="1"/>
  <c r="Q168" i="1"/>
  <c r="S171" i="1"/>
  <c r="Q63" i="1"/>
  <c r="S222" i="1"/>
  <c r="S214" i="1"/>
  <c r="Q217" i="1"/>
  <c r="S194" i="1"/>
  <c r="Q197" i="1"/>
  <c r="S205" i="1"/>
  <c r="Q347" i="1"/>
  <c r="S355" i="1"/>
  <c r="S310" i="1"/>
  <c r="S316" i="1"/>
  <c r="S319" i="1"/>
  <c r="S108" i="1"/>
  <c r="S232" i="1"/>
  <c r="S371" i="1"/>
  <c r="S181" i="1"/>
  <c r="Q187" i="1"/>
  <c r="S177" i="1"/>
  <c r="S404" i="1"/>
  <c r="Q445" i="1"/>
  <c r="S450" i="1"/>
  <c r="S287" i="1"/>
  <c r="Q421" i="1"/>
  <c r="Q476" i="1"/>
  <c r="S578" i="1"/>
  <c r="Q77" i="1"/>
  <c r="S311" i="1"/>
  <c r="S448" i="1"/>
  <c r="S4" i="1"/>
  <c r="S250" i="1"/>
  <c r="S255" i="1"/>
  <c r="S261" i="1"/>
  <c r="S266" i="1"/>
  <c r="S271" i="1"/>
  <c r="S277" i="1"/>
  <c r="S285" i="1"/>
  <c r="S293" i="1"/>
  <c r="S150" i="1"/>
  <c r="S426" i="1"/>
  <c r="Q463" i="1"/>
  <c r="S463" i="1"/>
  <c r="S529" i="1"/>
  <c r="Q529" i="1"/>
  <c r="Q46" i="1"/>
  <c r="S46" i="1"/>
  <c r="S240" i="1"/>
  <c r="Q240" i="1"/>
  <c r="S628" i="1"/>
  <c r="Q628" i="1"/>
  <c r="S226" i="1"/>
  <c r="Q226" i="1"/>
  <c r="S396" i="1"/>
  <c r="Q396" i="1"/>
  <c r="Q26" i="1"/>
  <c r="Q42" i="1"/>
  <c r="S498" i="1"/>
  <c r="S532" i="1"/>
  <c r="S490" i="1"/>
  <c r="Q118" i="1"/>
  <c r="S118" i="1"/>
  <c r="Q70" i="1"/>
  <c r="S243" i="1"/>
  <c r="Q243" i="1"/>
  <c r="Q393" i="1"/>
  <c r="S393" i="1"/>
  <c r="Q190" i="1"/>
  <c r="S190" i="1"/>
  <c r="S468" i="1"/>
  <c r="Q522" i="1"/>
  <c r="S522" i="1"/>
  <c r="Q535" i="1"/>
  <c r="Q90" i="1"/>
  <c r="S90" i="1"/>
  <c r="Q158" i="1"/>
  <c r="S164" i="1"/>
  <c r="Q164" i="1"/>
  <c r="S341" i="1"/>
  <c r="Q341" i="1"/>
  <c r="Q227" i="1"/>
  <c r="S227" i="1"/>
  <c r="Q417" i="1"/>
  <c r="Q16" i="1"/>
  <c r="S458" i="1"/>
  <c r="S517" i="1"/>
  <c r="S530" i="1"/>
  <c r="S485" i="1"/>
  <c r="Q68" i="1"/>
  <c r="S170" i="1"/>
  <c r="Q170" i="1"/>
  <c r="Q298" i="1"/>
  <c r="S298" i="1"/>
  <c r="S331" i="1"/>
  <c r="Q331" i="1"/>
  <c r="S50" i="1"/>
  <c r="Q93" i="1"/>
  <c r="Q157" i="1"/>
  <c r="S464" i="1"/>
  <c r="S9" i="1"/>
  <c r="Q503" i="1"/>
  <c r="S533" i="1"/>
  <c r="S546" i="1"/>
  <c r="Q554" i="1"/>
  <c r="S554" i="1"/>
  <c r="Q558" i="1"/>
  <c r="S483" i="1"/>
  <c r="S568" i="1"/>
  <c r="S67" i="1"/>
  <c r="Q67" i="1"/>
  <c r="Q583" i="1"/>
  <c r="Q588" i="1"/>
  <c r="S588" i="1"/>
  <c r="S47" i="1"/>
  <c r="S61" i="1"/>
  <c r="Q119" i="1"/>
  <c r="S592" i="1"/>
  <c r="S605" i="1"/>
  <c r="Q71" i="1"/>
  <c r="S71" i="1"/>
  <c r="Q638" i="1"/>
  <c r="S646" i="1"/>
  <c r="Q646" i="1"/>
  <c r="Q221" i="1"/>
  <c r="S213" i="1"/>
  <c r="Q213" i="1"/>
  <c r="Q328" i="1"/>
  <c r="S328" i="1"/>
  <c r="S131" i="1"/>
  <c r="S139" i="1"/>
  <c r="Q139" i="1"/>
  <c r="Q147" i="1"/>
  <c r="S147" i="1"/>
  <c r="S81" i="1"/>
  <c r="Q81" i="1"/>
  <c r="Q502" i="1"/>
  <c r="S502" i="1"/>
  <c r="Q553" i="1"/>
  <c r="S567" i="1"/>
  <c r="Q570" i="1"/>
  <c r="S110" i="1"/>
  <c r="Q87" i="1"/>
  <c r="S591" i="1"/>
  <c r="S604" i="1"/>
  <c r="Q604" i="1"/>
  <c r="S389" i="1"/>
  <c r="S514" i="1"/>
  <c r="S474" i="1"/>
  <c r="Q474" i="1"/>
  <c r="S113" i="1"/>
  <c r="S454" i="1"/>
  <c r="S73" i="1"/>
  <c r="Q73" i="1"/>
  <c r="Q614" i="1"/>
  <c r="S620" i="1"/>
  <c r="Q620" i="1"/>
  <c r="Q215" i="1"/>
  <c r="S107" i="1"/>
  <c r="Q40" i="1"/>
  <c r="Q95" i="1"/>
  <c r="S560" i="1"/>
  <c r="S480" i="1"/>
  <c r="Q480" i="1"/>
  <c r="Q573" i="1"/>
  <c r="S573" i="1"/>
  <c r="S585" i="1"/>
  <c r="S85" i="1"/>
  <c r="S241" i="1"/>
  <c r="Q597" i="1"/>
  <c r="S597" i="1"/>
  <c r="S82" i="1"/>
  <c r="S626" i="1"/>
  <c r="Q626" i="1"/>
  <c r="S101" i="1"/>
  <c r="S459" i="1"/>
  <c r="Q459" i="1"/>
  <c r="Q467" i="1"/>
  <c r="S467" i="1"/>
  <c r="Q561" i="1"/>
  <c r="S561" i="1"/>
  <c r="S486" i="1"/>
  <c r="Q486" i="1"/>
  <c r="Q59" i="1"/>
  <c r="S59" i="1"/>
  <c r="S612" i="1"/>
  <c r="Q612" i="1"/>
  <c r="S618" i="1"/>
  <c r="Q618" i="1"/>
  <c r="S162" i="1"/>
  <c r="Q162" i="1"/>
  <c r="Q354" i="1"/>
  <c r="S354" i="1"/>
  <c r="Q314" i="1"/>
  <c r="S314" i="1"/>
  <c r="Q99" i="1"/>
  <c r="S99" i="1"/>
  <c r="S258" i="1"/>
  <c r="Q258" i="1"/>
  <c r="S52" i="1"/>
  <c r="S10" i="1"/>
  <c r="Q10" i="1"/>
  <c r="Q569" i="1"/>
  <c r="S569" i="1"/>
  <c r="S109" i="1"/>
  <c r="Q109" i="1"/>
  <c r="Q122" i="1"/>
  <c r="S122" i="1"/>
  <c r="S636" i="1"/>
  <c r="Q636" i="1"/>
  <c r="S219" i="1"/>
  <c r="Q219" i="1"/>
  <c r="Q324" i="1"/>
  <c r="S324" i="1"/>
  <c r="Q385" i="1"/>
  <c r="S385" i="1"/>
  <c r="S443" i="1"/>
  <c r="S446" i="1"/>
  <c r="S451" i="1"/>
  <c r="Q451" i="1"/>
  <c r="Q542" i="1"/>
  <c r="S542" i="1"/>
  <c r="Q601" i="1"/>
  <c r="S601" i="1"/>
  <c r="S172" i="1"/>
  <c r="Q172" i="1"/>
  <c r="Q54" i="1"/>
  <c r="Q18" i="1"/>
  <c r="Q34" i="1"/>
  <c r="Q512" i="1"/>
  <c r="S11" i="1"/>
  <c r="Q519" i="1"/>
  <c r="S545" i="1"/>
  <c r="Q545" i="1"/>
  <c r="Q471" i="1"/>
  <c r="S471" i="1"/>
  <c r="Q610" i="1"/>
  <c r="S610" i="1"/>
  <c r="S634" i="1"/>
  <c r="Q634" i="1"/>
  <c r="S344" i="1"/>
  <c r="S386" i="1"/>
  <c r="Q386" i="1"/>
  <c r="Q510" i="1"/>
  <c r="S548" i="1"/>
  <c r="Q565" i="1"/>
  <c r="S565" i="1"/>
  <c r="S575" i="1"/>
  <c r="S126" i="1"/>
  <c r="Q594" i="1"/>
  <c r="S195" i="1"/>
  <c r="Q195" i="1"/>
  <c r="S104" i="1"/>
  <c r="S231" i="1"/>
  <c r="Q231" i="1"/>
  <c r="S234" i="1"/>
  <c r="Q24" i="1"/>
  <c r="Q32" i="1"/>
  <c r="Q538" i="1"/>
  <c r="S538" i="1"/>
  <c r="Q551" i="1"/>
  <c r="S477" i="1"/>
  <c r="Q506" i="1"/>
  <c r="S506" i="1"/>
  <c r="Q56" i="1"/>
  <c r="Q20" i="1"/>
  <c r="Q28" i="1"/>
  <c r="Q36" i="1"/>
  <c r="Q44" i="1"/>
  <c r="Q151" i="1"/>
  <c r="Q460" i="1"/>
  <c r="S13" i="1"/>
  <c r="S509" i="1"/>
  <c r="Q509" i="1"/>
  <c r="Q526" i="1"/>
  <c r="S526" i="1"/>
  <c r="S544" i="1"/>
  <c r="S484" i="1"/>
  <c r="S576" i="1"/>
  <c r="Q584" i="1"/>
  <c r="S584" i="1"/>
  <c r="Q492" i="1"/>
  <c r="S112" i="1"/>
  <c r="S125" i="1"/>
  <c r="Q125" i="1"/>
  <c r="Q237" i="1"/>
  <c r="S237" i="1"/>
  <c r="S603" i="1"/>
  <c r="S75" i="1"/>
  <c r="Q75" i="1"/>
  <c r="S642" i="1"/>
  <c r="Q642" i="1"/>
  <c r="S360" i="1"/>
  <c r="Q363" i="1"/>
  <c r="S392" i="1"/>
  <c r="Q392" i="1"/>
  <c r="Q374" i="1"/>
  <c r="S403" i="1"/>
  <c r="S437" i="1"/>
  <c r="Q437" i="1"/>
  <c r="Q102" i="1"/>
  <c r="S102" i="1"/>
  <c r="S224" i="1"/>
  <c r="Q224" i="1"/>
  <c r="S174" i="1"/>
  <c r="Q174" i="1"/>
  <c r="S415" i="1"/>
  <c r="Q415" i="1"/>
  <c r="S345" i="1"/>
  <c r="Q345" i="1"/>
  <c r="S361" i="1"/>
  <c r="Q361" i="1"/>
  <c r="Q306" i="1"/>
  <c r="S306" i="1"/>
  <c r="S325" i="1"/>
  <c r="Q325" i="1"/>
  <c r="S335" i="1"/>
  <c r="Q335" i="1"/>
  <c r="Q342" i="1"/>
  <c r="S342" i="1"/>
  <c r="Q188" i="1"/>
  <c r="S188" i="1"/>
  <c r="Q209" i="1"/>
  <c r="Q211" i="1"/>
  <c r="Q193" i="1"/>
  <c r="S201" i="1"/>
  <c r="S356" i="1"/>
  <c r="S297" i="1"/>
  <c r="S233" i="1"/>
  <c r="Q233" i="1"/>
  <c r="S329" i="1"/>
  <c r="Q329" i="1"/>
  <c r="S332" i="1"/>
  <c r="Q185" i="1"/>
  <c r="S185" i="1"/>
  <c r="Q260" i="1"/>
  <c r="Q127" i="1"/>
  <c r="S613" i="1"/>
  <c r="Q322" i="1"/>
  <c r="S322" i="1"/>
  <c r="Q326" i="1"/>
  <c r="S326" i="1"/>
  <c r="Q398" i="1"/>
  <c r="S398" i="1"/>
  <c r="Q276" i="1"/>
  <c r="S247" i="1"/>
  <c r="Q247" i="1"/>
  <c r="S339" i="1"/>
  <c r="Q339" i="1"/>
  <c r="S390" i="1"/>
  <c r="Q390" i="1"/>
  <c r="S369" i="1"/>
  <c r="Q369" i="1"/>
  <c r="Q438" i="1"/>
  <c r="S438" i="1"/>
  <c r="Q444" i="1"/>
  <c r="S444" i="1"/>
  <c r="Q2" i="1"/>
  <c r="S2" i="1"/>
  <c r="S431" i="1"/>
  <c r="Q431" i="1"/>
  <c r="S352" i="1"/>
  <c r="S366" i="1"/>
  <c r="S301" i="1"/>
  <c r="S309" i="1"/>
  <c r="S317" i="1"/>
  <c r="S97" i="1"/>
  <c r="S105" i="1"/>
  <c r="S235" i="1"/>
  <c r="Q235" i="1"/>
  <c r="S244" i="1"/>
  <c r="S333" i="1"/>
  <c r="Q333" i="1"/>
  <c r="S228" i="1"/>
  <c r="Q228" i="1"/>
  <c r="S372" i="1"/>
  <c r="Q372" i="1"/>
  <c r="S380" i="1"/>
  <c r="S383" i="1"/>
  <c r="Q175" i="1"/>
  <c r="S175" i="1"/>
  <c r="Q433" i="1"/>
  <c r="S433" i="1"/>
  <c r="S274" i="1"/>
  <c r="Q274" i="1"/>
  <c r="S327" i="1"/>
  <c r="Q327" i="1"/>
  <c r="S343" i="1"/>
  <c r="Q343" i="1"/>
  <c r="S394" i="1"/>
  <c r="Q394" i="1"/>
  <c r="Q178" i="1"/>
  <c r="S178" i="1"/>
  <c r="Q186" i="1"/>
  <c r="S186" i="1"/>
  <c r="S348" i="1"/>
  <c r="S364" i="1"/>
  <c r="S299" i="1"/>
  <c r="S307" i="1"/>
  <c r="S315" i="1"/>
  <c r="S323" i="1"/>
  <c r="S103" i="1"/>
  <c r="S245" i="1"/>
  <c r="Q245" i="1"/>
  <c r="S248" i="1"/>
  <c r="S337" i="1"/>
  <c r="Q337" i="1"/>
  <c r="S340" i="1"/>
  <c r="S388" i="1"/>
  <c r="Q388" i="1"/>
  <c r="S391" i="1"/>
  <c r="Q373" i="1"/>
  <c r="S373" i="1"/>
  <c r="Q381" i="1"/>
  <c r="S381" i="1"/>
  <c r="Q439" i="1"/>
  <c r="Q3" i="1"/>
  <c r="S282" i="1"/>
  <c r="S290" i="1"/>
  <c r="Q290" i="1"/>
  <c r="Q141" i="1"/>
  <c r="S379" i="1"/>
  <c r="S184" i="1"/>
  <c r="S409" i="1"/>
  <c r="S442" i="1"/>
  <c r="Q413" i="1"/>
  <c r="Q429" i="1"/>
</calcChain>
</file>

<file path=xl/sharedStrings.xml><?xml version="1.0" encoding="utf-8"?>
<sst xmlns="http://schemas.openxmlformats.org/spreadsheetml/2006/main" count="2782" uniqueCount="259">
  <si>
    <t>Fecha</t>
  </si>
  <si>
    <t>Proyecto</t>
  </si>
  <si>
    <t>Proyecto With not char</t>
  </si>
  <si>
    <t>Bodega</t>
  </si>
  <si>
    <t>Descripcion</t>
  </si>
  <si>
    <t>Especie</t>
  </si>
  <si>
    <t xml:space="preserve">Grosor </t>
  </si>
  <si>
    <t xml:space="preserve">Ancho </t>
  </si>
  <si>
    <t>Largo</t>
  </si>
  <si>
    <t>Piezas</t>
  </si>
  <si>
    <t>PT</t>
  </si>
  <si>
    <t>M3</t>
  </si>
  <si>
    <t>Precio $</t>
  </si>
  <si>
    <t>Total $</t>
  </si>
  <si>
    <t>Jaime Castillo</t>
  </si>
  <si>
    <t>Millworks</t>
  </si>
  <si>
    <t>Respaldo de cama</t>
  </si>
  <si>
    <t>Cedro Macho</t>
  </si>
  <si>
    <t>2 mesas de noche con gaveta</t>
  </si>
  <si>
    <t>Georgina Osorio</t>
  </si>
  <si>
    <t>Nicafrance</t>
  </si>
  <si>
    <t>6 sillas M Line</t>
  </si>
  <si>
    <t>Cedro Real</t>
  </si>
  <si>
    <t>1 cama litera</t>
  </si>
  <si>
    <t>Roble</t>
  </si>
  <si>
    <t>Comedor Mombacho</t>
  </si>
  <si>
    <t>Saint Marys</t>
  </si>
  <si>
    <t>Rotulo</t>
  </si>
  <si>
    <t>Cortez</t>
  </si>
  <si>
    <t>Primaveo</t>
  </si>
  <si>
    <t>Repisas</t>
  </si>
  <si>
    <t>Frijolillo</t>
  </si>
  <si>
    <t>Metamorphosis</t>
  </si>
  <si>
    <t>Agroforestal</t>
  </si>
  <si>
    <t>Mesas de centro</t>
  </si>
  <si>
    <t>Teca</t>
  </si>
  <si>
    <t>2 mesas de centro</t>
  </si>
  <si>
    <t>Top mesas</t>
  </si>
  <si>
    <t>Alvaro Cantillano</t>
  </si>
  <si>
    <t>Sofa queen</t>
  </si>
  <si>
    <t>Caoba Africana</t>
  </si>
  <si>
    <t>Calala</t>
  </si>
  <si>
    <t>4 sillas de director</t>
  </si>
  <si>
    <t>Muestras de acabado</t>
  </si>
  <si>
    <t>Muestras</t>
  </si>
  <si>
    <t>Pòchote</t>
  </si>
  <si>
    <t>Laurel</t>
  </si>
  <si>
    <t>Llamarada del bosque</t>
  </si>
  <si>
    <t>Thrive Market</t>
  </si>
  <si>
    <t>Exibihidor con rodos</t>
  </si>
  <si>
    <t>Santa Maria</t>
  </si>
  <si>
    <t>Willian Gutierrez</t>
  </si>
  <si>
    <t>Mesa de comedor Tola</t>
  </si>
  <si>
    <t>Estante</t>
  </si>
  <si>
    <t>Cocineta con repisa superior</t>
  </si>
  <si>
    <t>Hule</t>
  </si>
  <si>
    <t>Doña Clara</t>
  </si>
  <si>
    <t>Reparacion de piso</t>
  </si>
  <si>
    <t>10 sillas de comedor Tola</t>
  </si>
  <si>
    <t>Bluechip partner</t>
  </si>
  <si>
    <t>Sawmills</t>
  </si>
  <si>
    <t>Main fa office side desk</t>
  </si>
  <si>
    <t>Nanciton</t>
  </si>
  <si>
    <t>Mesa de Teak</t>
  </si>
  <si>
    <t>Custom main from desk</t>
  </si>
  <si>
    <t>Puertas</t>
  </si>
  <si>
    <t>Todd Nowell</t>
  </si>
  <si>
    <t>Ottoman Noa</t>
  </si>
  <si>
    <t>Noa Lounge chair</t>
  </si>
  <si>
    <t>Main front desk</t>
  </si>
  <si>
    <t>Coco coffee table</t>
  </si>
  <si>
    <t>Nu night stand table</t>
  </si>
  <si>
    <t>Aqua square table</t>
  </si>
  <si>
    <t>Mark</t>
  </si>
  <si>
    <t>Danish bench short</t>
  </si>
  <si>
    <t>4 Tola barstool</t>
  </si>
  <si>
    <t>Muestra de puerta</t>
  </si>
  <si>
    <t>Night stand table</t>
  </si>
  <si>
    <t>Name boa desk</t>
  </si>
  <si>
    <t>Uliana Bell</t>
  </si>
  <si>
    <t>Sillas Telica</t>
  </si>
  <si>
    <t>Home Studio</t>
  </si>
  <si>
    <t>Home Studio-2 Barstool</t>
  </si>
  <si>
    <t>2 Barstool</t>
  </si>
  <si>
    <t>Base de cama con respaldar</t>
  </si>
  <si>
    <t>Mike toth</t>
  </si>
  <si>
    <t>4 round side table</t>
  </si>
  <si>
    <t>8 sillas Juliana</t>
  </si>
  <si>
    <t>6 sillas lounge new york</t>
  </si>
  <si>
    <t>Mcgregor</t>
  </si>
  <si>
    <t>Almendro</t>
  </si>
  <si>
    <t>Lamparas</t>
  </si>
  <si>
    <t>Marcos de repisa</t>
  </si>
  <si>
    <t>Marcos de mesa</t>
  </si>
  <si>
    <t>Melamina</t>
  </si>
  <si>
    <t>4 sillas cachos</t>
  </si>
  <si>
    <t>4 gabinetes</t>
  </si>
  <si>
    <t>Matres base de colchon</t>
  </si>
  <si>
    <t>Scott Nowell</t>
  </si>
  <si>
    <t>2 sillas Marcos</t>
  </si>
  <si>
    <t>2 sillas Juliana</t>
  </si>
  <si>
    <t>5 Gabinetes</t>
  </si>
  <si>
    <t>2 escritorios</t>
  </si>
  <si>
    <t>4 lamparas Mombacho</t>
  </si>
  <si>
    <t>2 escritorios Boa pedestal</t>
  </si>
  <si>
    <t>Espejos Mombacho</t>
  </si>
  <si>
    <t>Crafted</t>
  </si>
  <si>
    <t>30 pica carnes</t>
  </si>
  <si>
    <t>Normand Girard</t>
  </si>
  <si>
    <t>Macgregor</t>
  </si>
  <si>
    <t>Reparacion</t>
  </si>
  <si>
    <t>Mike Thompson-OT00095</t>
  </si>
  <si>
    <t>Muebles de cocina</t>
  </si>
  <si>
    <t>Mike Thompson-OT00098</t>
  </si>
  <si>
    <t>Mike Thompson-OT00096</t>
  </si>
  <si>
    <t>Mike Thompson-OT00094</t>
  </si>
  <si>
    <t>Jaime Castillo-OT00111</t>
  </si>
  <si>
    <t>Sofa tipo lounge</t>
  </si>
  <si>
    <t>Mike Thompson-OT00107</t>
  </si>
  <si>
    <t>Mike Thompson-OT00108</t>
  </si>
  <si>
    <t>Mike ThompsonOT00103</t>
  </si>
  <si>
    <t>Mike Thompson-OT00104</t>
  </si>
  <si>
    <t>Jaime Castillo-OT00109</t>
  </si>
  <si>
    <t>Lounge Chair</t>
  </si>
  <si>
    <t>Jose de Jesus Rojas-OT00100</t>
  </si>
  <si>
    <t>mesa comedor</t>
  </si>
  <si>
    <t>Mike Thompson-OT00114</t>
  </si>
  <si>
    <t>Mike Thompson-OT00113</t>
  </si>
  <si>
    <t>Home Studio 2-OT00112</t>
  </si>
  <si>
    <t>Home Studio-Dinning stool</t>
  </si>
  <si>
    <t>Home Studio 2-OT00091</t>
  </si>
  <si>
    <t>Home Studio-Barstool</t>
  </si>
  <si>
    <t>Home Studio 1-OT00089</t>
  </si>
  <si>
    <t>Home Studio-sillon giratorio</t>
  </si>
  <si>
    <t>Mauricio Reyes-OT00125</t>
  </si>
  <si>
    <t>Mauricio Reyes-Silla acompañante</t>
  </si>
  <si>
    <t>Mauricio Reyes-OT00126</t>
  </si>
  <si>
    <t>Home Studio 2-OT00120</t>
  </si>
  <si>
    <t>Home Studio-Cajas</t>
  </si>
  <si>
    <t>Home Studio 1-OT00121</t>
  </si>
  <si>
    <t>Mauricio Reyes-OT00127</t>
  </si>
  <si>
    <t>Pulpito</t>
  </si>
  <si>
    <t>Mauricio Reyes-OT00132</t>
  </si>
  <si>
    <t>Cruz</t>
  </si>
  <si>
    <t>Donal Macgregor</t>
  </si>
  <si>
    <t>Soporte de tv</t>
  </si>
  <si>
    <t>Mesa comedor</t>
  </si>
  <si>
    <t>Mauricio Reyes-OT00134</t>
  </si>
  <si>
    <t>Banca de madera prototipo</t>
  </si>
  <si>
    <t>OT-00066</t>
  </si>
  <si>
    <t>OT-00136</t>
  </si>
  <si>
    <t>Custom King bed</t>
  </si>
  <si>
    <t>OT-00135</t>
  </si>
  <si>
    <t>Dining table</t>
  </si>
  <si>
    <t>OT-00138</t>
  </si>
  <si>
    <t>Dining chair custom</t>
  </si>
  <si>
    <t>Row Labels</t>
  </si>
  <si>
    <t>00066</t>
  </si>
  <si>
    <t>00135</t>
  </si>
  <si>
    <t>00136</t>
  </si>
  <si>
    <t>00138</t>
  </si>
  <si>
    <t>OT00089</t>
  </si>
  <si>
    <t>OT00091</t>
  </si>
  <si>
    <t>OT00094</t>
  </si>
  <si>
    <t>OT00095</t>
  </si>
  <si>
    <t>OT00096</t>
  </si>
  <si>
    <t>OT00098</t>
  </si>
  <si>
    <t>OT00100</t>
  </si>
  <si>
    <t>OT00104</t>
  </si>
  <si>
    <t>OT00107</t>
  </si>
  <si>
    <t>OT00108</t>
  </si>
  <si>
    <t>OT00109</t>
  </si>
  <si>
    <t>OT00111</t>
  </si>
  <si>
    <t>OT00112</t>
  </si>
  <si>
    <t>OT00113</t>
  </si>
  <si>
    <t>OT00114</t>
  </si>
  <si>
    <t>OT00120</t>
  </si>
  <si>
    <t>OT00121</t>
  </si>
  <si>
    <t>OT00125</t>
  </si>
  <si>
    <t>OT00126</t>
  </si>
  <si>
    <t>OT00127</t>
  </si>
  <si>
    <t>OT00132</t>
  </si>
  <si>
    <t>OT00134</t>
  </si>
  <si>
    <t>Grand Total</t>
  </si>
  <si>
    <t>Bulto</t>
  </si>
  <si>
    <t>INSERT INTO TempPallet SpeciesID,Bulto,Grosor,Ancho,Largo,ItemTypeID,Cantidad,LocationID) VALUES (</t>
  </si>
  <si>
    <t>SpeciesID</t>
  </si>
  <si>
    <t>LocationID</t>
  </si>
  <si>
    <t>Location</t>
  </si>
  <si>
    <t>None</t>
  </si>
  <si>
    <t>WIP</t>
  </si>
  <si>
    <t>NicaFranceSMM</t>
  </si>
  <si>
    <t xml:space="preserve">Coffee                                            </t>
  </si>
  <si>
    <t xml:space="preserve">Quebracho                                         </t>
  </si>
  <si>
    <t xml:space="preserve">Roble Macuelizo                                   </t>
  </si>
  <si>
    <t xml:space="preserve">Pino Tratado                                      </t>
  </si>
  <si>
    <t xml:space="preserve">Pino                                              </t>
  </si>
  <si>
    <t xml:space="preserve">Greeheart                                         </t>
  </si>
  <si>
    <t xml:space="preserve">Carolillo                                         </t>
  </si>
  <si>
    <t xml:space="preserve">Eucalipto                                         </t>
  </si>
  <si>
    <t xml:space="preserve">N/A                                               </t>
  </si>
  <si>
    <t xml:space="preserve">Laurel Negro                                      </t>
  </si>
  <si>
    <t xml:space="preserve">Nogal                                             </t>
  </si>
  <si>
    <t xml:space="preserve">Coyote                                            </t>
  </si>
  <si>
    <t xml:space="preserve">Nispero                                           </t>
  </si>
  <si>
    <t>Species</t>
  </si>
  <si>
    <t>(All)</t>
  </si>
  <si>
    <t>1-00066</t>
  </si>
  <si>
    <t>2-00135</t>
  </si>
  <si>
    <t>3-00136</t>
  </si>
  <si>
    <t>4-00138</t>
  </si>
  <si>
    <t>5-Alvaro Cantillano</t>
  </si>
  <si>
    <t>6-Bluechip partner</t>
  </si>
  <si>
    <t>7-Calala</t>
  </si>
  <si>
    <t>8-Crafted</t>
  </si>
  <si>
    <t>9-Donal Macgregor</t>
  </si>
  <si>
    <t>10-Doña Clara</t>
  </si>
  <si>
    <t>11-Georgina Osorio</t>
  </si>
  <si>
    <t>12-Home Studio</t>
  </si>
  <si>
    <t>13-Jaime Castillo</t>
  </si>
  <si>
    <t>14-Macgregor</t>
  </si>
  <si>
    <t>15-Mark</t>
  </si>
  <si>
    <t>16-Mcgregor</t>
  </si>
  <si>
    <t>17-Metamorphosis</t>
  </si>
  <si>
    <t>18-Mike ThompsonOT00103</t>
  </si>
  <si>
    <t>19-Mike toth</t>
  </si>
  <si>
    <t>20-Muestras de acabado</t>
  </si>
  <si>
    <t>21-Normand Girard</t>
  </si>
  <si>
    <t>22-OT00089</t>
  </si>
  <si>
    <t>23-OT00091</t>
  </si>
  <si>
    <t>24-OT00094</t>
  </si>
  <si>
    <t>25-OT00095</t>
  </si>
  <si>
    <t>26-OT00096</t>
  </si>
  <si>
    <t>27-OT00098</t>
  </si>
  <si>
    <t>28-OT00100</t>
  </si>
  <si>
    <t>29-OT00104</t>
  </si>
  <si>
    <t>30-OT00107</t>
  </si>
  <si>
    <t>31-OT00108</t>
  </si>
  <si>
    <t>32-OT00109</t>
  </si>
  <si>
    <t>33-OT00111</t>
  </si>
  <si>
    <t>34-OT00112</t>
  </si>
  <si>
    <t>35-OT00113</t>
  </si>
  <si>
    <t>36-OT00114</t>
  </si>
  <si>
    <t>37-OT00120</t>
  </si>
  <si>
    <t>38-OT00121</t>
  </si>
  <si>
    <t>39-OT00125</t>
  </si>
  <si>
    <t>40-OT00126</t>
  </si>
  <si>
    <t>41-OT00127</t>
  </si>
  <si>
    <t>42-OT00132</t>
  </si>
  <si>
    <t>43-OT00134</t>
  </si>
  <si>
    <t>44-Primaveo</t>
  </si>
  <si>
    <t>45-Saint Marys</t>
  </si>
  <si>
    <t>46-Scott Nowell</t>
  </si>
  <si>
    <t>47-Thrive Market</t>
  </si>
  <si>
    <t>48-Todd Nowell</t>
  </si>
  <si>
    <t>49-Uliana Bell</t>
  </si>
  <si>
    <t>50-Willian Gutierrez</t>
  </si>
  <si>
    <t>WorkOrderID</t>
  </si>
  <si>
    <t>WorkOrderNo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</si>
</sst>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[$$-409]* #,##0.00_ ;_-[$$-409]* \-#,##0.00\ ;_-[$$-409]* &quot;-&quot;??_ ;_-@_ "/>
    <numFmt numFmtId="165" formatCode="dd/mm/yyyy;@"/>
    <numFmt numFmtId="166" formatCode="dd/mm/yyyy"/>
    <numFmt numFmtId="167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43" fontId="0" fillId="0" borderId="0" xfId="1" applyFont="1"/>
    <xf numFmtId="164" fontId="0" fillId="0" borderId="0" xfId="0" applyNumberFormat="1"/>
    <xf numFmtId="166" fontId="0" fillId="0" borderId="0" xfId="0" applyNumberFormat="1"/>
    <xf numFmtId="0" fontId="3" fillId="0" borderId="0" xfId="0" applyFont="1"/>
    <xf numFmtId="167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/>
  </cellXfs>
  <cellStyles count="2">
    <cellStyle name="Comma" xfId="1" builtinId="3"/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</dxf>
    <dxf>
      <numFmt numFmtId="0" formatCode="General"/>
    </dxf>
    <dxf>
      <numFmt numFmtId="166" formatCode="dd/mm/yyyy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xel" refreshedDate="44525.961061574075" createdVersion="7" refreshedVersion="7" minRefreshableVersion="3" recordCount="648" xr:uid="{16B985D5-77D3-44B1-B5D3-E282083A44D0}">
  <cacheSource type="worksheet">
    <worksheetSource name="Tabla1"/>
  </cacheSource>
  <cacheFields count="14">
    <cacheField name="Fecha" numFmtId="0">
      <sharedItems containsSemiMixedTypes="0" containsNonDate="0" containsDate="1" containsString="0" minDate="2021-02-04T00:00:00" maxDate="2021-11-20T00:00:00"/>
    </cacheField>
    <cacheField name="Proyecto" numFmtId="0">
      <sharedItems/>
    </cacheField>
    <cacheField name="Proyecto With not char" numFmtId="0">
      <sharedItems count="50">
        <s v="Jaime Castillo"/>
        <s v="Georgina Osorio"/>
        <s v="Saint Marys"/>
        <s v="Primaveo"/>
        <s v="Metamorphosis"/>
        <s v="Alvaro Cantillano"/>
        <s v="Calala"/>
        <s v="Muestras de acabado"/>
        <s v="Thrive Market"/>
        <s v="Willian Gutierrez"/>
        <s v="Doña Clara"/>
        <s v="Bluechip partner"/>
        <s v="Todd Nowell"/>
        <s v="Mark"/>
        <s v="Uliana Bell"/>
        <s v="Home Studio"/>
        <s v="Mike toth"/>
        <s v="Mcgregor"/>
        <s v="Scott Nowell"/>
        <s v="Crafted"/>
        <s v="Normand Girard"/>
        <s v="Macgregor"/>
        <s v="OT00095"/>
        <s v="OT00098"/>
        <s v="OT00096"/>
        <s v="OT00094"/>
        <s v="OT00111"/>
        <s v="OT00107"/>
        <s v="OT00108"/>
        <s v="Mike ThompsonOT00103"/>
        <s v="OT00104"/>
        <s v="OT00109"/>
        <s v="OT00100"/>
        <s v="OT00114"/>
        <s v="OT00113"/>
        <s v="OT00112"/>
        <s v="OT00091"/>
        <s v="OT00089"/>
        <s v="OT00125"/>
        <s v="OT00126"/>
        <s v="OT00120"/>
        <s v="OT00121"/>
        <s v="OT00127"/>
        <s v="OT00132"/>
        <s v="Donal Macgregor"/>
        <s v="OT00134"/>
        <s v="00066"/>
        <s v="00136"/>
        <s v="00135"/>
        <s v="00138"/>
      </sharedItems>
    </cacheField>
    <cacheField name="Bodega" numFmtId="0">
      <sharedItems/>
    </cacheField>
    <cacheField name="Descripcion" numFmtId="0">
      <sharedItems/>
    </cacheField>
    <cacheField name="Especie" numFmtId="0">
      <sharedItems count="15">
        <s v="Cedro Macho"/>
        <s v="Cedro Real"/>
        <s v="Roble"/>
        <s v="Cortez"/>
        <s v="Frijolillo"/>
        <s v="Teca"/>
        <s v="Caoba Africana"/>
        <s v="Pòchote"/>
        <s v="Laurel"/>
        <s v="Llamarada del bosque"/>
        <s v="Santa Maria"/>
        <s v="Hule"/>
        <s v="Nanciton"/>
        <s v="Almendro"/>
        <s v="Melamina"/>
      </sharedItems>
    </cacheField>
    <cacheField name="Grosor " numFmtId="0">
      <sharedItems containsSemiMixedTypes="0" containsString="0" containsNumber="1" minValue="0.75" maxValue="6"/>
    </cacheField>
    <cacheField name="Ancho " numFmtId="0">
      <sharedItems containsSemiMixedTypes="0" containsString="0" containsNumber="1" containsInteger="1" minValue="2" maxValue="25"/>
    </cacheField>
    <cacheField name="Largo" numFmtId="0">
      <sharedItems containsSemiMixedTypes="0" containsString="0" containsNumber="1" minValue="2" maxValue="15"/>
    </cacheField>
    <cacheField name="Piezas" numFmtId="0">
      <sharedItems containsSemiMixedTypes="0" containsString="0" containsNumber="1" containsInteger="1" minValue="1" maxValue="84"/>
    </cacheField>
    <cacheField name="PT" numFmtId="43">
      <sharedItems containsSemiMixedTypes="0" containsString="0" containsNumber="1" minValue="0.5" maxValue="392"/>
    </cacheField>
    <cacheField name="M3" numFmtId="43">
      <sharedItems containsSemiMixedTypes="0" containsString="0" containsNumber="1" minValue="1.1792452830188679E-3" maxValue="0.92452830188679247"/>
    </cacheField>
    <cacheField name="Precio $" numFmtId="164">
      <sharedItems containsSemiMixedTypes="0" containsString="0" containsNumber="1" minValue="0.8" maxValue="7.5"/>
    </cacheField>
    <cacheField name="Total $" numFmtId="164">
      <sharedItems containsSemiMixedTypes="0" containsString="0" containsNumber="1" minValue="0.51" maxValue="29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8">
  <r>
    <d v="2021-02-04T00:00:00"/>
    <s v="Jaime Castillo"/>
    <x v="0"/>
    <s v="Millworks"/>
    <s v="Respaldo de cama"/>
    <x v="0"/>
    <n v="2"/>
    <n v="10"/>
    <n v="6"/>
    <n v="1"/>
    <n v="10"/>
    <n v="2.358490566037736E-2"/>
    <n v="1.2"/>
    <n v="12"/>
  </r>
  <r>
    <d v="2021-02-04T00:00:00"/>
    <s v="Jaime Castillo"/>
    <x v="0"/>
    <s v="Millworks"/>
    <s v="Respaldo de cama"/>
    <x v="0"/>
    <n v="2"/>
    <n v="6"/>
    <n v="6"/>
    <n v="1"/>
    <n v="6"/>
    <n v="1.4150943396226415E-2"/>
    <n v="1.2"/>
    <n v="7.1999999999999993"/>
  </r>
  <r>
    <d v="2021-02-04T00:00:00"/>
    <s v="Jaime Castillo"/>
    <x v="0"/>
    <s v="Millworks"/>
    <s v="Respaldo de cama"/>
    <x v="0"/>
    <n v="2"/>
    <n v="10"/>
    <n v="10"/>
    <n v="1"/>
    <n v="16.666666666666668"/>
    <n v="3.9308176100628936E-2"/>
    <n v="1.2"/>
    <n v="20"/>
  </r>
  <r>
    <d v="2021-02-04T00:00:00"/>
    <s v="Jaime Castillo"/>
    <x v="0"/>
    <s v="Millworks"/>
    <s v="Respaldo de cama"/>
    <x v="0"/>
    <n v="2"/>
    <n v="9"/>
    <n v="8"/>
    <n v="1"/>
    <n v="12"/>
    <n v="2.8301886792452831E-2"/>
    <n v="1.2"/>
    <n v="14.399999999999999"/>
  </r>
  <r>
    <d v="2021-02-04T00:00:00"/>
    <s v="Jaime Castillo"/>
    <x v="0"/>
    <s v="Millworks"/>
    <s v="Respaldo de cama"/>
    <x v="0"/>
    <n v="2"/>
    <n v="6"/>
    <n v="8"/>
    <n v="1"/>
    <n v="8"/>
    <n v="1.8867924528301886E-2"/>
    <n v="1.2"/>
    <n v="9.6"/>
  </r>
  <r>
    <d v="2021-02-04T00:00:00"/>
    <s v="Jaime Castillo"/>
    <x v="0"/>
    <s v="Millworks"/>
    <s v="2 mesas de noche con gaveta"/>
    <x v="0"/>
    <n v="2"/>
    <n v="4"/>
    <n v="2"/>
    <n v="21"/>
    <n v="28"/>
    <n v="6.6037735849056603E-2"/>
    <n v="1.2"/>
    <n v="33.6"/>
  </r>
  <r>
    <d v="2021-02-04T00:00:00"/>
    <s v="Jaime Castillo"/>
    <x v="0"/>
    <s v="Millworks"/>
    <s v="2 mesas de noche con gaveta"/>
    <x v="0"/>
    <n v="1.5"/>
    <n v="4"/>
    <n v="2"/>
    <n v="8"/>
    <n v="8"/>
    <n v="1.8867924528301886E-2"/>
    <n v="1.2"/>
    <n v="9.6"/>
  </r>
  <r>
    <d v="2021-02-04T00:00:00"/>
    <s v="Jaime Castillo"/>
    <x v="0"/>
    <s v="Millworks"/>
    <s v="2 mesas de noche con gaveta"/>
    <x v="0"/>
    <n v="1"/>
    <n v="4"/>
    <n v="2"/>
    <n v="8"/>
    <n v="5.333333333333333"/>
    <n v="1.2578616352201257E-2"/>
    <n v="1.2"/>
    <n v="6.3999999999999995"/>
  </r>
  <r>
    <d v="2021-02-04T00:00:00"/>
    <s v="Jaime Castillo"/>
    <x v="0"/>
    <s v="Millworks"/>
    <s v="2 mesas de noche con gaveta"/>
    <x v="0"/>
    <n v="1"/>
    <n v="5"/>
    <n v="3"/>
    <n v="4"/>
    <n v="5"/>
    <n v="1.179245283018868E-2"/>
    <n v="1.2"/>
    <n v="6"/>
  </r>
  <r>
    <d v="2021-02-19T00:00:00"/>
    <s v="Georgina Osorio"/>
    <x v="1"/>
    <s v="Nicafrance"/>
    <s v="6 sillas M Line"/>
    <x v="1"/>
    <n v="2"/>
    <n v="5"/>
    <n v="7"/>
    <n v="1"/>
    <n v="5.833333333333333"/>
    <n v="1.3757861635220124E-2"/>
    <n v="1.2"/>
    <n v="6.9999999999999991"/>
  </r>
  <r>
    <d v="2021-02-19T00:00:00"/>
    <s v="Georgina Osorio"/>
    <x v="1"/>
    <s v="Nicafrance"/>
    <s v="6 sillas M Line"/>
    <x v="1"/>
    <n v="1"/>
    <n v="6"/>
    <n v="7"/>
    <n v="6"/>
    <n v="21"/>
    <n v="4.9528301886792456E-2"/>
    <n v="1.2"/>
    <n v="25.2"/>
  </r>
  <r>
    <d v="2021-02-19T00:00:00"/>
    <s v="Georgina Osorio"/>
    <x v="1"/>
    <s v="Nicafrance"/>
    <s v="6 sillas M Line"/>
    <x v="1"/>
    <n v="2"/>
    <n v="8"/>
    <n v="7"/>
    <n v="4"/>
    <n v="37.333333333333336"/>
    <n v="8.8050314465408813E-2"/>
    <n v="1.2"/>
    <n v="44.800000000000004"/>
  </r>
  <r>
    <d v="2021-02-19T00:00:00"/>
    <s v="Georgina Osorio"/>
    <x v="1"/>
    <s v="Nicafrance"/>
    <s v="6 sillas M Line"/>
    <x v="1"/>
    <n v="1"/>
    <n v="7"/>
    <n v="4"/>
    <n v="1"/>
    <n v="2.3333333333333335"/>
    <n v="5.5031446540880508E-3"/>
    <n v="1.2"/>
    <n v="2.8000000000000003"/>
  </r>
  <r>
    <d v="2021-02-19T00:00:00"/>
    <s v="Georgina Osorio"/>
    <x v="1"/>
    <s v="Nicafrance"/>
    <s v="6 sillas M Line"/>
    <x v="1"/>
    <n v="2"/>
    <n v="10"/>
    <n v="7"/>
    <n v="2"/>
    <n v="23.333333333333332"/>
    <n v="5.5031446540880498E-2"/>
    <n v="1.2"/>
    <n v="27.999999999999996"/>
  </r>
  <r>
    <d v="2021-02-19T00:00:00"/>
    <s v="Georgina Osorio"/>
    <x v="1"/>
    <s v="Nicafrance"/>
    <s v="6 sillas M Line"/>
    <x v="1"/>
    <n v="1"/>
    <n v="12"/>
    <n v="7"/>
    <n v="1"/>
    <n v="7"/>
    <n v="1.6509433962264151E-2"/>
    <n v="1.2"/>
    <n v="8.4"/>
  </r>
  <r>
    <d v="2021-02-26T00:00:00"/>
    <s v="Georgina Osorio"/>
    <x v="1"/>
    <s v="Nicafrance"/>
    <s v="1 cama litera"/>
    <x v="2"/>
    <n v="1"/>
    <n v="6"/>
    <n v="7"/>
    <n v="5"/>
    <n v="17.5"/>
    <n v="4.1273584905660375E-2"/>
    <n v="1.2"/>
    <n v="21"/>
  </r>
  <r>
    <d v="2021-02-26T00:00:00"/>
    <s v="Georgina Osorio"/>
    <x v="1"/>
    <s v="Nicafrance"/>
    <s v="1 cama litera"/>
    <x v="2"/>
    <n v="1"/>
    <n v="3"/>
    <n v="7"/>
    <n v="8"/>
    <n v="14"/>
    <n v="3.3018867924528301E-2"/>
    <n v="1.2"/>
    <n v="16.8"/>
  </r>
  <r>
    <d v="2021-02-26T00:00:00"/>
    <s v="Georgina Osorio"/>
    <x v="1"/>
    <s v="Nicafrance"/>
    <s v="1 cama litera"/>
    <x v="2"/>
    <n v="2"/>
    <n v="7"/>
    <n v="7"/>
    <n v="3"/>
    <n v="24.5"/>
    <n v="5.7783018867924529E-2"/>
    <n v="1.2"/>
    <n v="29.4"/>
  </r>
  <r>
    <d v="2021-02-26T00:00:00"/>
    <s v="Georgina Osorio"/>
    <x v="1"/>
    <s v="Nicafrance"/>
    <s v="1 cama litera"/>
    <x v="2"/>
    <n v="2"/>
    <n v="5"/>
    <n v="6"/>
    <n v="1"/>
    <n v="5"/>
    <n v="1.179245283018868E-2"/>
    <n v="1.2"/>
    <n v="6"/>
  </r>
  <r>
    <d v="2021-02-26T00:00:00"/>
    <s v="Georgina Osorio"/>
    <x v="1"/>
    <s v="Nicafrance"/>
    <s v="1 cama litera"/>
    <x v="2"/>
    <n v="2"/>
    <n v="3"/>
    <n v="6"/>
    <n v="3"/>
    <n v="9"/>
    <n v="2.1226415094339621E-2"/>
    <n v="1.2"/>
    <n v="10.799999999999999"/>
  </r>
  <r>
    <d v="2021-02-26T00:00:00"/>
    <s v="Georgina Osorio"/>
    <x v="1"/>
    <s v="Nicafrance"/>
    <s v="1 cama litera"/>
    <x v="2"/>
    <n v="2"/>
    <n v="4"/>
    <n v="7"/>
    <n v="3"/>
    <n v="14"/>
    <n v="3.3018867924528301E-2"/>
    <n v="1.2"/>
    <n v="16.8"/>
  </r>
  <r>
    <d v="2021-02-26T00:00:00"/>
    <s v="Georgina Osorio"/>
    <x v="1"/>
    <s v="Nicafrance"/>
    <s v="1 cama litera"/>
    <x v="2"/>
    <n v="2"/>
    <n v="3"/>
    <n v="7"/>
    <n v="1"/>
    <n v="3.5"/>
    <n v="8.2547169811320754E-3"/>
    <n v="1.2"/>
    <n v="4.2"/>
  </r>
  <r>
    <d v="2021-02-26T00:00:00"/>
    <s v="Georgina Osorio"/>
    <x v="1"/>
    <s v="Nicafrance"/>
    <s v="1 cama litera"/>
    <x v="2"/>
    <n v="2"/>
    <n v="6"/>
    <n v="7"/>
    <n v="4"/>
    <n v="28"/>
    <n v="6.6037735849056603E-2"/>
    <n v="1.2"/>
    <n v="33.6"/>
  </r>
  <r>
    <d v="2021-02-26T00:00:00"/>
    <s v="Georgina Osorio"/>
    <x v="1"/>
    <s v="Nicafrance"/>
    <s v="1 cama litera"/>
    <x v="2"/>
    <n v="2"/>
    <n v="6"/>
    <n v="7"/>
    <n v="1"/>
    <n v="7"/>
    <n v="1.6509433962264151E-2"/>
    <n v="1.2"/>
    <n v="8.4"/>
  </r>
  <r>
    <d v="2021-02-26T00:00:00"/>
    <s v="Georgina Osorio"/>
    <x v="1"/>
    <s v="Nicafrance"/>
    <s v="1 cama litera"/>
    <x v="2"/>
    <n v="2"/>
    <n v="4"/>
    <n v="6"/>
    <n v="1"/>
    <n v="4"/>
    <n v="9.433962264150943E-3"/>
    <n v="1.2"/>
    <n v="4.8"/>
  </r>
  <r>
    <d v="2021-02-26T00:00:00"/>
    <s v="Georgina Osorio"/>
    <x v="1"/>
    <s v="Nicafrance"/>
    <s v="1 cama litera"/>
    <x v="2"/>
    <n v="1"/>
    <n v="3"/>
    <n v="7"/>
    <n v="2"/>
    <n v="3.5"/>
    <n v="8.2547169811320754E-3"/>
    <n v="1.2"/>
    <n v="4.2"/>
  </r>
  <r>
    <d v="2021-02-26T00:00:00"/>
    <s v="Georgina Osorio"/>
    <x v="1"/>
    <s v="Nicafrance"/>
    <s v="1 cama litera"/>
    <x v="2"/>
    <n v="1"/>
    <n v="4"/>
    <n v="7"/>
    <n v="18"/>
    <n v="42"/>
    <n v="9.9056603773584911E-2"/>
    <n v="1.2"/>
    <n v="50.4"/>
  </r>
  <r>
    <d v="2021-02-26T00:00:00"/>
    <s v="Georgina Osorio"/>
    <x v="1"/>
    <s v="Nicafrance"/>
    <s v="1 cama litera"/>
    <x v="2"/>
    <n v="1"/>
    <n v="5"/>
    <n v="7"/>
    <n v="3"/>
    <n v="8.75"/>
    <n v="2.0636792452830188E-2"/>
    <n v="1.2"/>
    <n v="10.5"/>
  </r>
  <r>
    <d v="2021-02-26T00:00:00"/>
    <s v="Georgina Osorio"/>
    <x v="1"/>
    <s v="Nicafrance"/>
    <s v="1 cama litera"/>
    <x v="2"/>
    <n v="1"/>
    <n v="3"/>
    <n v="6"/>
    <n v="2"/>
    <n v="3"/>
    <n v="7.0754716981132077E-3"/>
    <n v="1.2"/>
    <n v="3.5999999999999996"/>
  </r>
  <r>
    <d v="2021-02-26T00:00:00"/>
    <s v="Georgina Osorio"/>
    <x v="1"/>
    <s v="Nicafrance"/>
    <s v="1 cama litera"/>
    <x v="2"/>
    <n v="1"/>
    <n v="3"/>
    <n v="8"/>
    <n v="3"/>
    <n v="6"/>
    <n v="1.4150943396226415E-2"/>
    <n v="1.2"/>
    <n v="7.1999999999999993"/>
  </r>
  <r>
    <d v="2021-02-26T00:00:00"/>
    <s v="Georgina Osorio"/>
    <x v="1"/>
    <s v="Nicafrance"/>
    <s v="1 cama litera"/>
    <x v="2"/>
    <n v="1"/>
    <n v="6"/>
    <n v="4"/>
    <n v="1"/>
    <n v="2"/>
    <n v="4.7169811320754715E-3"/>
    <n v="1.2"/>
    <n v="2.4"/>
  </r>
  <r>
    <d v="2021-02-26T00:00:00"/>
    <s v="Georgina Osorio"/>
    <x v="1"/>
    <s v="Nicafrance"/>
    <s v="1 cama litera"/>
    <x v="2"/>
    <n v="1"/>
    <n v="4"/>
    <n v="4"/>
    <n v="1"/>
    <n v="1.3333333333333333"/>
    <n v="3.1446540880503142E-3"/>
    <n v="1.2"/>
    <n v="1.5999999999999999"/>
  </r>
  <r>
    <d v="2021-02-26T00:00:00"/>
    <s v="Georgina Osorio"/>
    <x v="1"/>
    <s v="Nicafrance"/>
    <s v="1 cama litera"/>
    <x v="2"/>
    <n v="1"/>
    <n v="6"/>
    <n v="3"/>
    <n v="1"/>
    <n v="1.5"/>
    <n v="3.5377358490566039E-3"/>
    <n v="1.2"/>
    <n v="1.7999999999999998"/>
  </r>
  <r>
    <d v="2021-02-26T00:00:00"/>
    <s v="Georgina Osorio"/>
    <x v="1"/>
    <s v="Nicafrance"/>
    <s v="1 cama litera"/>
    <x v="2"/>
    <n v="1"/>
    <n v="4"/>
    <n v="6"/>
    <n v="1"/>
    <n v="2"/>
    <n v="4.7169811320754715E-3"/>
    <n v="1.2"/>
    <n v="2.4"/>
  </r>
  <r>
    <d v="2021-02-26T00:00:00"/>
    <s v="Georgina Osorio"/>
    <x v="1"/>
    <s v="Nicafrance"/>
    <s v="1 cama litera"/>
    <x v="2"/>
    <n v="1.5"/>
    <n v="4"/>
    <n v="7"/>
    <n v="4"/>
    <n v="14"/>
    <n v="3.3018867924528301E-2"/>
    <n v="1.2"/>
    <n v="16.8"/>
  </r>
  <r>
    <d v="2021-02-26T00:00:00"/>
    <s v="Georgina Osorio"/>
    <x v="1"/>
    <s v="Nicafrance"/>
    <s v="1 cama litera"/>
    <x v="2"/>
    <n v="2"/>
    <n v="4"/>
    <n v="6"/>
    <n v="10"/>
    <n v="40"/>
    <n v="9.4339622641509441E-2"/>
    <n v="1.2"/>
    <n v="48"/>
  </r>
  <r>
    <d v="2021-02-19T00:00:00"/>
    <s v="Georgina Osorio"/>
    <x v="1"/>
    <s v="Nicafrance"/>
    <s v="Comedor Mombacho"/>
    <x v="1"/>
    <n v="2"/>
    <n v="8"/>
    <n v="7"/>
    <n v="2"/>
    <n v="18.666666666666668"/>
    <n v="4.4025157232704407E-2"/>
    <n v="1.2"/>
    <n v="22.400000000000002"/>
  </r>
  <r>
    <d v="2021-02-19T00:00:00"/>
    <s v="Georgina Osorio"/>
    <x v="1"/>
    <s v="Nicafrance"/>
    <s v="Comedor Mombacho"/>
    <x v="1"/>
    <n v="2"/>
    <n v="10"/>
    <n v="7"/>
    <n v="2"/>
    <n v="23.333333333333332"/>
    <n v="5.5031446540880498E-2"/>
    <n v="1.2"/>
    <n v="27.999999999999996"/>
  </r>
  <r>
    <d v="2021-02-19T00:00:00"/>
    <s v="Georgina Osorio"/>
    <x v="1"/>
    <s v="Nicafrance"/>
    <s v="Comedor Mombacho"/>
    <x v="1"/>
    <n v="2"/>
    <n v="12"/>
    <n v="7"/>
    <n v="1"/>
    <n v="14"/>
    <n v="3.3018867924528301E-2"/>
    <n v="1.2"/>
    <n v="16.8"/>
  </r>
  <r>
    <d v="2021-02-19T00:00:00"/>
    <s v="Georgina Osorio"/>
    <x v="1"/>
    <s v="Nicafrance"/>
    <s v="Comedor Mombacho"/>
    <x v="1"/>
    <n v="2"/>
    <n v="14"/>
    <n v="7"/>
    <n v="2"/>
    <n v="32.666666666666664"/>
    <n v="7.7044025157232701E-2"/>
    <n v="1.2"/>
    <n v="39.199999999999996"/>
  </r>
  <r>
    <d v="2021-02-19T00:00:00"/>
    <s v="Georgina Osorio"/>
    <x v="1"/>
    <s v="Nicafrance"/>
    <s v="Comedor Mombacho"/>
    <x v="1"/>
    <n v="2"/>
    <n v="15"/>
    <n v="7"/>
    <n v="1"/>
    <n v="17.5"/>
    <n v="4.1273584905660375E-2"/>
    <n v="1.2"/>
    <n v="21"/>
  </r>
  <r>
    <d v="2021-04-06T00:00:00"/>
    <s v="Saint Marys"/>
    <x v="2"/>
    <s v="Millworks"/>
    <s v="Rotulo"/>
    <x v="3"/>
    <n v="4"/>
    <n v="4"/>
    <n v="14"/>
    <n v="4"/>
    <n v="74.666666666666671"/>
    <n v="0.17610062893081763"/>
    <n v="1.5"/>
    <n v="112"/>
  </r>
  <r>
    <d v="2021-03-08T00:00:00"/>
    <s v="Primaveo"/>
    <x v="3"/>
    <s v="Millworks"/>
    <s v="Repisas"/>
    <x v="4"/>
    <n v="0.75"/>
    <n v="3"/>
    <n v="8"/>
    <n v="30"/>
    <n v="45"/>
    <n v="0.10613207547169812"/>
    <n v="3.16"/>
    <n v="142.20000000000002"/>
  </r>
  <r>
    <d v="2021-03-10T00:00:00"/>
    <s v="Metamorphosis"/>
    <x v="4"/>
    <s v="Agroforestal"/>
    <s v="Mesas de centro"/>
    <x v="5"/>
    <n v="1"/>
    <n v="3"/>
    <n v="2"/>
    <n v="16"/>
    <n v="8"/>
    <n v="1.8867924528301886E-2"/>
    <n v="1.02"/>
    <n v="8.16"/>
  </r>
  <r>
    <d v="2021-03-10T00:00:00"/>
    <s v="Metamorphosis"/>
    <x v="4"/>
    <s v="Agroforestal"/>
    <s v="Mesas de centro"/>
    <x v="5"/>
    <n v="1"/>
    <n v="3"/>
    <n v="3"/>
    <n v="12"/>
    <n v="9"/>
    <n v="2.1226415094339621E-2"/>
    <n v="1.02"/>
    <n v="9.18"/>
  </r>
  <r>
    <d v="2021-03-10T00:00:00"/>
    <s v="Metamorphosis"/>
    <x v="4"/>
    <s v="Millworks"/>
    <s v="2 mesas de centro"/>
    <x v="0"/>
    <n v="2"/>
    <n v="3"/>
    <n v="2"/>
    <n v="22"/>
    <n v="22"/>
    <n v="5.1886792452830191E-2"/>
    <n v="1.2"/>
    <n v="26.4"/>
  </r>
  <r>
    <d v="2021-04-06T00:00:00"/>
    <s v="Metamorphosis"/>
    <x v="4"/>
    <s v="Agroforestal"/>
    <s v="Top mesas"/>
    <x v="5"/>
    <n v="2"/>
    <n v="3"/>
    <n v="4"/>
    <n v="33"/>
    <n v="66"/>
    <n v="0.15566037735849056"/>
    <n v="1.02"/>
    <n v="67.320000000000007"/>
  </r>
  <r>
    <d v="2021-03-18T00:00:00"/>
    <s v="Alvaro Cantillano"/>
    <x v="5"/>
    <s v="Agroforestal"/>
    <s v="Sofa queen"/>
    <x v="6"/>
    <n v="1"/>
    <n v="3"/>
    <n v="6"/>
    <n v="6"/>
    <n v="9"/>
    <n v="2.1226415094339621E-2"/>
    <n v="1.02"/>
    <n v="9.18"/>
  </r>
  <r>
    <d v="2021-03-18T00:00:00"/>
    <s v="Alvaro Cantillano"/>
    <x v="5"/>
    <s v="Agroforestal"/>
    <s v="Sofa queen"/>
    <x v="6"/>
    <n v="1"/>
    <n v="4"/>
    <n v="7"/>
    <n v="3"/>
    <n v="7"/>
    <n v="1.6509433962264151E-2"/>
    <n v="1.02"/>
    <n v="7.1400000000000006"/>
  </r>
  <r>
    <d v="2021-03-18T00:00:00"/>
    <s v="Alvaro Cantillano"/>
    <x v="5"/>
    <s v="Agroforestal"/>
    <s v="Sofa queen"/>
    <x v="6"/>
    <n v="1"/>
    <n v="4"/>
    <n v="6"/>
    <n v="6"/>
    <n v="12"/>
    <n v="2.8301886792452831E-2"/>
    <n v="1.02"/>
    <n v="12.24"/>
  </r>
  <r>
    <d v="2021-03-18T00:00:00"/>
    <s v="Alvaro Cantillano"/>
    <x v="5"/>
    <s v="Agroforestal"/>
    <s v="Sofa queen"/>
    <x v="6"/>
    <n v="1"/>
    <n v="3"/>
    <n v="6"/>
    <n v="7"/>
    <n v="10.5"/>
    <n v="2.4764150943396228E-2"/>
    <n v="1.02"/>
    <n v="10.71"/>
  </r>
  <r>
    <d v="2021-02-10T00:00:00"/>
    <s v="Calala"/>
    <x v="6"/>
    <s v="Millworks"/>
    <s v="4 sillas de director"/>
    <x v="0"/>
    <n v="2"/>
    <n v="4"/>
    <n v="2"/>
    <n v="10"/>
    <n v="13.333333333333334"/>
    <n v="3.1446540880503145E-2"/>
    <n v="1.2"/>
    <n v="16"/>
  </r>
  <r>
    <d v="2021-02-10T00:00:00"/>
    <s v="Calala"/>
    <x v="6"/>
    <s v="Millworks"/>
    <s v="4 sillas de director"/>
    <x v="0"/>
    <n v="2"/>
    <n v="4"/>
    <n v="3"/>
    <n v="5"/>
    <n v="10"/>
    <n v="2.358490566037736E-2"/>
    <n v="1.2"/>
    <n v="12"/>
  </r>
  <r>
    <d v="2021-09-06T00:00:00"/>
    <s v="Muestras de acabado"/>
    <x v="7"/>
    <s v="Millworks"/>
    <s v="Muestras"/>
    <x v="5"/>
    <n v="1"/>
    <n v="5"/>
    <n v="3"/>
    <n v="13"/>
    <n v="16.25"/>
    <n v="3.8325471698113206E-2"/>
    <n v="1.02"/>
    <n v="16.574999999999999"/>
  </r>
  <r>
    <d v="2021-09-06T00:00:00"/>
    <s v="Muestras de acabado"/>
    <x v="7"/>
    <s v="Millworks"/>
    <s v="Muestras"/>
    <x v="7"/>
    <n v="1"/>
    <n v="5"/>
    <n v="4"/>
    <n v="12"/>
    <n v="20"/>
    <n v="4.716981132075472E-2"/>
    <n v="0.8"/>
    <n v="16"/>
  </r>
  <r>
    <d v="2021-09-06T00:00:00"/>
    <s v="Muestras de acabado"/>
    <x v="7"/>
    <s v="Millworks"/>
    <s v="Muestras"/>
    <x v="8"/>
    <n v="1"/>
    <n v="5"/>
    <n v="3"/>
    <n v="9"/>
    <n v="11.25"/>
    <n v="2.6533018867924529E-2"/>
    <n v="1.43"/>
    <n v="16.087499999999999"/>
  </r>
  <r>
    <d v="2021-09-06T00:00:00"/>
    <s v="Muestras de acabado"/>
    <x v="7"/>
    <s v="Millworks"/>
    <s v="Muestras"/>
    <x v="9"/>
    <n v="1"/>
    <n v="5"/>
    <n v="3"/>
    <n v="14"/>
    <n v="17.5"/>
    <n v="4.1273584905660375E-2"/>
    <n v="1.2"/>
    <n v="21"/>
  </r>
  <r>
    <d v="2021-09-06T00:00:00"/>
    <s v="Muestras de acabado"/>
    <x v="7"/>
    <s v="Millworks"/>
    <s v="Muestras"/>
    <x v="0"/>
    <n v="1"/>
    <n v="5"/>
    <n v="3"/>
    <n v="11"/>
    <n v="13.75"/>
    <n v="3.2429245283018868E-2"/>
    <n v="1.2"/>
    <n v="16.5"/>
  </r>
  <r>
    <d v="2021-09-06T00:00:00"/>
    <s v="Muestras de acabado"/>
    <x v="7"/>
    <s v="Millworks"/>
    <s v="Muestras"/>
    <x v="2"/>
    <n v="1"/>
    <n v="4"/>
    <n v="6"/>
    <n v="9"/>
    <n v="18"/>
    <n v="4.2452830188679243E-2"/>
    <n v="1.2"/>
    <n v="21.599999999999998"/>
  </r>
  <r>
    <d v="2021-09-06T00:00:00"/>
    <s v="Muestras de acabado"/>
    <x v="7"/>
    <s v="Millworks"/>
    <s v="Muestras"/>
    <x v="6"/>
    <n v="1"/>
    <n v="5"/>
    <n v="2"/>
    <n v="10"/>
    <n v="8.3333333333333339"/>
    <n v="1.9654088050314468E-2"/>
    <n v="1.02"/>
    <n v="8.5"/>
  </r>
  <r>
    <d v="2021-09-03T00:00:00"/>
    <s v="Thrive Market"/>
    <x v="8"/>
    <s v="Millworks"/>
    <s v="Exibihidor con rodos"/>
    <x v="10"/>
    <n v="1"/>
    <n v="4"/>
    <n v="4"/>
    <n v="84"/>
    <n v="112"/>
    <n v="0.26415094339622641"/>
    <n v="1.1000000000000001"/>
    <n v="123.20000000000002"/>
  </r>
  <r>
    <d v="2021-09-03T00:00:00"/>
    <s v="Thrive Market"/>
    <x v="8"/>
    <s v="Millworks"/>
    <s v="Exibihidor con rodos"/>
    <x v="10"/>
    <n v="3"/>
    <n v="3"/>
    <n v="4"/>
    <n v="4"/>
    <n v="12"/>
    <n v="2.8301886792452831E-2"/>
    <n v="1.1000000000000001"/>
    <n v="13.200000000000001"/>
  </r>
  <r>
    <d v="2021-09-03T00:00:00"/>
    <s v="Thrive Market"/>
    <x v="8"/>
    <s v="Millworks"/>
    <s v="Exibihidor con rodos"/>
    <x v="10"/>
    <n v="3"/>
    <n v="3"/>
    <n v="3"/>
    <n v="2"/>
    <n v="4.5"/>
    <n v="1.0613207547169811E-2"/>
    <n v="1.1000000000000001"/>
    <n v="4.95"/>
  </r>
  <r>
    <d v="2021-08-27T00:00:00"/>
    <s v="Willian Gutierrez"/>
    <x v="9"/>
    <s v="Millworks"/>
    <s v="Mesa de comedor Tola"/>
    <x v="0"/>
    <n v="2"/>
    <n v="5"/>
    <n v="2"/>
    <n v="39"/>
    <n v="65"/>
    <n v="0.15330188679245282"/>
    <n v="1.02"/>
    <n v="66.3"/>
  </r>
  <r>
    <d v="2021-08-27T00:00:00"/>
    <s v="Willian Gutierrez"/>
    <x v="9"/>
    <s v="Millworks"/>
    <s v="Mesa de comedor Tola"/>
    <x v="0"/>
    <n v="2"/>
    <n v="4"/>
    <n v="3"/>
    <n v="4"/>
    <n v="8"/>
    <n v="1.8867924528301886E-2"/>
    <n v="1.02"/>
    <n v="8.16"/>
  </r>
  <r>
    <d v="2021-08-27T00:00:00"/>
    <s v="Willian Gutierrez"/>
    <x v="9"/>
    <s v="Millworks"/>
    <s v="Mesa de comedor Tola"/>
    <x v="0"/>
    <n v="2"/>
    <n v="5"/>
    <n v="2"/>
    <n v="12"/>
    <n v="20"/>
    <n v="4.716981132075472E-2"/>
    <n v="1.02"/>
    <n v="20.399999999999999"/>
  </r>
  <r>
    <d v="2021-08-27T00:00:00"/>
    <s v="Willian Gutierrez"/>
    <x v="9"/>
    <s v="Millworks"/>
    <s v="Mesa de comedor Tola"/>
    <x v="0"/>
    <n v="2"/>
    <n v="3"/>
    <n v="3"/>
    <n v="10"/>
    <n v="15"/>
    <n v="3.5377358490566037E-2"/>
    <n v="1.02"/>
    <n v="15.3"/>
  </r>
  <r>
    <d v="2021-08-27T00:00:00"/>
    <s v="Willian Gutierrez"/>
    <x v="9"/>
    <s v="Millworks"/>
    <s v="Mesa de comedor Tola"/>
    <x v="0"/>
    <n v="1.5"/>
    <n v="4"/>
    <n v="2"/>
    <n v="12"/>
    <n v="12"/>
    <n v="2.8301886792452831E-2"/>
    <n v="1.02"/>
    <n v="12.24"/>
  </r>
  <r>
    <d v="2021-08-17T00:00:00"/>
    <s v="Thrive Market"/>
    <x v="8"/>
    <s v="Nicafrance"/>
    <s v="Estante"/>
    <x v="8"/>
    <n v="1.5"/>
    <n v="4"/>
    <n v="5"/>
    <n v="1"/>
    <n v="2.5"/>
    <n v="5.89622641509434E-3"/>
    <n v="1.43"/>
    <n v="3.5749999999999997"/>
  </r>
  <r>
    <d v="2021-08-17T00:00:00"/>
    <s v="Thrive Market"/>
    <x v="8"/>
    <s v="Nicafrance"/>
    <s v="Estante"/>
    <x v="8"/>
    <n v="1.5"/>
    <n v="4"/>
    <n v="7"/>
    <n v="2"/>
    <n v="7"/>
    <n v="1.6509433962264151E-2"/>
    <n v="1.43"/>
    <n v="10.01"/>
  </r>
  <r>
    <d v="2021-08-17T00:00:00"/>
    <s v="Thrive Market"/>
    <x v="8"/>
    <s v="Millworks"/>
    <s v="Cocineta con repisa superior"/>
    <x v="11"/>
    <n v="1"/>
    <n v="8"/>
    <n v="5"/>
    <n v="5"/>
    <n v="16.666666666666668"/>
    <n v="3.9308176100628936E-2"/>
    <n v="1.2"/>
    <n v="20"/>
  </r>
  <r>
    <d v="2021-08-17T00:00:00"/>
    <s v="Thrive Market"/>
    <x v="8"/>
    <s v="Millworks"/>
    <s v="Cocineta con repisa superior"/>
    <x v="11"/>
    <n v="1"/>
    <n v="6"/>
    <n v="5"/>
    <n v="5"/>
    <n v="12.5"/>
    <n v="2.9481132075471699E-2"/>
    <n v="1.2"/>
    <n v="15"/>
  </r>
  <r>
    <d v="2021-08-17T00:00:00"/>
    <s v="Thrive Market"/>
    <x v="8"/>
    <s v="Millworks"/>
    <s v="Cocineta con repisa superior"/>
    <x v="11"/>
    <n v="2"/>
    <n v="6"/>
    <n v="4"/>
    <n v="3"/>
    <n v="12"/>
    <n v="2.8301886792452831E-2"/>
    <n v="1.2"/>
    <n v="14.399999999999999"/>
  </r>
  <r>
    <d v="2021-08-17T00:00:00"/>
    <s v="Thrive Market"/>
    <x v="8"/>
    <s v="Millworks"/>
    <s v="Cocineta con repisa superior"/>
    <x v="11"/>
    <n v="1"/>
    <n v="24"/>
    <n v="3"/>
    <n v="7"/>
    <n v="42"/>
    <n v="9.9056603773584911E-2"/>
    <n v="1.2"/>
    <n v="50.4"/>
  </r>
  <r>
    <d v="2021-08-17T00:00:00"/>
    <s v="Thrive Market"/>
    <x v="8"/>
    <s v="Millworks"/>
    <s v="Cocineta con repisa superior"/>
    <x v="11"/>
    <n v="1"/>
    <n v="23"/>
    <n v="3"/>
    <n v="3"/>
    <n v="17.25"/>
    <n v="4.0683962264150941E-2"/>
    <n v="1.2"/>
    <n v="20.7"/>
  </r>
  <r>
    <d v="2021-08-17T00:00:00"/>
    <s v="Thrive Market"/>
    <x v="8"/>
    <s v="Millworks"/>
    <s v="Cocineta con repisa superior"/>
    <x v="11"/>
    <n v="1"/>
    <n v="17"/>
    <n v="3"/>
    <n v="3"/>
    <n v="12.75"/>
    <n v="3.0070754716981132E-2"/>
    <n v="1.2"/>
    <n v="15.299999999999999"/>
  </r>
  <r>
    <d v="2021-08-25T00:00:00"/>
    <s v="Doña Clara"/>
    <x v="10"/>
    <s v="Agroforestal"/>
    <s v="Reparacion de piso"/>
    <x v="6"/>
    <n v="1"/>
    <n v="6"/>
    <n v="6"/>
    <n v="16"/>
    <n v="48"/>
    <n v="0.11320754716981132"/>
    <n v="1.45"/>
    <n v="69.599999999999994"/>
  </r>
  <r>
    <d v="2021-08-25T00:00:00"/>
    <s v="Doña Clara"/>
    <x v="10"/>
    <s v="Agroforestal"/>
    <s v="Reparacion de piso"/>
    <x v="6"/>
    <n v="1"/>
    <n v="6"/>
    <n v="7"/>
    <n v="5"/>
    <n v="17.5"/>
    <n v="4.1273584905660375E-2"/>
    <n v="1.45"/>
    <n v="25.375"/>
  </r>
  <r>
    <d v="2021-08-25T00:00:00"/>
    <s v="Doña Clara"/>
    <x v="10"/>
    <s v="Agroforestal"/>
    <s v="Reparacion de piso"/>
    <x v="6"/>
    <n v="1"/>
    <n v="6"/>
    <n v="6"/>
    <n v="5"/>
    <n v="15"/>
    <n v="3.5377358490566037E-2"/>
    <n v="1.45"/>
    <n v="21.75"/>
  </r>
  <r>
    <d v="2021-08-25T00:00:00"/>
    <s v="Doña Clara"/>
    <x v="10"/>
    <s v="Agroforestal"/>
    <s v="Reparacion de piso"/>
    <x v="6"/>
    <n v="1"/>
    <n v="6"/>
    <n v="5"/>
    <n v="12"/>
    <n v="30"/>
    <n v="7.0754716981132074E-2"/>
    <n v="1.45"/>
    <n v="43.5"/>
  </r>
  <r>
    <d v="2021-08-25T00:00:00"/>
    <s v="Doña Clara"/>
    <x v="10"/>
    <s v="Agroforestal"/>
    <s v="Reparacion de piso"/>
    <x v="6"/>
    <n v="1"/>
    <n v="6"/>
    <n v="6"/>
    <n v="4"/>
    <n v="12"/>
    <n v="2.8301886792452831E-2"/>
    <n v="1.45"/>
    <n v="17.399999999999999"/>
  </r>
  <r>
    <d v="2021-08-25T00:00:00"/>
    <s v="Doña Clara"/>
    <x v="10"/>
    <s v="Agroforestal"/>
    <s v="Reparacion de piso"/>
    <x v="6"/>
    <n v="1"/>
    <n v="6"/>
    <n v="4"/>
    <n v="4"/>
    <n v="8"/>
    <n v="1.8867924528301886E-2"/>
    <n v="1.45"/>
    <n v="11.6"/>
  </r>
  <r>
    <d v="2021-08-24T00:00:00"/>
    <s v="Thrive Market"/>
    <x v="8"/>
    <s v="Millworks"/>
    <s v="Exibihidor con rodos"/>
    <x v="10"/>
    <n v="1"/>
    <n v="4"/>
    <n v="4"/>
    <n v="32"/>
    <n v="42.666666666666664"/>
    <n v="0.10062893081761005"/>
    <n v="1.1000000000000001"/>
    <n v="46.933333333333337"/>
  </r>
  <r>
    <d v="2021-08-24T00:00:00"/>
    <s v="Thrive Market"/>
    <x v="8"/>
    <s v="Millworks"/>
    <s v="Exibihidor con rodos"/>
    <x v="10"/>
    <n v="1"/>
    <n v="3"/>
    <n v="3"/>
    <n v="2"/>
    <n v="1.5"/>
    <n v="3.5377358490566039E-3"/>
    <n v="1.1000000000000001"/>
    <n v="1.6500000000000001"/>
  </r>
  <r>
    <d v="2021-08-24T00:00:00"/>
    <s v="Thrive Market"/>
    <x v="8"/>
    <s v="Millworks"/>
    <s v="Exibihidor con rodos"/>
    <x v="10"/>
    <n v="1"/>
    <n v="3"/>
    <n v="3"/>
    <n v="2"/>
    <n v="1.5"/>
    <n v="3.5377358490566039E-3"/>
    <n v="1.1000000000000001"/>
    <n v="1.6500000000000001"/>
  </r>
  <r>
    <d v="2021-08-24T00:00:00"/>
    <s v="Willian Gutierrez"/>
    <x v="9"/>
    <s v="Millworks"/>
    <s v="10 sillas de comedor Tola"/>
    <x v="0"/>
    <n v="1.5"/>
    <n v="5"/>
    <n v="3"/>
    <n v="14"/>
    <n v="26.25"/>
    <n v="6.1910377358490566E-2"/>
    <n v="1.02"/>
    <n v="26.775000000000002"/>
  </r>
  <r>
    <d v="2021-08-24T00:00:00"/>
    <s v="Willian Gutierrez"/>
    <x v="9"/>
    <s v="Millworks"/>
    <s v="10 sillas de comedor Tola"/>
    <x v="0"/>
    <n v="6"/>
    <n v="6"/>
    <n v="3"/>
    <n v="7"/>
    <n v="63"/>
    <n v="0.14858490566037735"/>
    <n v="1.02"/>
    <n v="64.260000000000005"/>
  </r>
  <r>
    <d v="2021-08-24T00:00:00"/>
    <s v="Willian Gutierrez"/>
    <x v="9"/>
    <s v="Millworks"/>
    <s v="10 sillas de comedor Tola"/>
    <x v="0"/>
    <n v="2"/>
    <n v="5"/>
    <n v="3"/>
    <n v="6"/>
    <n v="15"/>
    <n v="3.5377358490566037E-2"/>
    <n v="1.02"/>
    <n v="15.3"/>
  </r>
  <r>
    <d v="2021-08-24T00:00:00"/>
    <s v="Willian Gutierrez"/>
    <x v="9"/>
    <s v="Millworks"/>
    <s v="10 sillas de comedor Tola"/>
    <x v="0"/>
    <n v="2"/>
    <n v="8"/>
    <n v="3"/>
    <n v="3"/>
    <n v="12"/>
    <n v="2.8301886792452831E-2"/>
    <n v="1.02"/>
    <n v="12.24"/>
  </r>
  <r>
    <d v="2021-08-24T00:00:00"/>
    <s v="Willian Gutierrez"/>
    <x v="9"/>
    <s v="Millworks"/>
    <s v="10 sillas de comedor Tola"/>
    <x v="0"/>
    <n v="1.5"/>
    <n v="8"/>
    <n v="3"/>
    <n v="3"/>
    <n v="9"/>
    <n v="2.1226415094339621E-2"/>
    <n v="1.02"/>
    <n v="9.18"/>
  </r>
  <r>
    <d v="2021-08-24T00:00:00"/>
    <s v="Willian Gutierrez"/>
    <x v="9"/>
    <s v="Millworks"/>
    <s v="10 sillas de comedor Tola"/>
    <x v="0"/>
    <n v="1.5"/>
    <n v="4"/>
    <n v="2"/>
    <n v="10"/>
    <n v="10"/>
    <n v="2.358490566037736E-2"/>
    <n v="1.02"/>
    <n v="10.199999999999999"/>
  </r>
  <r>
    <d v="2021-08-24T00:00:00"/>
    <s v="Willian Gutierrez"/>
    <x v="9"/>
    <s v="Millworks"/>
    <s v="10 sillas de comedor Tola"/>
    <x v="0"/>
    <n v="1.5"/>
    <n v="5"/>
    <n v="2"/>
    <n v="8"/>
    <n v="10"/>
    <n v="2.358490566037736E-2"/>
    <n v="1.02"/>
    <n v="10.199999999999999"/>
  </r>
  <r>
    <d v="2021-08-24T00:00:00"/>
    <s v="Willian Gutierrez"/>
    <x v="9"/>
    <s v="Millworks"/>
    <s v="10 sillas de comedor Tola"/>
    <x v="0"/>
    <n v="1.5"/>
    <n v="3"/>
    <n v="2"/>
    <n v="7"/>
    <n v="5.25"/>
    <n v="1.2382075471698114E-2"/>
    <n v="1.02"/>
    <n v="5.3550000000000004"/>
  </r>
  <r>
    <d v="2021-08-24T00:00:00"/>
    <s v="Willian Gutierrez"/>
    <x v="9"/>
    <s v="Millworks"/>
    <s v="10 sillas de comedor Tola"/>
    <x v="0"/>
    <n v="1"/>
    <n v="4"/>
    <n v="2"/>
    <n v="15"/>
    <n v="10"/>
    <n v="2.358490566037736E-2"/>
    <n v="1.02"/>
    <n v="10.199999999999999"/>
  </r>
  <r>
    <d v="2021-08-24T00:00:00"/>
    <s v="Willian Gutierrez"/>
    <x v="9"/>
    <s v="Millworks"/>
    <s v="10 sillas de comedor Tola"/>
    <x v="0"/>
    <n v="1.5"/>
    <n v="5"/>
    <n v="2"/>
    <n v="8"/>
    <n v="10"/>
    <n v="2.358490566037736E-2"/>
    <n v="1.02"/>
    <n v="10.199999999999999"/>
  </r>
  <r>
    <d v="2021-08-05T00:00:00"/>
    <s v="Bluechip partner"/>
    <x v="11"/>
    <s v="Sawmills"/>
    <s v="Main fa office side desk"/>
    <x v="12"/>
    <n v="2"/>
    <n v="3"/>
    <n v="9"/>
    <n v="2"/>
    <n v="9"/>
    <n v="2.1226415094339621E-2"/>
    <n v="1"/>
    <n v="9"/>
  </r>
  <r>
    <d v="2021-08-05T00:00:00"/>
    <s v="Bluechip partner"/>
    <x v="11"/>
    <s v="Sawmills"/>
    <s v="Main fa office side desk"/>
    <x v="12"/>
    <n v="2"/>
    <n v="4"/>
    <n v="9"/>
    <n v="4"/>
    <n v="24"/>
    <n v="5.6603773584905662E-2"/>
    <n v="1"/>
    <n v="24"/>
  </r>
  <r>
    <d v="2021-08-05T00:00:00"/>
    <s v="Bluechip partner"/>
    <x v="11"/>
    <s v="Sawmills"/>
    <s v="Main fa office side desk"/>
    <x v="12"/>
    <n v="2"/>
    <n v="8"/>
    <n v="10"/>
    <n v="1"/>
    <n v="13.333333333333334"/>
    <n v="3.1446540880503145E-2"/>
    <n v="1"/>
    <n v="13.333333333333334"/>
  </r>
  <r>
    <d v="2021-08-05T00:00:00"/>
    <s v="Bluechip partner"/>
    <x v="11"/>
    <s v="Sawmills"/>
    <s v="Main fa office side desk"/>
    <x v="12"/>
    <n v="2"/>
    <n v="3"/>
    <n v="10"/>
    <n v="2"/>
    <n v="10"/>
    <n v="2.358490566037736E-2"/>
    <n v="1"/>
    <n v="10"/>
  </r>
  <r>
    <d v="2021-08-05T00:00:00"/>
    <s v="Bluechip partner"/>
    <x v="11"/>
    <s v="Sawmills"/>
    <s v="Main fa office side desk"/>
    <x v="12"/>
    <n v="2"/>
    <n v="6"/>
    <n v="8"/>
    <n v="1"/>
    <n v="8"/>
    <n v="1.8867924528301886E-2"/>
    <n v="1"/>
    <n v="8"/>
  </r>
  <r>
    <d v="2021-08-05T00:00:00"/>
    <s v="Bluechip partner"/>
    <x v="11"/>
    <s v="Sawmills"/>
    <s v="Main fa office side desk"/>
    <x v="12"/>
    <n v="2"/>
    <n v="4"/>
    <n v="8"/>
    <n v="7"/>
    <n v="37.333333333333336"/>
    <n v="8.8050314465408813E-2"/>
    <n v="1"/>
    <n v="37.333333333333336"/>
  </r>
  <r>
    <d v="2021-08-05T00:00:00"/>
    <s v="Bluechip partner"/>
    <x v="11"/>
    <s v="Sawmills"/>
    <s v="Main fa office side desk"/>
    <x v="12"/>
    <n v="2"/>
    <n v="3"/>
    <n v="8"/>
    <n v="5"/>
    <n v="20"/>
    <n v="4.716981132075472E-2"/>
    <n v="1"/>
    <n v="20"/>
  </r>
  <r>
    <d v="2021-08-05T00:00:00"/>
    <s v="Bluechip partner"/>
    <x v="11"/>
    <s v="Sawmills"/>
    <s v="Main fa office side desk"/>
    <x v="12"/>
    <n v="2"/>
    <n v="6"/>
    <n v="9"/>
    <n v="3"/>
    <n v="27"/>
    <n v="6.3679245283018868E-2"/>
    <n v="1"/>
    <n v="27"/>
  </r>
  <r>
    <d v="2021-08-05T00:00:00"/>
    <s v="Bluechip partner"/>
    <x v="11"/>
    <s v="Sawmills"/>
    <s v="Main fa office side desk"/>
    <x v="12"/>
    <n v="1.5"/>
    <n v="6"/>
    <n v="8"/>
    <n v="2"/>
    <n v="12"/>
    <n v="2.8301886792452831E-2"/>
    <n v="1"/>
    <n v="12"/>
  </r>
  <r>
    <d v="2021-08-05T00:00:00"/>
    <s v="Bluechip partner"/>
    <x v="11"/>
    <s v="Sawmills"/>
    <s v="Main fa office side desk"/>
    <x v="12"/>
    <n v="1.5"/>
    <n v="8"/>
    <n v="8"/>
    <n v="2"/>
    <n v="16"/>
    <n v="3.7735849056603772E-2"/>
    <n v="1"/>
    <n v="16"/>
  </r>
  <r>
    <d v="2021-08-05T00:00:00"/>
    <s v="Bluechip partner"/>
    <x v="11"/>
    <s v="Sawmills"/>
    <s v="Main fa office side desk"/>
    <x v="12"/>
    <n v="1.5"/>
    <n v="5"/>
    <n v="8"/>
    <n v="1"/>
    <n v="5"/>
    <n v="1.179245283018868E-2"/>
    <n v="1"/>
    <n v="5"/>
  </r>
  <r>
    <d v="2021-08-05T00:00:00"/>
    <s v="Bluechip partner"/>
    <x v="11"/>
    <s v="Sawmills"/>
    <s v="Main fa office side desk"/>
    <x v="12"/>
    <n v="1.5"/>
    <n v="8"/>
    <n v="10"/>
    <n v="2"/>
    <n v="20"/>
    <n v="4.716981132075472E-2"/>
    <n v="1"/>
    <n v="20"/>
  </r>
  <r>
    <d v="2021-08-05T00:00:00"/>
    <s v="Bluechip partner"/>
    <x v="11"/>
    <s v="Sawmills"/>
    <s v="Main fa office side desk"/>
    <x v="12"/>
    <n v="1.5"/>
    <n v="4"/>
    <n v="10"/>
    <n v="2"/>
    <n v="10"/>
    <n v="2.358490566037736E-2"/>
    <n v="1"/>
    <n v="10"/>
  </r>
  <r>
    <d v="2021-08-05T00:00:00"/>
    <s v="Bluechip partner"/>
    <x v="11"/>
    <s v="Sawmills"/>
    <s v="Main fa office side desk"/>
    <x v="12"/>
    <n v="2"/>
    <n v="8"/>
    <n v="12"/>
    <n v="1"/>
    <n v="16"/>
    <n v="3.7735849056603772E-2"/>
    <n v="1"/>
    <n v="16"/>
  </r>
  <r>
    <d v="2021-08-05T00:00:00"/>
    <s v="Bluechip partner"/>
    <x v="11"/>
    <s v="Sawmills"/>
    <s v="Main fa office side desk"/>
    <x v="12"/>
    <n v="1"/>
    <n v="8"/>
    <n v="8"/>
    <n v="1"/>
    <n v="5.333333333333333"/>
    <n v="1.2578616352201257E-2"/>
    <n v="1"/>
    <n v="5.333333333333333"/>
  </r>
  <r>
    <d v="2021-08-05T00:00:00"/>
    <s v="Bluechip partner"/>
    <x v="11"/>
    <s v="Sawmills"/>
    <s v="Main fa office side desk"/>
    <x v="12"/>
    <n v="1"/>
    <n v="6"/>
    <n v="6"/>
    <n v="1"/>
    <n v="3"/>
    <n v="7.0754716981132077E-3"/>
    <n v="1"/>
    <n v="3"/>
  </r>
  <r>
    <d v="2021-08-05T00:00:00"/>
    <s v="Bluechip partner"/>
    <x v="11"/>
    <s v="Sawmills"/>
    <s v="Main fa office side desk"/>
    <x v="12"/>
    <n v="1"/>
    <n v="6"/>
    <n v="10"/>
    <n v="3"/>
    <n v="15"/>
    <n v="3.5377358490566037E-2"/>
    <n v="1"/>
    <n v="15"/>
  </r>
  <r>
    <d v="2021-08-05T00:00:00"/>
    <s v="Bluechip partner"/>
    <x v="11"/>
    <s v="Sawmills"/>
    <s v="Main fa office side desk"/>
    <x v="12"/>
    <n v="1"/>
    <n v="6"/>
    <n v="12"/>
    <n v="1"/>
    <n v="6"/>
    <n v="1.4150943396226415E-2"/>
    <n v="1"/>
    <n v="6"/>
  </r>
  <r>
    <d v="2021-08-05T00:00:00"/>
    <s v="Bluechip partner"/>
    <x v="11"/>
    <s v="Sawmills"/>
    <s v="Main fa office side desk"/>
    <x v="12"/>
    <n v="2"/>
    <n v="7"/>
    <n v="5"/>
    <n v="2"/>
    <n v="11.666666666666666"/>
    <n v="2.7515723270440249E-2"/>
    <n v="1"/>
    <n v="11.666666666666666"/>
  </r>
  <r>
    <d v="2021-08-05T00:00:00"/>
    <s v="Bluechip partner"/>
    <x v="11"/>
    <s v="Sawmills"/>
    <s v="Main fa office side desk"/>
    <x v="12"/>
    <n v="2"/>
    <n v="14"/>
    <n v="5"/>
    <n v="1"/>
    <n v="11.666666666666666"/>
    <n v="2.7515723270440249E-2"/>
    <n v="1"/>
    <n v="11.666666666666666"/>
  </r>
  <r>
    <d v="2021-08-05T00:00:00"/>
    <s v="Bluechip partner"/>
    <x v="11"/>
    <s v="Sawmills"/>
    <s v="Main fa office side desk"/>
    <x v="12"/>
    <n v="2"/>
    <n v="6"/>
    <n v="5"/>
    <n v="3"/>
    <n v="15"/>
    <n v="3.5377358490566037E-2"/>
    <n v="1"/>
    <n v="15"/>
  </r>
  <r>
    <d v="2021-08-05T00:00:00"/>
    <s v="Bluechip partner"/>
    <x v="11"/>
    <s v="Sawmills"/>
    <s v="Main fa office side desk"/>
    <x v="12"/>
    <n v="2"/>
    <n v="8"/>
    <n v="5"/>
    <n v="2"/>
    <n v="13.333333333333334"/>
    <n v="3.1446540880503145E-2"/>
    <n v="1"/>
    <n v="13.333333333333334"/>
  </r>
  <r>
    <d v="2021-08-05T00:00:00"/>
    <s v="Bluechip partner"/>
    <x v="11"/>
    <s v="Sawmills"/>
    <s v="Main fa office side desk"/>
    <x v="12"/>
    <n v="2"/>
    <n v="10"/>
    <n v="4"/>
    <n v="2"/>
    <n v="13.333333333333334"/>
    <n v="3.1446540880503145E-2"/>
    <n v="1"/>
    <n v="13.333333333333334"/>
  </r>
  <r>
    <d v="2021-08-05T00:00:00"/>
    <s v="Bluechip partner"/>
    <x v="11"/>
    <s v="Sawmills"/>
    <s v="Main fa office side desk"/>
    <x v="12"/>
    <n v="2"/>
    <n v="7"/>
    <n v="4"/>
    <n v="2"/>
    <n v="9.3333333333333339"/>
    <n v="2.2012578616352203E-2"/>
    <n v="1"/>
    <n v="9.3333333333333339"/>
  </r>
  <r>
    <d v="2021-08-05T00:00:00"/>
    <s v="Bluechip partner"/>
    <x v="11"/>
    <s v="Sawmills"/>
    <s v="Main fa office side desk"/>
    <x v="12"/>
    <n v="2"/>
    <n v="5"/>
    <n v="4"/>
    <n v="1"/>
    <n v="3.3333333333333335"/>
    <n v="7.8616352201257862E-3"/>
    <n v="1"/>
    <n v="3.3333333333333335"/>
  </r>
  <r>
    <d v="2021-08-05T00:00:00"/>
    <s v="Bluechip partner"/>
    <x v="11"/>
    <s v="Sawmills"/>
    <s v="Main fa office side desk"/>
    <x v="12"/>
    <n v="2"/>
    <n v="9"/>
    <n v="4"/>
    <n v="1"/>
    <n v="6"/>
    <n v="1.4150943396226415E-2"/>
    <n v="1"/>
    <n v="6"/>
  </r>
  <r>
    <d v="2021-08-05T00:00:00"/>
    <s v="Bluechip partner"/>
    <x v="11"/>
    <s v="Sawmills"/>
    <s v="Main fa office side desk"/>
    <x v="12"/>
    <n v="2"/>
    <n v="7"/>
    <n v="3"/>
    <n v="1"/>
    <n v="3.5"/>
    <n v="8.2547169811320754E-3"/>
    <n v="1"/>
    <n v="3.5"/>
  </r>
  <r>
    <d v="2021-08-05T00:00:00"/>
    <s v="Bluechip partner"/>
    <x v="11"/>
    <s v="Sawmills"/>
    <s v="Main fa office side desk"/>
    <x v="12"/>
    <n v="2"/>
    <n v="6"/>
    <n v="3"/>
    <n v="2"/>
    <n v="6"/>
    <n v="1.4150943396226415E-2"/>
    <n v="1"/>
    <n v="6"/>
  </r>
  <r>
    <d v="2021-08-05T00:00:00"/>
    <s v="Bluechip partner"/>
    <x v="11"/>
    <s v="Sawmills"/>
    <s v="Main fa office side desk"/>
    <x v="12"/>
    <n v="2"/>
    <n v="8"/>
    <n v="3"/>
    <n v="2"/>
    <n v="8"/>
    <n v="1.8867924528301886E-2"/>
    <n v="1"/>
    <n v="8"/>
  </r>
  <r>
    <d v="2021-08-19T00:00:00"/>
    <s v="Bluechip partner"/>
    <x v="11"/>
    <s v="Agroforestal"/>
    <s v="Mesa de Teak"/>
    <x v="5"/>
    <n v="2"/>
    <n v="5"/>
    <n v="9"/>
    <n v="3"/>
    <n v="22.5"/>
    <n v="5.3066037735849059E-2"/>
    <n v="1.02"/>
    <n v="22.95"/>
  </r>
  <r>
    <d v="2021-08-13T00:00:00"/>
    <s v="Bluechip partner"/>
    <x v="11"/>
    <s v="Agroforestal"/>
    <s v="Custom main from desk"/>
    <x v="12"/>
    <n v="5"/>
    <n v="25"/>
    <n v="15"/>
    <n v="1"/>
    <n v="156.25"/>
    <n v="0.36851415094339623"/>
    <n v="7.5"/>
    <n v="1171.875"/>
  </r>
  <r>
    <d v="2021-08-03T00:00:00"/>
    <s v="Bluechip partner"/>
    <x v="11"/>
    <s v="Millworks"/>
    <s v="Puertas"/>
    <x v="0"/>
    <n v="2"/>
    <n v="4"/>
    <n v="5"/>
    <n v="5"/>
    <n v="16.666666666666668"/>
    <n v="3.9308176100628936E-2"/>
    <n v="1.9"/>
    <n v="31.666666666666668"/>
  </r>
  <r>
    <d v="2021-08-03T00:00:00"/>
    <s v="Bluechip partner"/>
    <x v="11"/>
    <s v="Millworks"/>
    <s v="Puertas"/>
    <x v="0"/>
    <n v="2"/>
    <n v="5"/>
    <n v="5"/>
    <n v="5"/>
    <n v="20.833333333333332"/>
    <n v="4.913522012578616E-2"/>
    <n v="1.9"/>
    <n v="39.583333333333329"/>
  </r>
  <r>
    <d v="2021-08-03T00:00:00"/>
    <s v="Bluechip partner"/>
    <x v="11"/>
    <s v="Millworks"/>
    <s v="Puertas"/>
    <x v="0"/>
    <n v="2"/>
    <n v="6"/>
    <n v="5"/>
    <n v="3"/>
    <n v="15"/>
    <n v="3.5377358490566037E-2"/>
    <n v="1.9"/>
    <n v="28.5"/>
  </r>
  <r>
    <d v="2021-08-03T00:00:00"/>
    <s v="Bluechip partner"/>
    <x v="11"/>
    <s v="Millworks"/>
    <s v="Puertas"/>
    <x v="0"/>
    <n v="2"/>
    <n v="7"/>
    <n v="5"/>
    <n v="7"/>
    <n v="40.833333333333336"/>
    <n v="9.6305031446540887E-2"/>
    <n v="1.9"/>
    <n v="77.583333333333329"/>
  </r>
  <r>
    <d v="2021-08-03T00:00:00"/>
    <s v="Bluechip partner"/>
    <x v="11"/>
    <s v="Millworks"/>
    <s v="Puertas"/>
    <x v="0"/>
    <n v="2"/>
    <n v="8"/>
    <n v="5"/>
    <n v="7"/>
    <n v="46.666666666666664"/>
    <n v="0.110062893081761"/>
    <n v="1.9"/>
    <n v="88.666666666666657"/>
  </r>
  <r>
    <d v="2021-08-03T00:00:00"/>
    <s v="Bluechip partner"/>
    <x v="11"/>
    <s v="Millworks"/>
    <s v="Puertas"/>
    <x v="0"/>
    <n v="2"/>
    <n v="9"/>
    <n v="5"/>
    <n v="1"/>
    <n v="7.5"/>
    <n v="1.7688679245283018E-2"/>
    <n v="1.9"/>
    <n v="14.25"/>
  </r>
  <r>
    <d v="2021-08-03T00:00:00"/>
    <s v="Bluechip partner"/>
    <x v="11"/>
    <s v="Millworks"/>
    <s v="Puertas"/>
    <x v="0"/>
    <n v="2"/>
    <n v="10"/>
    <n v="5"/>
    <n v="1"/>
    <n v="8.3333333333333339"/>
    <n v="1.9654088050314468E-2"/>
    <n v="1.9"/>
    <n v="15.833333333333334"/>
  </r>
  <r>
    <d v="2021-08-03T00:00:00"/>
    <s v="Bluechip partner"/>
    <x v="11"/>
    <s v="Millworks"/>
    <s v="Puertas"/>
    <x v="0"/>
    <n v="2"/>
    <n v="7"/>
    <n v="8"/>
    <n v="11"/>
    <n v="102.66666666666667"/>
    <n v="0.24213836477987422"/>
    <n v="1.9"/>
    <n v="195.06666666666666"/>
  </r>
  <r>
    <d v="2021-08-03T00:00:00"/>
    <s v="Bluechip partner"/>
    <x v="11"/>
    <s v="Millworks"/>
    <s v="Puertas"/>
    <x v="0"/>
    <n v="2"/>
    <n v="8"/>
    <n v="8"/>
    <n v="10"/>
    <n v="106.66666666666667"/>
    <n v="0.25157232704402516"/>
    <n v="1.9"/>
    <n v="202.66666666666666"/>
  </r>
  <r>
    <d v="2021-08-03T00:00:00"/>
    <s v="Bluechip partner"/>
    <x v="11"/>
    <s v="Millworks"/>
    <s v="Puertas"/>
    <x v="0"/>
    <n v="2"/>
    <n v="9"/>
    <n v="8"/>
    <n v="4"/>
    <n v="48"/>
    <n v="0.11320754716981132"/>
    <n v="1.9"/>
    <n v="91.199999999999989"/>
  </r>
  <r>
    <d v="2021-08-03T00:00:00"/>
    <s v="Bluechip partner"/>
    <x v="11"/>
    <s v="Millworks"/>
    <s v="Puertas"/>
    <x v="0"/>
    <n v="2"/>
    <n v="5"/>
    <n v="10"/>
    <n v="1"/>
    <n v="8.3333333333333339"/>
    <n v="1.9654088050314468E-2"/>
    <n v="1.9"/>
    <n v="15.833333333333334"/>
  </r>
  <r>
    <d v="2021-08-03T00:00:00"/>
    <s v="Bluechip partner"/>
    <x v="11"/>
    <s v="Millworks"/>
    <s v="Puertas"/>
    <x v="0"/>
    <n v="2"/>
    <n v="7"/>
    <n v="10"/>
    <n v="2"/>
    <n v="23.333333333333332"/>
    <n v="5.5031446540880498E-2"/>
    <n v="1.9"/>
    <n v="44.333333333333329"/>
  </r>
  <r>
    <d v="2021-08-03T00:00:00"/>
    <s v="Bluechip partner"/>
    <x v="11"/>
    <s v="Millworks"/>
    <s v="Puertas"/>
    <x v="0"/>
    <n v="2"/>
    <n v="8"/>
    <n v="10"/>
    <n v="2"/>
    <n v="26.666666666666668"/>
    <n v="6.2893081761006289E-2"/>
    <n v="1.9"/>
    <n v="50.666666666666664"/>
  </r>
  <r>
    <d v="2021-07-29T00:00:00"/>
    <s v="Todd Nowell"/>
    <x v="12"/>
    <s v="Agroforestal"/>
    <s v="Ottoman Noa"/>
    <x v="6"/>
    <n v="2"/>
    <n v="6"/>
    <n v="4"/>
    <n v="2"/>
    <n v="8"/>
    <n v="1.8867924528301886E-2"/>
    <n v="1.02"/>
    <n v="8.16"/>
  </r>
  <r>
    <d v="2021-07-29T00:00:00"/>
    <s v="Todd Nowell"/>
    <x v="12"/>
    <s v="Agroforestal"/>
    <s v="Ottoman Noa"/>
    <x v="6"/>
    <n v="2"/>
    <n v="4"/>
    <n v="4"/>
    <n v="1"/>
    <n v="2.6666666666666665"/>
    <n v="6.2893081761006284E-3"/>
    <n v="1.02"/>
    <n v="2.7199999999999998"/>
  </r>
  <r>
    <d v="2021-07-29T00:00:00"/>
    <s v="Todd Nowell"/>
    <x v="12"/>
    <s v="Agroforestal"/>
    <s v="Ottoman Noa"/>
    <x v="6"/>
    <n v="2"/>
    <n v="5"/>
    <n v="4"/>
    <n v="2"/>
    <n v="6.666666666666667"/>
    <n v="1.5723270440251572E-2"/>
    <n v="1.02"/>
    <n v="6.8000000000000007"/>
  </r>
  <r>
    <d v="2021-07-29T00:00:00"/>
    <s v="Todd Nowell"/>
    <x v="12"/>
    <s v="Agroforestal"/>
    <s v="Ottoman Noa"/>
    <x v="6"/>
    <n v="1"/>
    <n v="4"/>
    <n v="5"/>
    <n v="4"/>
    <n v="6.666666666666667"/>
    <n v="1.5723270440251572E-2"/>
    <n v="1.02"/>
    <n v="6.8000000000000007"/>
  </r>
  <r>
    <d v="2021-07-29T00:00:00"/>
    <s v="Todd Nowell"/>
    <x v="12"/>
    <s v="Agroforestal"/>
    <s v="Ottoman Noa"/>
    <x v="6"/>
    <n v="1"/>
    <n v="5"/>
    <n v="5"/>
    <n v="1"/>
    <n v="2.0833333333333335"/>
    <n v="4.913522012578617E-3"/>
    <n v="1.02"/>
    <n v="2.125"/>
  </r>
  <r>
    <d v="2021-07-22T00:00:00"/>
    <s v="Todd Nowell"/>
    <x v="12"/>
    <s v="Agroforestal"/>
    <s v="Noa Lounge chair"/>
    <x v="6"/>
    <n v="2"/>
    <n v="8"/>
    <n v="5"/>
    <n v="2"/>
    <n v="13.333333333333334"/>
    <n v="3.1446540880503145E-2"/>
    <n v="1.02"/>
    <n v="13.600000000000001"/>
  </r>
  <r>
    <d v="2021-07-22T00:00:00"/>
    <s v="Todd Nowell"/>
    <x v="12"/>
    <s v="Agroforestal"/>
    <s v="Noa Lounge chair"/>
    <x v="6"/>
    <n v="2"/>
    <n v="8"/>
    <n v="4"/>
    <n v="1"/>
    <n v="5.333333333333333"/>
    <n v="1.2578616352201257E-2"/>
    <n v="1.02"/>
    <n v="5.4399999999999995"/>
  </r>
  <r>
    <d v="2021-07-22T00:00:00"/>
    <s v="Todd Nowell"/>
    <x v="12"/>
    <s v="Agroforestal"/>
    <s v="Noa Lounge chair"/>
    <x v="6"/>
    <n v="1"/>
    <n v="6"/>
    <n v="7"/>
    <n v="4"/>
    <n v="14"/>
    <n v="3.3018867924528301E-2"/>
    <n v="1.02"/>
    <n v="14.280000000000001"/>
  </r>
  <r>
    <d v="2021-07-22T00:00:00"/>
    <s v="Todd Nowell"/>
    <x v="12"/>
    <s v="Agroforestal"/>
    <s v="Noa Lounge chair"/>
    <x v="6"/>
    <n v="2"/>
    <n v="4"/>
    <n v="3"/>
    <n v="3"/>
    <n v="6"/>
    <n v="1.4150943396226415E-2"/>
    <n v="1.02"/>
    <n v="6.12"/>
  </r>
  <r>
    <d v="2021-07-27T00:00:00"/>
    <s v="Bluechip partner"/>
    <x v="11"/>
    <s v="Agroforestal"/>
    <s v="Main front desk"/>
    <x v="6"/>
    <n v="2"/>
    <n v="10"/>
    <n v="5"/>
    <n v="3"/>
    <n v="25"/>
    <n v="5.8962264150943397E-2"/>
    <n v="1.02"/>
    <n v="25.5"/>
  </r>
  <r>
    <d v="2021-07-27T00:00:00"/>
    <s v="Bluechip partner"/>
    <x v="11"/>
    <s v="Agroforestal"/>
    <s v="Main front desk"/>
    <x v="6"/>
    <n v="2"/>
    <n v="8"/>
    <n v="5"/>
    <n v="2"/>
    <n v="13.333333333333334"/>
    <n v="3.1446540880503145E-2"/>
    <n v="1.02"/>
    <n v="13.600000000000001"/>
  </r>
  <r>
    <d v="2021-07-27T00:00:00"/>
    <s v="Bluechip partner"/>
    <x v="11"/>
    <s v="Agroforestal"/>
    <s v="Main front desk"/>
    <x v="6"/>
    <n v="2"/>
    <n v="7"/>
    <n v="5"/>
    <n v="2"/>
    <n v="11.666666666666666"/>
    <n v="2.7515723270440249E-2"/>
    <n v="1.02"/>
    <n v="11.9"/>
  </r>
  <r>
    <d v="2021-07-27T00:00:00"/>
    <s v="Bluechip partner"/>
    <x v="11"/>
    <s v="Agroforestal"/>
    <s v="Main front desk"/>
    <x v="6"/>
    <n v="2"/>
    <n v="6"/>
    <n v="5"/>
    <n v="2"/>
    <n v="10"/>
    <n v="2.358490566037736E-2"/>
    <n v="1.02"/>
    <n v="10.199999999999999"/>
  </r>
  <r>
    <d v="2021-07-27T00:00:00"/>
    <s v="Bluechip partner"/>
    <x v="11"/>
    <s v="Agroforestal"/>
    <s v="Main front desk"/>
    <x v="6"/>
    <n v="1.5"/>
    <n v="6"/>
    <n v="7"/>
    <n v="3"/>
    <n v="15.75"/>
    <n v="3.7146226415094338E-2"/>
    <n v="1.02"/>
    <n v="16.065000000000001"/>
  </r>
  <r>
    <d v="2021-07-27T00:00:00"/>
    <s v="Bluechip partner"/>
    <x v="11"/>
    <s v="Agroforestal"/>
    <s v="Main front desk"/>
    <x v="6"/>
    <n v="1.5"/>
    <n v="8"/>
    <n v="7"/>
    <n v="1"/>
    <n v="7"/>
    <n v="1.6509433962264151E-2"/>
    <n v="1.02"/>
    <n v="7.1400000000000006"/>
  </r>
  <r>
    <d v="2021-07-27T00:00:00"/>
    <s v="Bluechip partner"/>
    <x v="11"/>
    <s v="Agroforestal"/>
    <s v="Main front desk"/>
    <x v="6"/>
    <n v="2"/>
    <n v="8"/>
    <n v="3"/>
    <n v="4"/>
    <n v="16"/>
    <n v="3.7735849056603772E-2"/>
    <n v="1.02"/>
    <n v="16.32"/>
  </r>
  <r>
    <d v="2021-07-27T00:00:00"/>
    <s v="Bluechip partner"/>
    <x v="11"/>
    <s v="Agroforestal"/>
    <s v="Main front desk"/>
    <x v="6"/>
    <n v="2"/>
    <n v="7"/>
    <n v="3"/>
    <n v="3"/>
    <n v="10.5"/>
    <n v="2.4764150943396228E-2"/>
    <n v="1.02"/>
    <n v="10.71"/>
  </r>
  <r>
    <d v="2021-07-27T00:00:00"/>
    <s v="Bluechip partner"/>
    <x v="11"/>
    <s v="Agroforestal"/>
    <s v="Main front desk"/>
    <x v="6"/>
    <n v="2"/>
    <n v="5"/>
    <n v="3"/>
    <n v="2"/>
    <n v="5"/>
    <n v="1.179245283018868E-2"/>
    <n v="1.02"/>
    <n v="5.0999999999999996"/>
  </r>
  <r>
    <d v="2021-07-27T00:00:00"/>
    <s v="Bluechip partner"/>
    <x v="11"/>
    <s v="Agroforestal"/>
    <s v="Main front desk"/>
    <x v="6"/>
    <n v="2"/>
    <n v="6"/>
    <n v="3"/>
    <n v="2"/>
    <n v="6"/>
    <n v="1.4150943396226415E-2"/>
    <n v="1.02"/>
    <n v="6.12"/>
  </r>
  <r>
    <d v="2021-07-06T00:00:00"/>
    <s v="Todd Nowell"/>
    <x v="12"/>
    <s v="Agroforestal"/>
    <s v="Coco coffee table"/>
    <x v="6"/>
    <n v="2"/>
    <n v="10"/>
    <n v="10"/>
    <n v="2"/>
    <n v="33.333333333333336"/>
    <n v="7.8616352201257872E-2"/>
    <n v="1.02"/>
    <n v="34"/>
  </r>
  <r>
    <d v="2021-07-06T00:00:00"/>
    <s v="Todd Nowell"/>
    <x v="12"/>
    <s v="Agroforestal"/>
    <s v="Nu night stand table"/>
    <x v="6"/>
    <n v="1.5"/>
    <n v="5"/>
    <n v="3"/>
    <n v="10"/>
    <n v="18.75"/>
    <n v="4.4221698113207544E-2"/>
    <n v="1.02"/>
    <n v="19.125"/>
  </r>
  <r>
    <d v="2021-07-06T00:00:00"/>
    <s v="Todd Nowell"/>
    <x v="12"/>
    <s v="Agroforestal"/>
    <s v="Aqua square table"/>
    <x v="5"/>
    <n v="1"/>
    <n v="3"/>
    <n v="4"/>
    <n v="4"/>
    <n v="4"/>
    <n v="9.433962264150943E-3"/>
    <n v="1.02"/>
    <n v="4.08"/>
  </r>
  <r>
    <d v="2021-07-06T00:00:00"/>
    <s v="Todd Nowell"/>
    <x v="12"/>
    <s v="Agroforestal"/>
    <s v="Aqua square table"/>
    <x v="5"/>
    <n v="2"/>
    <n v="5"/>
    <n v="4"/>
    <n v="1"/>
    <n v="3.3333333333333335"/>
    <n v="7.8616352201257862E-3"/>
    <n v="1.02"/>
    <n v="3.4000000000000004"/>
  </r>
  <r>
    <d v="2021-07-06T00:00:00"/>
    <s v="Todd Nowell"/>
    <x v="12"/>
    <s v="Agroforestal"/>
    <s v="Aqua square table"/>
    <x v="5"/>
    <n v="2"/>
    <n v="6"/>
    <n v="5"/>
    <n v="1"/>
    <n v="5"/>
    <n v="1.179245283018868E-2"/>
    <n v="1.02"/>
    <n v="5.0999999999999996"/>
  </r>
  <r>
    <d v="2021-07-06T00:00:00"/>
    <s v="Mark"/>
    <x v="13"/>
    <s v="Agroforestal"/>
    <s v="Aqua square table"/>
    <x v="6"/>
    <n v="1.5"/>
    <n v="6"/>
    <n v="3"/>
    <n v="10"/>
    <n v="22.5"/>
    <n v="5.3066037735849059E-2"/>
    <n v="1.02"/>
    <n v="22.95"/>
  </r>
  <r>
    <d v="2021-07-06T00:00:00"/>
    <s v="Mark"/>
    <x v="13"/>
    <s v="Agroforestal"/>
    <s v="Aqua square table"/>
    <x v="6"/>
    <n v="1.5"/>
    <n v="5"/>
    <n v="3"/>
    <n v="10"/>
    <n v="18.75"/>
    <n v="4.4221698113207544E-2"/>
    <n v="1.02"/>
    <n v="19.125"/>
  </r>
  <r>
    <d v="2021-07-06T00:00:00"/>
    <s v="Mark"/>
    <x v="13"/>
    <s v="Agroforestal"/>
    <s v="Danish bench short"/>
    <x v="6"/>
    <n v="2"/>
    <n v="10"/>
    <n v="10"/>
    <n v="1"/>
    <n v="16.666666666666668"/>
    <n v="3.9308176100628936E-2"/>
    <n v="1.02"/>
    <n v="17"/>
  </r>
  <r>
    <d v="2021-07-16T00:00:00"/>
    <s v="Bluechip partner"/>
    <x v="11"/>
    <s v="Agroforestal"/>
    <s v="4 Tola barstool"/>
    <x v="6"/>
    <n v="2"/>
    <n v="6"/>
    <n v="3"/>
    <n v="3"/>
    <n v="9"/>
    <n v="2.1226415094339621E-2"/>
    <n v="1.02"/>
    <n v="9.18"/>
  </r>
  <r>
    <d v="2021-07-16T00:00:00"/>
    <s v="Bluechip partner"/>
    <x v="11"/>
    <s v="Agroforestal"/>
    <s v="4 Tola barstool"/>
    <x v="6"/>
    <n v="2"/>
    <n v="8"/>
    <n v="3"/>
    <n v="4"/>
    <n v="16"/>
    <n v="3.7735849056603772E-2"/>
    <n v="1.02"/>
    <n v="16.32"/>
  </r>
  <r>
    <d v="2021-07-16T00:00:00"/>
    <s v="Bluechip partner"/>
    <x v="11"/>
    <s v="Agroforestal"/>
    <s v="4 Tola barstool"/>
    <x v="6"/>
    <n v="2"/>
    <n v="12"/>
    <n v="3"/>
    <n v="1"/>
    <n v="6"/>
    <n v="1.4150943396226415E-2"/>
    <n v="1.02"/>
    <n v="6.12"/>
  </r>
  <r>
    <d v="2021-07-16T00:00:00"/>
    <s v="Bluechip partner"/>
    <x v="11"/>
    <s v="Agroforestal"/>
    <s v="4 Tola barstool"/>
    <x v="6"/>
    <n v="2"/>
    <n v="4"/>
    <n v="3"/>
    <n v="8"/>
    <n v="16"/>
    <n v="3.7735849056603772E-2"/>
    <n v="1.02"/>
    <n v="16.32"/>
  </r>
  <r>
    <d v="2021-07-16T00:00:00"/>
    <s v="Bluechip partner"/>
    <x v="11"/>
    <s v="Agroforestal"/>
    <s v="4 Tola barstool"/>
    <x v="6"/>
    <n v="2"/>
    <n v="7"/>
    <n v="3"/>
    <n v="3"/>
    <n v="10.5"/>
    <n v="2.4764150943396228E-2"/>
    <n v="1.02"/>
    <n v="10.71"/>
  </r>
  <r>
    <d v="2021-07-16T00:00:00"/>
    <s v="Bluechip partner"/>
    <x v="11"/>
    <s v="Agroforestal"/>
    <s v="4 Tola barstool"/>
    <x v="6"/>
    <n v="2"/>
    <n v="9"/>
    <n v="3"/>
    <n v="2"/>
    <n v="9"/>
    <n v="2.1226415094339621E-2"/>
    <n v="1.02"/>
    <n v="9.18"/>
  </r>
  <r>
    <d v="2021-07-14T00:00:00"/>
    <s v="Bluechip partner"/>
    <x v="11"/>
    <s v="Agroforestal"/>
    <s v="Muestra de puerta"/>
    <x v="6"/>
    <n v="2"/>
    <n v="6"/>
    <n v="3"/>
    <n v="3"/>
    <n v="9"/>
    <n v="2.1226415094339621E-2"/>
    <n v="1.02"/>
    <n v="9.18"/>
  </r>
  <r>
    <d v="2021-07-14T00:00:00"/>
    <s v="Bluechip partner"/>
    <x v="11"/>
    <s v="Agroforestal"/>
    <s v="Muestra de puerta"/>
    <x v="6"/>
    <n v="2"/>
    <n v="5"/>
    <n v="3"/>
    <n v="3"/>
    <n v="7.5"/>
    <n v="1.7688679245283018E-2"/>
    <n v="1.02"/>
    <n v="7.65"/>
  </r>
  <r>
    <d v="2021-07-15T00:00:00"/>
    <s v="Mark"/>
    <x v="13"/>
    <s v="Agroforestal"/>
    <s v="Night stand table"/>
    <x v="6"/>
    <n v="1.5"/>
    <n v="8"/>
    <n v="3"/>
    <n v="10"/>
    <n v="30"/>
    <n v="7.0754716981132074E-2"/>
    <n v="1.02"/>
    <n v="30.6"/>
  </r>
  <r>
    <d v="2021-07-20T00:00:00"/>
    <s v="Bluechip partner"/>
    <x v="11"/>
    <s v="Agroforestal"/>
    <s v="Name boa desk"/>
    <x v="6"/>
    <n v="1.5"/>
    <n v="10"/>
    <n v="7"/>
    <n v="2"/>
    <n v="17.5"/>
    <n v="4.1273584905660375E-2"/>
    <n v="1.02"/>
    <n v="17.850000000000001"/>
  </r>
  <r>
    <d v="2021-07-20T00:00:00"/>
    <s v="Bluechip partner"/>
    <x v="11"/>
    <s v="Agroforestal"/>
    <s v="Name boa desk"/>
    <x v="6"/>
    <n v="1.5"/>
    <n v="8"/>
    <n v="7"/>
    <n v="1"/>
    <n v="7"/>
    <n v="1.6509433962264151E-2"/>
    <n v="1.02"/>
    <n v="7.1400000000000006"/>
  </r>
  <r>
    <d v="2021-07-20T00:00:00"/>
    <s v="Bluechip partner"/>
    <x v="11"/>
    <s v="Agroforestal"/>
    <s v="Name boa desk"/>
    <x v="6"/>
    <n v="1.5"/>
    <n v="6"/>
    <n v="7"/>
    <n v="4"/>
    <n v="21"/>
    <n v="4.9528301886792456E-2"/>
    <n v="1.02"/>
    <n v="21.42"/>
  </r>
  <r>
    <d v="2021-07-20T00:00:00"/>
    <s v="Bluechip partner"/>
    <x v="11"/>
    <s v="Agroforestal"/>
    <s v="Name boa desk"/>
    <x v="6"/>
    <n v="1.5"/>
    <n v="8"/>
    <n v="8"/>
    <n v="1"/>
    <n v="8"/>
    <n v="1.8867924528301886E-2"/>
    <n v="1.02"/>
    <n v="8.16"/>
  </r>
  <r>
    <d v="2021-07-20T00:00:00"/>
    <s v="Bluechip partner"/>
    <x v="11"/>
    <s v="Agroforestal"/>
    <s v="Name boa desk"/>
    <x v="6"/>
    <n v="2"/>
    <n v="6"/>
    <n v="7"/>
    <n v="3"/>
    <n v="21"/>
    <n v="4.9528301886792456E-2"/>
    <n v="1.02"/>
    <n v="21.42"/>
  </r>
  <r>
    <d v="2021-07-20T00:00:00"/>
    <s v="Bluechip partner"/>
    <x v="11"/>
    <s v="Agroforestal"/>
    <s v="Name boa desk"/>
    <x v="6"/>
    <n v="2"/>
    <n v="7"/>
    <n v="7"/>
    <n v="2"/>
    <n v="16.333333333333332"/>
    <n v="3.8522012578616351E-2"/>
    <n v="1.02"/>
    <n v="16.66"/>
  </r>
  <r>
    <d v="2021-07-20T00:00:00"/>
    <s v="Bluechip partner"/>
    <x v="11"/>
    <s v="Agroforestal"/>
    <s v="Name boa desk"/>
    <x v="6"/>
    <n v="1.5"/>
    <n v="5"/>
    <n v="5"/>
    <n v="5"/>
    <n v="15.625"/>
    <n v="3.6851415094339625E-2"/>
    <n v="1.02"/>
    <n v="15.9375"/>
  </r>
  <r>
    <d v="2021-07-20T00:00:00"/>
    <s v="Bluechip partner"/>
    <x v="11"/>
    <s v="Agroforestal"/>
    <s v="Name boa desk"/>
    <x v="6"/>
    <n v="1.5"/>
    <n v="4"/>
    <n v="5"/>
    <n v="1"/>
    <n v="2.5"/>
    <n v="5.89622641509434E-3"/>
    <n v="1.02"/>
    <n v="2.5499999999999998"/>
  </r>
  <r>
    <d v="2021-07-20T00:00:00"/>
    <s v="Bluechip partner"/>
    <x v="11"/>
    <s v="Agroforestal"/>
    <s v="Name boa desk"/>
    <x v="6"/>
    <n v="1.5"/>
    <n v="6"/>
    <n v="7"/>
    <n v="7"/>
    <n v="36.75"/>
    <n v="8.6674528301886794E-2"/>
    <n v="1.02"/>
    <n v="37.484999999999999"/>
  </r>
  <r>
    <d v="2021-07-20T00:00:00"/>
    <s v="Bluechip partner"/>
    <x v="11"/>
    <s v="Agroforestal"/>
    <s v="Name boa desk"/>
    <x v="6"/>
    <n v="1.5"/>
    <n v="7"/>
    <n v="5"/>
    <n v="2"/>
    <n v="8.75"/>
    <n v="2.0636792452830188E-2"/>
    <n v="1.02"/>
    <n v="8.9250000000000007"/>
  </r>
  <r>
    <d v="2021-07-20T00:00:00"/>
    <s v="Bluechip partner"/>
    <x v="11"/>
    <s v="Agroforestal"/>
    <s v="Name boa desk"/>
    <x v="6"/>
    <n v="1"/>
    <n v="5"/>
    <n v="3"/>
    <n v="9"/>
    <n v="11.25"/>
    <n v="2.6533018867924529E-2"/>
    <n v="1.02"/>
    <n v="11.475"/>
  </r>
  <r>
    <d v="2021-07-20T00:00:00"/>
    <s v="Bluechip partner"/>
    <x v="11"/>
    <s v="Agroforestal"/>
    <s v="Name boa desk"/>
    <x v="6"/>
    <n v="1"/>
    <n v="4"/>
    <n v="3"/>
    <n v="11"/>
    <n v="11"/>
    <n v="2.5943396226415096E-2"/>
    <n v="1.02"/>
    <n v="11.22"/>
  </r>
  <r>
    <d v="2021-07-20T00:00:00"/>
    <s v="Bluechip partner"/>
    <x v="11"/>
    <s v="Agroforestal"/>
    <s v="Name boa desk"/>
    <x v="6"/>
    <n v="1"/>
    <n v="6"/>
    <n v="3"/>
    <n v="10"/>
    <n v="15"/>
    <n v="3.5377358490566037E-2"/>
    <n v="1.02"/>
    <n v="15.3"/>
  </r>
  <r>
    <d v="2021-07-20T00:00:00"/>
    <s v="Bluechip partner"/>
    <x v="11"/>
    <s v="Agroforestal"/>
    <s v="Name boa desk"/>
    <x v="6"/>
    <n v="1"/>
    <n v="7"/>
    <n v="3"/>
    <n v="2"/>
    <n v="3.5"/>
    <n v="8.2547169811320754E-3"/>
    <n v="1.02"/>
    <n v="3.5700000000000003"/>
  </r>
  <r>
    <d v="2021-07-20T00:00:00"/>
    <s v="Uliana Bell"/>
    <x v="14"/>
    <s v="Agroforestal"/>
    <s v="Sillas Telica"/>
    <x v="6"/>
    <n v="2"/>
    <n v="5"/>
    <n v="3"/>
    <n v="6"/>
    <n v="15"/>
    <n v="3.5377358490566037E-2"/>
    <n v="1.02"/>
    <n v="15.3"/>
  </r>
  <r>
    <d v="2021-07-20T00:00:00"/>
    <s v="Uliana Bell"/>
    <x v="14"/>
    <s v="Agroforestal"/>
    <s v="Sillas Telica"/>
    <x v="6"/>
    <n v="2"/>
    <n v="6"/>
    <n v="3"/>
    <n v="3"/>
    <n v="9"/>
    <n v="2.1226415094339621E-2"/>
    <n v="1.02"/>
    <n v="9.18"/>
  </r>
  <r>
    <d v="2021-07-20T00:00:00"/>
    <s v="Uliana Bell"/>
    <x v="14"/>
    <s v="Agroforestal"/>
    <s v="Sillas Telica"/>
    <x v="6"/>
    <n v="2"/>
    <n v="8"/>
    <n v="3"/>
    <n v="5"/>
    <n v="20"/>
    <n v="4.716981132075472E-2"/>
    <n v="1.02"/>
    <n v="20.399999999999999"/>
  </r>
  <r>
    <d v="2021-07-20T00:00:00"/>
    <s v="Uliana Bell"/>
    <x v="14"/>
    <s v="Agroforestal"/>
    <s v="Sillas Telica"/>
    <x v="6"/>
    <n v="2"/>
    <n v="5"/>
    <n v="4"/>
    <n v="5"/>
    <n v="16.666666666666668"/>
    <n v="3.9308176100628936E-2"/>
    <n v="1.02"/>
    <n v="17"/>
  </r>
  <r>
    <d v="2021-07-20T00:00:00"/>
    <s v="Uliana Bell"/>
    <x v="14"/>
    <s v="Agroforestal"/>
    <s v="Sillas Telica"/>
    <x v="6"/>
    <n v="2"/>
    <n v="6"/>
    <n v="4"/>
    <n v="5"/>
    <n v="20"/>
    <n v="4.716981132075472E-2"/>
    <n v="1.02"/>
    <n v="20.399999999999999"/>
  </r>
  <r>
    <d v="2021-07-20T00:00:00"/>
    <s v="Uliana Bell"/>
    <x v="14"/>
    <s v="Agroforestal"/>
    <s v="Sillas Telica"/>
    <x v="6"/>
    <n v="1.5"/>
    <n v="6"/>
    <n v="4"/>
    <n v="4"/>
    <n v="12"/>
    <n v="2.8301886792452831E-2"/>
    <n v="1.02"/>
    <n v="12.24"/>
  </r>
  <r>
    <d v="2021-07-20T00:00:00"/>
    <s v="Uliana Bell"/>
    <x v="14"/>
    <s v="Agroforestal"/>
    <s v="Sillas Telica"/>
    <x v="6"/>
    <n v="1.5"/>
    <n v="5"/>
    <n v="3"/>
    <n v="3"/>
    <n v="5.625"/>
    <n v="1.3266509433962265E-2"/>
    <n v="1.02"/>
    <n v="5.7374999999999998"/>
  </r>
  <r>
    <d v="2021-07-20T00:00:00"/>
    <s v="Uliana Bell"/>
    <x v="14"/>
    <s v="Agroforestal"/>
    <s v="Sillas Telica"/>
    <x v="6"/>
    <n v="1"/>
    <n v="5"/>
    <n v="4"/>
    <n v="4"/>
    <n v="6.666666666666667"/>
    <n v="1.5723270440251572E-2"/>
    <n v="1.02"/>
    <n v="6.8000000000000007"/>
  </r>
  <r>
    <d v="2021-07-20T00:00:00"/>
    <s v="Uliana Bell"/>
    <x v="14"/>
    <s v="Agroforestal"/>
    <s v="Sillas Telica"/>
    <x v="6"/>
    <n v="1"/>
    <n v="8"/>
    <n v="4"/>
    <n v="1"/>
    <n v="2.6666666666666665"/>
    <n v="6.2893081761006284E-3"/>
    <n v="1.02"/>
    <n v="2.7199999999999998"/>
  </r>
  <r>
    <d v="2021-07-20T00:00:00"/>
    <s v="Uliana Bell"/>
    <x v="14"/>
    <s v="Agroforestal"/>
    <s v="Sillas Telica"/>
    <x v="6"/>
    <n v="1.5"/>
    <n v="4"/>
    <n v="7"/>
    <n v="1"/>
    <n v="3.5"/>
    <n v="8.2547169811320754E-3"/>
    <n v="1.02"/>
    <n v="3.5700000000000003"/>
  </r>
  <r>
    <d v="2021-07-20T00:00:00"/>
    <s v="Home Studio"/>
    <x v="15"/>
    <s v="Millworks"/>
    <s v="Home Studio-2 Barstool"/>
    <x v="0"/>
    <n v="2"/>
    <n v="4"/>
    <n v="3"/>
    <n v="5"/>
    <n v="10"/>
    <n v="2.358490566037736E-2"/>
    <n v="1.02"/>
    <n v="10.199999999999999"/>
  </r>
  <r>
    <d v="2021-07-20T00:00:00"/>
    <s v="Home Studio"/>
    <x v="15"/>
    <s v="Millworks"/>
    <s v="2 Barstool"/>
    <x v="0"/>
    <n v="2"/>
    <n v="6"/>
    <n v="3"/>
    <n v="2"/>
    <n v="6"/>
    <n v="1.4150943396226415E-2"/>
    <n v="1.02"/>
    <n v="6.12"/>
  </r>
  <r>
    <d v="2021-07-20T00:00:00"/>
    <s v="Home Studio"/>
    <x v="15"/>
    <s v="Millworks"/>
    <s v="2 Barstool"/>
    <x v="0"/>
    <n v="1.5"/>
    <n v="8"/>
    <n v="3"/>
    <n v="3"/>
    <n v="9"/>
    <n v="2.1226415094339621E-2"/>
    <n v="1.02"/>
    <n v="9.18"/>
  </r>
  <r>
    <d v="2021-07-12T00:00:00"/>
    <s v="Jaime Castillo"/>
    <x v="0"/>
    <s v="Agroforestal"/>
    <s v="Base de cama con respaldar"/>
    <x v="6"/>
    <n v="2"/>
    <n v="7"/>
    <n v="6"/>
    <n v="9"/>
    <n v="63"/>
    <n v="0.14858490566037735"/>
    <n v="1.02"/>
    <n v="64.260000000000005"/>
  </r>
  <r>
    <d v="2021-07-12T00:00:00"/>
    <s v="Jaime Castillo"/>
    <x v="0"/>
    <s v="Agroforestal"/>
    <s v="Base de cama con respaldar"/>
    <x v="6"/>
    <n v="2"/>
    <n v="8"/>
    <n v="6"/>
    <n v="9"/>
    <n v="72"/>
    <n v="0.16981132075471697"/>
    <n v="1.02"/>
    <n v="73.44"/>
  </r>
  <r>
    <d v="2021-07-12T00:00:00"/>
    <s v="Jaime Castillo"/>
    <x v="0"/>
    <s v="Agroforestal"/>
    <s v="Base de cama con respaldar"/>
    <x v="6"/>
    <n v="2"/>
    <n v="6"/>
    <n v="6"/>
    <n v="3"/>
    <n v="18"/>
    <n v="4.2452830188679243E-2"/>
    <n v="1.02"/>
    <n v="18.36"/>
  </r>
  <r>
    <d v="2021-07-12T00:00:00"/>
    <s v="Jaime Castillo"/>
    <x v="0"/>
    <s v="Agroforestal"/>
    <s v="Base de cama con respaldar"/>
    <x v="6"/>
    <n v="2"/>
    <n v="9"/>
    <n v="6"/>
    <n v="5"/>
    <n v="45"/>
    <n v="0.10613207547169812"/>
    <n v="1.02"/>
    <n v="45.9"/>
  </r>
  <r>
    <d v="2021-06-09T00:00:00"/>
    <s v="Mike toth"/>
    <x v="16"/>
    <s v="Agroforestal"/>
    <s v="4 round side table"/>
    <x v="6"/>
    <n v="2"/>
    <n v="16"/>
    <n v="8"/>
    <n v="1"/>
    <n v="21.333333333333332"/>
    <n v="5.0314465408805027E-2"/>
    <n v="1.02"/>
    <n v="21.759999999999998"/>
  </r>
  <r>
    <d v="2021-06-09T00:00:00"/>
    <s v="Mike toth"/>
    <x v="16"/>
    <s v="Agroforestal"/>
    <s v="8 sillas Juliana"/>
    <x v="6"/>
    <n v="2"/>
    <n v="5"/>
    <n v="5"/>
    <n v="5"/>
    <n v="20.833333333333332"/>
    <n v="4.913522012578616E-2"/>
    <n v="1.02"/>
    <n v="21.25"/>
  </r>
  <r>
    <d v="2021-06-09T00:00:00"/>
    <s v="Mike toth"/>
    <x v="16"/>
    <s v="Agroforestal"/>
    <s v="8 sillas Juliana"/>
    <x v="6"/>
    <n v="2"/>
    <n v="4"/>
    <n v="5"/>
    <n v="2"/>
    <n v="6.666666666666667"/>
    <n v="1.5723270440251572E-2"/>
    <n v="1.02"/>
    <n v="6.8000000000000007"/>
  </r>
  <r>
    <d v="2021-06-09T00:00:00"/>
    <s v="Mike toth"/>
    <x v="16"/>
    <s v="Agroforestal"/>
    <s v="8 sillas Juliana"/>
    <x v="6"/>
    <n v="2"/>
    <n v="5"/>
    <n v="4"/>
    <n v="3"/>
    <n v="10"/>
    <n v="2.358490566037736E-2"/>
    <n v="1.02"/>
    <n v="10.199999999999999"/>
  </r>
  <r>
    <d v="2021-06-09T00:00:00"/>
    <s v="Mike toth"/>
    <x v="16"/>
    <s v="Agroforestal"/>
    <s v="8 sillas Juliana"/>
    <x v="6"/>
    <n v="2"/>
    <n v="8"/>
    <n v="4"/>
    <n v="1"/>
    <n v="5.333333333333333"/>
    <n v="1.2578616352201257E-2"/>
    <n v="1.02"/>
    <n v="5.4399999999999995"/>
  </r>
  <r>
    <d v="2021-06-09T00:00:00"/>
    <s v="Mike toth"/>
    <x v="16"/>
    <s v="Agroforestal"/>
    <s v="8 sillas Juliana"/>
    <x v="6"/>
    <n v="2"/>
    <n v="4"/>
    <n v="4"/>
    <n v="2"/>
    <n v="5.333333333333333"/>
    <n v="1.2578616352201257E-2"/>
    <n v="1.02"/>
    <n v="5.4399999999999995"/>
  </r>
  <r>
    <d v="2021-06-09T00:00:00"/>
    <s v="Mike toth"/>
    <x v="16"/>
    <s v="Agroforestal"/>
    <s v="8 sillas Juliana"/>
    <x v="6"/>
    <n v="2"/>
    <n v="6"/>
    <n v="4"/>
    <n v="3"/>
    <n v="12"/>
    <n v="2.8301886792452831E-2"/>
    <n v="1.02"/>
    <n v="12.24"/>
  </r>
  <r>
    <d v="2021-06-09T00:00:00"/>
    <s v="Mike toth"/>
    <x v="16"/>
    <s v="Agroforestal"/>
    <s v="8 sillas Juliana"/>
    <x v="6"/>
    <n v="1"/>
    <n v="4"/>
    <n v="5"/>
    <n v="11"/>
    <n v="18.333333333333332"/>
    <n v="4.3238993710691821E-2"/>
    <n v="1.02"/>
    <n v="18.7"/>
  </r>
  <r>
    <d v="2021-06-09T00:00:00"/>
    <s v="Mike toth"/>
    <x v="16"/>
    <s v="Agroforestal"/>
    <s v="8 sillas Juliana"/>
    <x v="6"/>
    <n v="1"/>
    <n v="5"/>
    <n v="5"/>
    <n v="4"/>
    <n v="8.3333333333333339"/>
    <n v="1.9654088050314468E-2"/>
    <n v="1.02"/>
    <n v="8.5"/>
  </r>
  <r>
    <d v="2021-06-09T00:00:00"/>
    <s v="Mike toth"/>
    <x v="16"/>
    <s v="Agroforestal"/>
    <s v="8 sillas Juliana"/>
    <x v="6"/>
    <n v="1"/>
    <n v="6"/>
    <n v="5"/>
    <n v="3"/>
    <n v="7.5"/>
    <n v="1.7688679245283018E-2"/>
    <n v="1.02"/>
    <n v="7.65"/>
  </r>
  <r>
    <d v="2021-06-18T00:00:00"/>
    <s v="Mike toth"/>
    <x v="16"/>
    <s v="Agroforestal"/>
    <s v="Comedor Mombacho"/>
    <x v="6"/>
    <n v="2"/>
    <n v="10"/>
    <n v="10"/>
    <n v="4"/>
    <n v="66.666666666666671"/>
    <n v="0.15723270440251574"/>
    <n v="1.02"/>
    <n v="68"/>
  </r>
  <r>
    <d v="2021-06-15T00:00:00"/>
    <s v="Mike toth"/>
    <x v="16"/>
    <s v="Agroforestal"/>
    <s v="6 sillas lounge new york"/>
    <x v="6"/>
    <n v="2"/>
    <n v="6"/>
    <n v="4"/>
    <n v="2"/>
    <n v="8"/>
    <n v="1.8867924528301886E-2"/>
    <n v="1.02"/>
    <n v="8.16"/>
  </r>
  <r>
    <d v="2021-06-15T00:00:00"/>
    <s v="Mike toth"/>
    <x v="16"/>
    <s v="Agroforestal"/>
    <s v="6 sillas lounge new york"/>
    <x v="6"/>
    <n v="2"/>
    <n v="4"/>
    <n v="4"/>
    <n v="10"/>
    <n v="26.666666666666668"/>
    <n v="6.2893081761006289E-2"/>
    <n v="1.02"/>
    <n v="27.200000000000003"/>
  </r>
  <r>
    <d v="2021-06-15T00:00:00"/>
    <s v="Mike toth"/>
    <x v="16"/>
    <s v="Agroforestal"/>
    <s v="6 sillas lounge new york"/>
    <x v="6"/>
    <n v="2"/>
    <n v="7"/>
    <n v="5"/>
    <n v="6"/>
    <n v="35"/>
    <n v="8.254716981132075E-2"/>
    <n v="1.02"/>
    <n v="35.700000000000003"/>
  </r>
  <r>
    <d v="2021-06-15T00:00:00"/>
    <s v="Mike toth"/>
    <x v="16"/>
    <s v="Agroforestal"/>
    <s v="6 sillas lounge new york"/>
    <x v="6"/>
    <n v="1.5"/>
    <n v="6"/>
    <n v="4"/>
    <n v="3"/>
    <n v="9"/>
    <n v="2.1226415094339621E-2"/>
    <n v="1.02"/>
    <n v="9.18"/>
  </r>
  <r>
    <d v="2021-06-15T00:00:00"/>
    <s v="Mike toth"/>
    <x v="16"/>
    <s v="Agroforestal"/>
    <s v="6 sillas lounge new york"/>
    <x v="6"/>
    <n v="1.5"/>
    <n v="8"/>
    <n v="4"/>
    <n v="5"/>
    <n v="20"/>
    <n v="4.716981132075472E-2"/>
    <n v="1.02"/>
    <n v="20.399999999999999"/>
  </r>
  <r>
    <d v="2021-06-15T00:00:00"/>
    <s v="Mike toth"/>
    <x v="16"/>
    <s v="Agroforestal"/>
    <s v="6 sillas lounge new york"/>
    <x v="6"/>
    <n v="1"/>
    <n v="4"/>
    <n v="3"/>
    <n v="7"/>
    <n v="7"/>
    <n v="1.6509433962264151E-2"/>
    <n v="1.02"/>
    <n v="7.1400000000000006"/>
  </r>
  <r>
    <d v="2021-06-15T00:00:00"/>
    <s v="Mike toth"/>
    <x v="16"/>
    <s v="Agroforestal"/>
    <s v="6 sillas lounge new york"/>
    <x v="6"/>
    <n v="1.5"/>
    <n v="6"/>
    <n v="7"/>
    <n v="1"/>
    <n v="5.25"/>
    <n v="1.2382075471698114E-2"/>
    <n v="1.02"/>
    <n v="5.3550000000000004"/>
  </r>
  <r>
    <d v="2021-06-22T00:00:00"/>
    <s v="Mcgregor"/>
    <x v="17"/>
    <s v="Millworks"/>
    <s v="Rotulo"/>
    <x v="13"/>
    <n v="1"/>
    <n v="12"/>
    <n v="6"/>
    <n v="2"/>
    <n v="12"/>
    <n v="2.8301886792452831E-2"/>
    <n v="1.1499999999999999"/>
    <n v="13.799999999999999"/>
  </r>
  <r>
    <d v="2021-06-22T00:00:00"/>
    <s v="Mcgregor"/>
    <x v="17"/>
    <s v="Millworks"/>
    <s v="Rotulo"/>
    <x v="13"/>
    <n v="2"/>
    <n v="6"/>
    <n v="5"/>
    <n v="1"/>
    <n v="5"/>
    <n v="1.179245283018868E-2"/>
    <n v="1.1499999999999999"/>
    <n v="5.75"/>
  </r>
  <r>
    <d v="2021-06-14T00:00:00"/>
    <s v="Mcgregor"/>
    <x v="17"/>
    <s v="Agroforestal"/>
    <s v="Lamparas"/>
    <x v="6"/>
    <n v="2"/>
    <n v="8"/>
    <n v="4"/>
    <n v="12"/>
    <n v="64"/>
    <n v="0.15094339622641509"/>
    <n v="1.02"/>
    <n v="65.28"/>
  </r>
  <r>
    <d v="2021-06-17T00:00:00"/>
    <s v="Mcgregor"/>
    <x v="17"/>
    <s v="Agroforestal"/>
    <s v="Marcos de repisa"/>
    <x v="6"/>
    <n v="1.5"/>
    <n v="10"/>
    <n v="8"/>
    <n v="1"/>
    <n v="10"/>
    <n v="2.358490566037736E-2"/>
    <n v="1.02"/>
    <n v="10.199999999999999"/>
  </r>
  <r>
    <d v="2021-06-17T00:00:00"/>
    <s v="Mcgregor"/>
    <x v="17"/>
    <s v="Agroforestal"/>
    <s v="Marcos de repisa"/>
    <x v="6"/>
    <n v="1"/>
    <n v="4"/>
    <n v="3"/>
    <n v="8"/>
    <n v="8"/>
    <n v="1.8867924528301886E-2"/>
    <n v="1.02"/>
    <n v="8.16"/>
  </r>
  <r>
    <d v="2021-06-22T00:00:00"/>
    <s v="Mcgregor"/>
    <x v="17"/>
    <s v="Nicafrance"/>
    <s v="Marcos de repisa"/>
    <x v="8"/>
    <n v="1"/>
    <n v="5"/>
    <n v="8"/>
    <n v="5"/>
    <n v="16.666666666666668"/>
    <n v="3.9308176100628936E-2"/>
    <n v="1.43"/>
    <n v="23.833333333333336"/>
  </r>
  <r>
    <d v="2021-06-22T00:00:00"/>
    <s v="Mcgregor"/>
    <x v="17"/>
    <s v="Nicafrance"/>
    <s v="Marcos de repisa"/>
    <x v="8"/>
    <n v="1"/>
    <n v="4"/>
    <n v="6"/>
    <n v="2"/>
    <n v="4"/>
    <n v="9.433962264150943E-3"/>
    <n v="1.43"/>
    <n v="5.72"/>
  </r>
  <r>
    <d v="2021-06-22T00:00:00"/>
    <s v="Mcgregor"/>
    <x v="17"/>
    <s v="Nicafrance"/>
    <s v="Marcos de repisa"/>
    <x v="8"/>
    <n v="1"/>
    <n v="4"/>
    <n v="7"/>
    <n v="4"/>
    <n v="9.3333333333333339"/>
    <n v="2.2012578616352203E-2"/>
    <n v="1.43"/>
    <n v="13.346666666666668"/>
  </r>
  <r>
    <d v="2021-06-22T00:00:00"/>
    <s v="Mcgregor"/>
    <x v="17"/>
    <s v="Nicafrance"/>
    <s v="Marcos de repisa"/>
    <x v="8"/>
    <n v="1"/>
    <n v="4"/>
    <n v="6"/>
    <n v="5"/>
    <n v="10"/>
    <n v="2.358490566037736E-2"/>
    <n v="1.43"/>
    <n v="14.299999999999999"/>
  </r>
  <r>
    <d v="2021-06-22T00:00:00"/>
    <s v="Mcgregor"/>
    <x v="17"/>
    <s v="Nicafrance"/>
    <s v="Marcos de repisa"/>
    <x v="8"/>
    <n v="1"/>
    <n v="5"/>
    <n v="6"/>
    <n v="3"/>
    <n v="7.5"/>
    <n v="1.7688679245283018E-2"/>
    <n v="1.43"/>
    <n v="10.725"/>
  </r>
  <r>
    <d v="2021-06-22T00:00:00"/>
    <s v="Mcgregor"/>
    <x v="17"/>
    <s v="Nicafrance"/>
    <s v="Marcos de mesa"/>
    <x v="14"/>
    <n v="2"/>
    <n v="5"/>
    <n v="6"/>
    <n v="3"/>
    <n v="15"/>
    <n v="3.5377358490566037E-2"/>
    <n v="1.2"/>
    <n v="18"/>
  </r>
  <r>
    <d v="2021-06-22T00:00:00"/>
    <s v="Mcgregor"/>
    <x v="17"/>
    <s v="Nicafrance"/>
    <s v="Marcos de mesa"/>
    <x v="14"/>
    <n v="2"/>
    <n v="7"/>
    <n v="6"/>
    <n v="2"/>
    <n v="14"/>
    <n v="3.3018867924528301E-2"/>
    <n v="1.2"/>
    <n v="16.8"/>
  </r>
  <r>
    <d v="2021-06-22T00:00:00"/>
    <s v="Mcgregor"/>
    <x v="17"/>
    <s v="Nicafrance"/>
    <s v="Marcos de mesa"/>
    <x v="14"/>
    <n v="2"/>
    <n v="8"/>
    <n v="6"/>
    <n v="2"/>
    <n v="16"/>
    <n v="3.7735849056603772E-2"/>
    <n v="1.2"/>
    <n v="19.2"/>
  </r>
  <r>
    <d v="2021-06-22T00:00:00"/>
    <s v="Mcgregor"/>
    <x v="17"/>
    <s v="Nicafrance"/>
    <s v="Marcos de mesa"/>
    <x v="14"/>
    <n v="2"/>
    <n v="6"/>
    <n v="5"/>
    <n v="3"/>
    <n v="15"/>
    <n v="3.5377358490566037E-2"/>
    <n v="1.2"/>
    <n v="18"/>
  </r>
  <r>
    <d v="2021-06-22T00:00:00"/>
    <s v="Mcgregor"/>
    <x v="17"/>
    <s v="Nicafrance"/>
    <s v="Marcos de mesa"/>
    <x v="14"/>
    <n v="2"/>
    <n v="5"/>
    <n v="5"/>
    <n v="4"/>
    <n v="16.666666666666668"/>
    <n v="3.9308176100628936E-2"/>
    <n v="1.2"/>
    <n v="20"/>
  </r>
  <r>
    <d v="2021-06-22T00:00:00"/>
    <s v="Mcgregor"/>
    <x v="17"/>
    <s v="Nicafrance"/>
    <s v="Marcos de mesa"/>
    <x v="14"/>
    <n v="2"/>
    <n v="4"/>
    <n v="5"/>
    <n v="2"/>
    <n v="6.666666666666667"/>
    <n v="1.5723270440251572E-2"/>
    <n v="1.2"/>
    <n v="8"/>
  </r>
  <r>
    <d v="2021-06-09T00:00:00"/>
    <s v="Bluechip partner"/>
    <x v="11"/>
    <s v="Agroforestal"/>
    <s v="4 sillas cachos"/>
    <x v="12"/>
    <n v="2"/>
    <n v="10"/>
    <n v="3"/>
    <n v="4"/>
    <n v="20"/>
    <n v="4.716981132075472E-2"/>
    <n v="1.2"/>
    <n v="24"/>
  </r>
  <r>
    <d v="2021-06-09T00:00:00"/>
    <s v="Bluechip partner"/>
    <x v="11"/>
    <s v="Agroforestal"/>
    <s v="4 sillas cachos"/>
    <x v="12"/>
    <n v="2"/>
    <n v="11"/>
    <n v="3"/>
    <n v="2"/>
    <n v="11"/>
    <n v="2.5943396226415096E-2"/>
    <n v="1.2"/>
    <n v="13.2"/>
  </r>
  <r>
    <d v="2021-06-09T00:00:00"/>
    <s v="Bluechip partner"/>
    <x v="11"/>
    <s v="Agroforestal"/>
    <s v="4 sillas cachos"/>
    <x v="12"/>
    <n v="2"/>
    <n v="12"/>
    <n v="3"/>
    <n v="2"/>
    <n v="12"/>
    <n v="2.8301886792452831E-2"/>
    <n v="1.2"/>
    <n v="14.399999999999999"/>
  </r>
  <r>
    <d v="2021-06-09T00:00:00"/>
    <s v="Bluechip partner"/>
    <x v="11"/>
    <s v="Agroforestal"/>
    <s v="4 sillas cachos"/>
    <x v="12"/>
    <n v="2"/>
    <n v="14"/>
    <n v="3"/>
    <n v="1"/>
    <n v="7"/>
    <n v="1.6509433962264151E-2"/>
    <n v="1.2"/>
    <n v="8.4"/>
  </r>
  <r>
    <d v="2021-06-09T00:00:00"/>
    <s v="Bluechip partner"/>
    <x v="11"/>
    <s v="Agroforestal"/>
    <s v="4 sillas cachos"/>
    <x v="12"/>
    <n v="2"/>
    <n v="15"/>
    <n v="3"/>
    <n v="3"/>
    <n v="22.5"/>
    <n v="5.3066037735849059E-2"/>
    <n v="1.2"/>
    <n v="27"/>
  </r>
  <r>
    <d v="2021-06-09T00:00:00"/>
    <s v="Bluechip partner"/>
    <x v="11"/>
    <s v="Agroforestal"/>
    <s v="4 sillas cachos"/>
    <x v="12"/>
    <n v="2"/>
    <n v="5"/>
    <n v="3"/>
    <n v="1"/>
    <n v="2.5"/>
    <n v="5.89622641509434E-3"/>
    <n v="1.2"/>
    <n v="3"/>
  </r>
  <r>
    <d v="2021-06-09T00:00:00"/>
    <s v="Bluechip partner"/>
    <x v="11"/>
    <s v="Agroforestal"/>
    <s v="4 sillas cachos"/>
    <x v="12"/>
    <n v="2"/>
    <n v="8"/>
    <n v="3"/>
    <n v="1"/>
    <n v="4"/>
    <n v="9.433962264150943E-3"/>
    <n v="1.2"/>
    <n v="4.8"/>
  </r>
  <r>
    <d v="2021-06-09T00:00:00"/>
    <s v="Bluechip partner"/>
    <x v="11"/>
    <s v="Agroforestal"/>
    <s v="4 sillas cachos"/>
    <x v="12"/>
    <n v="2"/>
    <n v="14"/>
    <n v="4"/>
    <n v="1"/>
    <n v="9.3333333333333339"/>
    <n v="2.2012578616352203E-2"/>
    <n v="1.2"/>
    <n v="11.200000000000001"/>
  </r>
  <r>
    <d v="2021-06-09T00:00:00"/>
    <s v="Bluechip partner"/>
    <x v="11"/>
    <s v="Agroforestal"/>
    <s v="4 sillas cachos"/>
    <x v="12"/>
    <n v="2"/>
    <n v="9"/>
    <n v="4"/>
    <n v="1"/>
    <n v="6"/>
    <n v="1.4150943396226415E-2"/>
    <n v="1.2"/>
    <n v="7.1999999999999993"/>
  </r>
  <r>
    <d v="2021-06-09T00:00:00"/>
    <s v="Bluechip partner"/>
    <x v="11"/>
    <s v="Agroforestal"/>
    <s v="4 sillas cachos"/>
    <x v="12"/>
    <n v="1"/>
    <n v="6"/>
    <n v="8"/>
    <n v="2"/>
    <n v="8"/>
    <n v="1.8867924528301886E-2"/>
    <n v="1.2"/>
    <n v="9.6"/>
  </r>
  <r>
    <d v="2021-06-09T00:00:00"/>
    <s v="Bluechip partner"/>
    <x v="11"/>
    <s v="Agroforestal"/>
    <s v="4 sillas cachos"/>
    <x v="12"/>
    <n v="3"/>
    <n v="7"/>
    <n v="5"/>
    <n v="1"/>
    <n v="8.75"/>
    <n v="2.0636792452830188E-2"/>
    <n v="1.2"/>
    <n v="10.5"/>
  </r>
  <r>
    <d v="2021-06-09T00:00:00"/>
    <s v="Bluechip partner"/>
    <x v="11"/>
    <s v="Agroforestal"/>
    <s v="4 sillas cachos"/>
    <x v="12"/>
    <n v="3"/>
    <n v="5"/>
    <n v="6"/>
    <n v="1"/>
    <n v="7.5"/>
    <n v="1.7688679245283018E-2"/>
    <n v="1.2"/>
    <n v="9"/>
  </r>
  <r>
    <d v="2021-06-07T00:00:00"/>
    <s v="Bluechip partner"/>
    <x v="11"/>
    <s v="Nicafrance"/>
    <s v="4 gabinetes"/>
    <x v="8"/>
    <n v="1"/>
    <n v="4"/>
    <n v="7"/>
    <n v="16"/>
    <n v="37.333333333333336"/>
    <n v="8.8050314465408813E-2"/>
    <n v="1.43"/>
    <n v="53.38666666666667"/>
  </r>
  <r>
    <d v="2021-06-07T00:00:00"/>
    <s v="Bluechip partner"/>
    <x v="11"/>
    <s v="Nicafrance"/>
    <s v="4 gabinetes"/>
    <x v="8"/>
    <n v="1"/>
    <n v="4"/>
    <n v="6"/>
    <n v="4"/>
    <n v="8"/>
    <n v="1.8867924528301886E-2"/>
    <n v="1.43"/>
    <n v="11.44"/>
  </r>
  <r>
    <d v="2021-06-08T00:00:00"/>
    <s v="Bluechip partner"/>
    <x v="11"/>
    <s v="Agroforestal"/>
    <s v="Matres base de colchon"/>
    <x v="6"/>
    <n v="2"/>
    <n v="12"/>
    <n v="8"/>
    <n v="4"/>
    <n v="64"/>
    <n v="0.15094339622641509"/>
    <n v="1.02"/>
    <n v="65.28"/>
  </r>
  <r>
    <d v="2021-06-08T00:00:00"/>
    <s v="Bluechip partner"/>
    <x v="11"/>
    <s v="Agroforestal"/>
    <s v="Matres base de colchon"/>
    <x v="6"/>
    <n v="2"/>
    <n v="10"/>
    <n v="8"/>
    <n v="2"/>
    <n v="26.666666666666668"/>
    <n v="6.2893081761006289E-2"/>
    <n v="1.02"/>
    <n v="27.200000000000003"/>
  </r>
  <r>
    <d v="2021-06-08T00:00:00"/>
    <s v="Bluechip partner"/>
    <x v="11"/>
    <s v="Agroforestal"/>
    <s v="Matres base de colchon"/>
    <x v="6"/>
    <n v="2"/>
    <n v="11"/>
    <n v="8"/>
    <n v="2"/>
    <n v="29.333333333333332"/>
    <n v="6.9182389937106917E-2"/>
    <n v="1.02"/>
    <n v="29.919999999999998"/>
  </r>
  <r>
    <d v="2021-06-07T00:00:00"/>
    <s v="Scott Nowell"/>
    <x v="18"/>
    <s v="Agroforestal"/>
    <s v="2 sillas Marcos"/>
    <x v="6"/>
    <n v="2"/>
    <n v="6"/>
    <n v="3"/>
    <n v="8"/>
    <n v="24"/>
    <n v="5.6603773584905662E-2"/>
    <n v="1.02"/>
    <n v="24.48"/>
  </r>
  <r>
    <d v="2021-06-07T00:00:00"/>
    <s v="Scott Nowell"/>
    <x v="18"/>
    <s v="Agroforestal"/>
    <s v="2 sillas Marcos"/>
    <x v="6"/>
    <n v="2"/>
    <n v="7"/>
    <n v="3"/>
    <n v="6"/>
    <n v="21"/>
    <n v="4.9528301886792456E-2"/>
    <n v="1.02"/>
    <n v="21.42"/>
  </r>
  <r>
    <d v="2021-06-07T00:00:00"/>
    <s v="Scott Nowell"/>
    <x v="18"/>
    <s v="Agroforestal"/>
    <s v="2 sillas Marcos"/>
    <x v="6"/>
    <n v="2"/>
    <n v="10"/>
    <n v="3"/>
    <n v="1"/>
    <n v="5"/>
    <n v="1.179245283018868E-2"/>
    <n v="1.02"/>
    <n v="5.0999999999999996"/>
  </r>
  <r>
    <d v="2021-06-07T00:00:00"/>
    <s v="Mark"/>
    <x v="13"/>
    <s v="Agroforestal"/>
    <s v="2 sillas Juliana"/>
    <x v="6"/>
    <n v="2"/>
    <n v="5"/>
    <n v="3"/>
    <n v="8"/>
    <n v="20"/>
    <n v="4.716981132075472E-2"/>
    <n v="1.02"/>
    <n v="20.399999999999999"/>
  </r>
  <r>
    <d v="2021-06-07T00:00:00"/>
    <s v="Mark"/>
    <x v="13"/>
    <s v="Agroforestal"/>
    <s v="2 sillas Juliana"/>
    <x v="6"/>
    <n v="2"/>
    <n v="9"/>
    <n v="3"/>
    <n v="1"/>
    <n v="4.5"/>
    <n v="1.0613207547169811E-2"/>
    <n v="1.02"/>
    <n v="4.59"/>
  </r>
  <r>
    <d v="2021-06-07T00:00:00"/>
    <s v="Mark"/>
    <x v="13"/>
    <s v="Agroforestal"/>
    <s v="2 sillas Juliana"/>
    <x v="6"/>
    <n v="2"/>
    <n v="4"/>
    <n v="3"/>
    <n v="1"/>
    <n v="2"/>
    <n v="4.7169811320754715E-3"/>
    <n v="1.02"/>
    <n v="2.04"/>
  </r>
  <r>
    <d v="2021-06-07T00:00:00"/>
    <s v="Mark"/>
    <x v="13"/>
    <s v="Agroforestal"/>
    <s v="2 sillas Juliana"/>
    <x v="6"/>
    <n v="2"/>
    <n v="8"/>
    <n v="3"/>
    <n v="4"/>
    <n v="16"/>
    <n v="3.7735849056603772E-2"/>
    <n v="1.02"/>
    <n v="16.32"/>
  </r>
  <r>
    <d v="2021-06-09T00:00:00"/>
    <s v="Bluechip partner"/>
    <x v="11"/>
    <s v="Agroforestal"/>
    <s v="Comedor Mombacho"/>
    <x v="6"/>
    <n v="2"/>
    <n v="10"/>
    <n v="8"/>
    <n v="1"/>
    <n v="13.333333333333334"/>
    <n v="3.1446540880503145E-2"/>
    <n v="1.02"/>
    <n v="13.600000000000001"/>
  </r>
  <r>
    <d v="2021-06-09T00:00:00"/>
    <s v="Bluechip partner"/>
    <x v="11"/>
    <s v="Agroforestal"/>
    <s v="Comedor Mombacho"/>
    <x v="6"/>
    <n v="2"/>
    <n v="11"/>
    <n v="9"/>
    <n v="1"/>
    <n v="16.5"/>
    <n v="3.891509433962264E-2"/>
    <n v="1.02"/>
    <n v="16.830000000000002"/>
  </r>
  <r>
    <d v="2021-06-09T00:00:00"/>
    <s v="Bluechip partner"/>
    <x v="11"/>
    <s v="Agroforestal"/>
    <s v="Comedor Mombacho"/>
    <x v="6"/>
    <n v="2"/>
    <n v="12"/>
    <n v="10"/>
    <n v="2"/>
    <n v="40"/>
    <n v="9.4339622641509441E-2"/>
    <n v="1.02"/>
    <n v="40.799999999999997"/>
  </r>
  <r>
    <d v="2021-06-09T00:00:00"/>
    <s v="Bluechip partner"/>
    <x v="11"/>
    <s v="Agroforestal"/>
    <s v="Comedor Mombacho"/>
    <x v="6"/>
    <n v="2"/>
    <n v="10"/>
    <n v="10"/>
    <n v="1"/>
    <n v="16.666666666666668"/>
    <n v="3.9308176100628936E-2"/>
    <n v="1.02"/>
    <n v="17"/>
  </r>
  <r>
    <d v="2021-06-09T00:00:00"/>
    <s v="Bluechip partner"/>
    <x v="11"/>
    <s v="Agroforestal"/>
    <s v="Comedor Mombacho"/>
    <x v="6"/>
    <n v="2"/>
    <n v="9"/>
    <n v="10"/>
    <n v="1"/>
    <n v="15"/>
    <n v="3.5377358490566037E-2"/>
    <n v="1.02"/>
    <n v="15.3"/>
  </r>
  <r>
    <d v="2021-06-09T00:00:00"/>
    <s v="Mark"/>
    <x v="13"/>
    <s v="Agroforestal"/>
    <s v="5 Gabinetes"/>
    <x v="6"/>
    <n v="1.5"/>
    <n v="4"/>
    <n v="4"/>
    <n v="12"/>
    <n v="24"/>
    <n v="5.6603773584905662E-2"/>
    <n v="1.02"/>
    <n v="24.48"/>
  </r>
  <r>
    <d v="2021-06-09T00:00:00"/>
    <s v="Mark"/>
    <x v="13"/>
    <s v="Agroforestal"/>
    <s v="5 Gabinetes"/>
    <x v="6"/>
    <n v="1.5"/>
    <n v="5"/>
    <n v="4"/>
    <n v="8"/>
    <n v="20"/>
    <n v="4.716981132075472E-2"/>
    <n v="1.02"/>
    <n v="20.399999999999999"/>
  </r>
  <r>
    <d v="2021-06-09T00:00:00"/>
    <s v="Mark"/>
    <x v="13"/>
    <s v="Agroforestal"/>
    <s v="5 Gabinetes"/>
    <x v="6"/>
    <n v="1.5"/>
    <n v="6"/>
    <n v="4"/>
    <n v="9"/>
    <n v="27"/>
    <n v="6.3679245283018868E-2"/>
    <n v="1.02"/>
    <n v="27.54"/>
  </r>
  <r>
    <d v="2021-06-09T00:00:00"/>
    <s v="Mark"/>
    <x v="13"/>
    <s v="Agroforestal"/>
    <s v="5 Gabinetes"/>
    <x v="6"/>
    <n v="1.5"/>
    <n v="7"/>
    <n v="4"/>
    <n v="9"/>
    <n v="31.5"/>
    <n v="7.4292452830188677E-2"/>
    <n v="1.02"/>
    <n v="32.130000000000003"/>
  </r>
  <r>
    <d v="2021-06-09T00:00:00"/>
    <s v="Mark"/>
    <x v="13"/>
    <s v="Agroforestal"/>
    <s v="5 Gabinetes"/>
    <x v="6"/>
    <n v="1.5"/>
    <n v="8"/>
    <n v="4"/>
    <n v="5"/>
    <n v="20"/>
    <n v="4.716981132075472E-2"/>
    <n v="1.02"/>
    <n v="20.399999999999999"/>
  </r>
  <r>
    <d v="2021-06-09T00:00:00"/>
    <s v="Mark"/>
    <x v="13"/>
    <s v="Agroforestal"/>
    <s v="5 Gabinetes"/>
    <x v="6"/>
    <n v="1.5"/>
    <n v="10"/>
    <n v="4"/>
    <n v="3"/>
    <n v="15"/>
    <n v="3.5377358490566037E-2"/>
    <n v="1.02"/>
    <n v="15.3"/>
  </r>
  <r>
    <d v="2021-06-09T00:00:00"/>
    <s v="Mark"/>
    <x v="13"/>
    <s v="Agroforestal"/>
    <s v="5 Gabinetes"/>
    <x v="6"/>
    <n v="1.5"/>
    <n v="9"/>
    <n v="4"/>
    <n v="4"/>
    <n v="18"/>
    <n v="4.2452830188679243E-2"/>
    <n v="1.02"/>
    <n v="18.36"/>
  </r>
  <r>
    <d v="2021-06-09T00:00:00"/>
    <s v="Mark"/>
    <x v="13"/>
    <s v="Agroforestal"/>
    <s v="5 Gabinetes"/>
    <x v="6"/>
    <n v="1"/>
    <n v="4"/>
    <n v="5"/>
    <n v="11"/>
    <n v="18.333333333333332"/>
    <n v="4.3238993710691821E-2"/>
    <n v="1.02"/>
    <n v="18.7"/>
  </r>
  <r>
    <d v="2021-06-09T00:00:00"/>
    <s v="Mark"/>
    <x v="13"/>
    <s v="Agroforestal"/>
    <s v="5 Gabinetes"/>
    <x v="6"/>
    <n v="1"/>
    <n v="5"/>
    <n v="5"/>
    <n v="13"/>
    <n v="27.083333333333332"/>
    <n v="6.3875786163522005E-2"/>
    <n v="1.02"/>
    <n v="27.625"/>
  </r>
  <r>
    <d v="2021-06-09T00:00:00"/>
    <s v="Mark"/>
    <x v="13"/>
    <s v="Agroforestal"/>
    <s v="5 Gabinetes"/>
    <x v="6"/>
    <n v="1"/>
    <n v="6"/>
    <n v="5"/>
    <n v="12"/>
    <n v="30"/>
    <n v="7.0754716981132074E-2"/>
    <n v="1.02"/>
    <n v="30.6"/>
  </r>
  <r>
    <d v="2021-06-09T00:00:00"/>
    <s v="Mark"/>
    <x v="13"/>
    <s v="Agroforestal"/>
    <s v="5 Gabinetes"/>
    <x v="6"/>
    <n v="1"/>
    <n v="7"/>
    <n v="5"/>
    <n v="7"/>
    <n v="20.416666666666668"/>
    <n v="4.8152515723270443E-2"/>
    <n v="1.02"/>
    <n v="20.825000000000003"/>
  </r>
  <r>
    <d v="2021-06-14T00:00:00"/>
    <s v="Bluechip partner"/>
    <x v="11"/>
    <s v="Agroforestal"/>
    <s v="2 escritorios"/>
    <x v="12"/>
    <n v="1.5"/>
    <n v="8"/>
    <n v="8"/>
    <n v="7"/>
    <n v="56"/>
    <n v="0.13207547169811321"/>
    <n v="1.2"/>
    <n v="67.2"/>
  </r>
  <r>
    <d v="2021-06-14T00:00:00"/>
    <s v="Bluechip partner"/>
    <x v="11"/>
    <s v="Agroforestal"/>
    <s v="2 escritorios"/>
    <x v="12"/>
    <n v="1.5"/>
    <n v="6"/>
    <n v="8"/>
    <n v="5"/>
    <n v="30"/>
    <n v="7.0754716981132074E-2"/>
    <n v="1.2"/>
    <n v="36"/>
  </r>
  <r>
    <d v="2021-06-14T00:00:00"/>
    <s v="Bluechip partner"/>
    <x v="11"/>
    <s v="Agroforestal"/>
    <s v="2 escritorios"/>
    <x v="12"/>
    <n v="2"/>
    <n v="4"/>
    <n v="5"/>
    <n v="5"/>
    <n v="16.666666666666668"/>
    <n v="3.9308176100628936E-2"/>
    <n v="1.2"/>
    <n v="20"/>
  </r>
  <r>
    <d v="2021-06-14T00:00:00"/>
    <s v="Bluechip partner"/>
    <x v="11"/>
    <s v="Agroforestal"/>
    <s v="2 escritorios"/>
    <x v="12"/>
    <n v="1.5"/>
    <n v="10"/>
    <n v="6"/>
    <n v="1"/>
    <n v="7.5"/>
    <n v="1.7688679245283018E-2"/>
    <n v="1.2"/>
    <n v="9"/>
  </r>
  <r>
    <d v="2021-06-14T00:00:00"/>
    <s v="Bluechip partner"/>
    <x v="11"/>
    <s v="Agroforestal"/>
    <s v="2 escritorios"/>
    <x v="12"/>
    <n v="1.5"/>
    <n v="6"/>
    <n v="6"/>
    <n v="2"/>
    <n v="9"/>
    <n v="2.1226415094339621E-2"/>
    <n v="1.2"/>
    <n v="10.799999999999999"/>
  </r>
  <r>
    <d v="2021-06-14T00:00:00"/>
    <s v="Bluechip partner"/>
    <x v="11"/>
    <s v="Agroforestal"/>
    <s v="2 escritorios"/>
    <x v="12"/>
    <n v="1.5"/>
    <n v="8"/>
    <n v="6"/>
    <n v="2"/>
    <n v="12"/>
    <n v="2.8301886792452831E-2"/>
    <n v="1.2"/>
    <n v="14.399999999999999"/>
  </r>
  <r>
    <d v="2021-05-05T00:00:00"/>
    <s v="Bluechip partner"/>
    <x v="11"/>
    <s v="Agroforestal"/>
    <s v="4 lamparas Mombacho"/>
    <x v="6"/>
    <n v="2"/>
    <n v="9"/>
    <n v="7"/>
    <n v="3"/>
    <n v="31.5"/>
    <n v="7.4292452830188677E-2"/>
    <n v="1.02"/>
    <n v="32.130000000000003"/>
  </r>
  <r>
    <d v="2021-05-05T00:00:00"/>
    <s v="Bluechip partner"/>
    <x v="11"/>
    <s v="Agroforestal"/>
    <s v="4 lamparas Mombacho"/>
    <x v="6"/>
    <n v="2"/>
    <n v="10"/>
    <n v="7"/>
    <n v="5"/>
    <n v="58.333333333333336"/>
    <n v="0.13757861635220126"/>
    <n v="1.02"/>
    <n v="59.5"/>
  </r>
  <r>
    <d v="2021-05-05T00:00:00"/>
    <s v="Bluechip partner"/>
    <x v="11"/>
    <s v="Agroforestal"/>
    <s v="4 lamparas Mombacho"/>
    <x v="6"/>
    <n v="2"/>
    <n v="11"/>
    <n v="7"/>
    <n v="2"/>
    <n v="25.666666666666668"/>
    <n v="6.0534591194968554E-2"/>
    <n v="1.02"/>
    <n v="26.180000000000003"/>
  </r>
  <r>
    <d v="2021-05-05T00:00:00"/>
    <s v="Bluechip partner"/>
    <x v="11"/>
    <s v="Agroforestal"/>
    <s v="4 lamparas Mombacho"/>
    <x v="6"/>
    <n v="2"/>
    <n v="17"/>
    <n v="7"/>
    <n v="1"/>
    <n v="19.833333333333332"/>
    <n v="4.6776729559748424E-2"/>
    <n v="1.02"/>
    <n v="20.23"/>
  </r>
  <r>
    <d v="2021-05-05T00:00:00"/>
    <s v="Bluechip partner"/>
    <x v="11"/>
    <s v="Agroforestal"/>
    <s v="4 lamparas Mombacho"/>
    <x v="6"/>
    <n v="2"/>
    <n v="13"/>
    <n v="7"/>
    <n v="2"/>
    <n v="30.333333333333332"/>
    <n v="7.1540880503144652E-2"/>
    <n v="1.02"/>
    <n v="30.939999999999998"/>
  </r>
  <r>
    <d v="2021-05-05T00:00:00"/>
    <s v="Bluechip partner"/>
    <x v="11"/>
    <s v="Agroforestal"/>
    <s v="4 lamparas Mombacho"/>
    <x v="6"/>
    <n v="2"/>
    <n v="16"/>
    <n v="7"/>
    <n v="1"/>
    <n v="18.666666666666668"/>
    <n v="4.4025157232704407E-2"/>
    <n v="1.02"/>
    <n v="19.040000000000003"/>
  </r>
  <r>
    <d v="2021-05-05T00:00:00"/>
    <s v="Bluechip partner"/>
    <x v="11"/>
    <s v="Agroforestal"/>
    <s v="4 lamparas Mombacho"/>
    <x v="6"/>
    <n v="2"/>
    <n v="10"/>
    <n v="7"/>
    <n v="1"/>
    <n v="11.666666666666666"/>
    <n v="2.7515723270440249E-2"/>
    <n v="1.02"/>
    <n v="11.9"/>
  </r>
  <r>
    <d v="2021-05-05T00:00:00"/>
    <s v="Bluechip partner"/>
    <x v="11"/>
    <s v="Agroforestal"/>
    <s v="4 lamparas Mombacho"/>
    <x v="6"/>
    <n v="2"/>
    <n v="11"/>
    <n v="8"/>
    <n v="1"/>
    <n v="14.666666666666666"/>
    <n v="3.4591194968553458E-2"/>
    <n v="1.02"/>
    <n v="14.959999999999999"/>
  </r>
  <r>
    <d v="2021-05-05T00:00:00"/>
    <s v="Bluechip partner"/>
    <x v="11"/>
    <s v="Agroforestal"/>
    <s v="4 lamparas Mombacho"/>
    <x v="6"/>
    <n v="2"/>
    <n v="9"/>
    <n v="8"/>
    <n v="4"/>
    <n v="48"/>
    <n v="0.11320754716981132"/>
    <n v="1.02"/>
    <n v="48.96"/>
  </r>
  <r>
    <d v="2021-05-07T00:00:00"/>
    <s v="Bluechip partner"/>
    <x v="11"/>
    <s v="Agroforestal"/>
    <s v="2 escritorios Boa pedestal"/>
    <x v="6"/>
    <n v="2"/>
    <n v="7"/>
    <n v="8"/>
    <n v="4"/>
    <n v="37.333333333333336"/>
    <n v="8.8050314465408813E-2"/>
    <n v="1.02"/>
    <n v="38.080000000000005"/>
  </r>
  <r>
    <d v="2021-05-07T00:00:00"/>
    <s v="Bluechip partner"/>
    <x v="11"/>
    <s v="Agroforestal"/>
    <s v="2 escritorios Boa pedestal"/>
    <x v="6"/>
    <n v="2"/>
    <n v="5"/>
    <n v="8"/>
    <n v="2"/>
    <n v="13.333333333333334"/>
    <n v="3.1446540880503145E-2"/>
    <n v="1.02"/>
    <n v="13.600000000000001"/>
  </r>
  <r>
    <d v="2021-05-07T00:00:00"/>
    <s v="Bluechip partner"/>
    <x v="11"/>
    <s v="Agroforestal"/>
    <s v="2 escritorios Boa pedestal"/>
    <x v="6"/>
    <n v="2"/>
    <n v="8"/>
    <n v="8"/>
    <n v="4"/>
    <n v="42.666666666666664"/>
    <n v="0.10062893081761005"/>
    <n v="1.02"/>
    <n v="43.519999999999996"/>
  </r>
  <r>
    <d v="2021-05-07T00:00:00"/>
    <s v="Bluechip partner"/>
    <x v="11"/>
    <s v="Agroforestal"/>
    <s v="2 escritorios Boa pedestal"/>
    <x v="6"/>
    <n v="2"/>
    <n v="9"/>
    <n v="8"/>
    <n v="1"/>
    <n v="12"/>
    <n v="2.8301886792452831E-2"/>
    <n v="1.02"/>
    <n v="12.24"/>
  </r>
  <r>
    <d v="2021-05-07T00:00:00"/>
    <s v="Bluechip partner"/>
    <x v="11"/>
    <s v="Agroforestal"/>
    <s v="2 escritorios Boa pedestal"/>
    <x v="6"/>
    <n v="1.5"/>
    <n v="6"/>
    <n v="3"/>
    <n v="2"/>
    <n v="4.5"/>
    <n v="1.0613207547169811E-2"/>
    <n v="1.02"/>
    <n v="4.59"/>
  </r>
  <r>
    <d v="2021-05-07T00:00:00"/>
    <s v="Bluechip partner"/>
    <x v="11"/>
    <s v="Agroforestal"/>
    <s v="2 escritorios Boa pedestal"/>
    <x v="6"/>
    <n v="1.5"/>
    <n v="7"/>
    <n v="3"/>
    <n v="1"/>
    <n v="2.625"/>
    <n v="6.191037735849057E-3"/>
    <n v="1.02"/>
    <n v="2.6775000000000002"/>
  </r>
  <r>
    <d v="2021-05-07T00:00:00"/>
    <s v="Bluechip partner"/>
    <x v="11"/>
    <s v="Agroforestal"/>
    <s v="2 escritorios Boa pedestal"/>
    <x v="6"/>
    <n v="1.5"/>
    <n v="8"/>
    <n v="3"/>
    <n v="1"/>
    <n v="3"/>
    <n v="7.0754716981132077E-3"/>
    <n v="1.02"/>
    <n v="3.06"/>
  </r>
  <r>
    <d v="2021-05-07T00:00:00"/>
    <s v="Bluechip partner"/>
    <x v="11"/>
    <s v="Agroforestal"/>
    <s v="2 escritorios Boa pedestal"/>
    <x v="6"/>
    <n v="1.5"/>
    <n v="10"/>
    <n v="3"/>
    <n v="2"/>
    <n v="7.5"/>
    <n v="1.7688679245283018E-2"/>
    <n v="1.02"/>
    <n v="7.65"/>
  </r>
  <r>
    <d v="2021-05-07T00:00:00"/>
    <s v="Bluechip partner"/>
    <x v="11"/>
    <s v="Agroforestal"/>
    <s v="2 escritorios Boa pedestal"/>
    <x v="6"/>
    <n v="1.5"/>
    <n v="5"/>
    <n v="3"/>
    <n v="1"/>
    <n v="1.875"/>
    <n v="4.4221698113207546E-3"/>
    <n v="1.02"/>
    <n v="1.9125000000000001"/>
  </r>
  <r>
    <d v="2021-05-07T00:00:00"/>
    <s v="Bluechip partner"/>
    <x v="11"/>
    <s v="Agroforestal"/>
    <s v="2 escritorios Boa pedestal"/>
    <x v="6"/>
    <n v="1.5"/>
    <n v="6"/>
    <n v="4"/>
    <n v="4"/>
    <n v="12"/>
    <n v="2.8301886792452831E-2"/>
    <n v="1.02"/>
    <n v="12.24"/>
  </r>
  <r>
    <d v="2021-05-07T00:00:00"/>
    <s v="Bluechip partner"/>
    <x v="11"/>
    <s v="Agroforestal"/>
    <s v="2 escritorios Boa pedestal"/>
    <x v="6"/>
    <n v="1.5"/>
    <n v="7"/>
    <n v="4"/>
    <n v="3"/>
    <n v="10.5"/>
    <n v="2.4764150943396228E-2"/>
    <n v="1.02"/>
    <n v="10.71"/>
  </r>
  <r>
    <d v="2021-05-07T00:00:00"/>
    <s v="Bluechip partner"/>
    <x v="11"/>
    <s v="Agroforestal"/>
    <s v="2 escritorios Boa pedestal"/>
    <x v="6"/>
    <n v="1.5"/>
    <n v="5"/>
    <n v="4"/>
    <n v="3"/>
    <n v="7.5"/>
    <n v="1.7688679245283018E-2"/>
    <n v="1.02"/>
    <n v="7.65"/>
  </r>
  <r>
    <d v="2021-07-21T00:00:00"/>
    <s v="Bluechip partner"/>
    <x v="11"/>
    <s v="Agroforestal"/>
    <s v="Espejos Mombacho"/>
    <x v="6"/>
    <n v="2"/>
    <n v="7"/>
    <n v="5"/>
    <n v="3"/>
    <n v="17.5"/>
    <n v="4.1273584905660375E-2"/>
    <n v="1.02"/>
    <n v="17.850000000000001"/>
  </r>
  <r>
    <d v="2021-07-21T00:00:00"/>
    <s v="Bluechip partner"/>
    <x v="11"/>
    <s v="Agroforestal"/>
    <s v="Espejos Mombacho"/>
    <x v="6"/>
    <n v="2"/>
    <n v="7"/>
    <n v="6"/>
    <n v="3"/>
    <n v="21"/>
    <n v="4.9528301886792456E-2"/>
    <n v="1.02"/>
    <n v="21.42"/>
  </r>
  <r>
    <d v="2021-04-21T00:00:00"/>
    <s v="Bluechip partner"/>
    <x v="11"/>
    <s v="Agroforestal"/>
    <s v="Comedor Mombacho"/>
    <x v="12"/>
    <n v="3"/>
    <n v="25"/>
    <n v="12"/>
    <n v="1"/>
    <n v="75"/>
    <n v="0.17688679245283018"/>
    <n v="7.5"/>
    <n v="562.5"/>
  </r>
  <r>
    <d v="2021-04-21T00:00:00"/>
    <s v="Bluechip partner"/>
    <x v="11"/>
    <s v="Agroforestal"/>
    <s v="Comedor Mombacho"/>
    <x v="12"/>
    <n v="4"/>
    <n v="23"/>
    <n v="10"/>
    <n v="1"/>
    <n v="76.666666666666671"/>
    <n v="0.1808176100628931"/>
    <n v="7.5"/>
    <n v="575"/>
  </r>
  <r>
    <d v="2021-04-21T00:00:00"/>
    <s v="Bluechip partner"/>
    <x v="11"/>
    <s v="Agroforestal"/>
    <s v="Comedor Mombacho"/>
    <x v="12"/>
    <n v="4"/>
    <n v="14"/>
    <n v="6"/>
    <n v="14"/>
    <n v="392"/>
    <n v="0.92452830188679247"/>
    <n v="7.5"/>
    <n v="2940"/>
  </r>
  <r>
    <d v="2021-06-14T00:00:00"/>
    <s v="Crafted"/>
    <x v="19"/>
    <s v="Agroforestal"/>
    <s v="30 pica carnes"/>
    <x v="5"/>
    <n v="1"/>
    <n v="4"/>
    <n v="5"/>
    <n v="20"/>
    <n v="33.333333333333336"/>
    <n v="7.8616352201257872E-2"/>
    <n v="1.02"/>
    <n v="34"/>
  </r>
  <r>
    <d v="2021-06-14T00:00:00"/>
    <s v="Crafted"/>
    <x v="19"/>
    <s v="Agroforestal"/>
    <s v="30 pica carnes"/>
    <x v="5"/>
    <n v="1"/>
    <n v="5"/>
    <n v="5"/>
    <n v="27"/>
    <n v="56.25"/>
    <n v="0.13266509433962265"/>
    <n v="1.02"/>
    <n v="57.375"/>
  </r>
  <r>
    <d v="2021-09-08T00:00:00"/>
    <s v="Normand Girard"/>
    <x v="20"/>
    <s v="Sawmills"/>
    <s v="Puertas"/>
    <x v="12"/>
    <n v="1"/>
    <n v="12"/>
    <n v="7"/>
    <n v="5"/>
    <n v="35"/>
    <n v="8.254716981132075E-2"/>
    <n v="1"/>
    <n v="35"/>
  </r>
  <r>
    <d v="2021-09-08T00:00:00"/>
    <s v="Normand Girard"/>
    <x v="20"/>
    <s v="Sawmills"/>
    <s v="Puertas"/>
    <x v="12"/>
    <n v="1"/>
    <n v="9"/>
    <n v="7"/>
    <n v="3"/>
    <n v="15.75"/>
    <n v="3.7146226415094338E-2"/>
    <n v="1"/>
    <n v="15.75"/>
  </r>
  <r>
    <d v="2021-09-08T00:00:00"/>
    <s v="Normand Girard"/>
    <x v="20"/>
    <s v="Sawmills"/>
    <s v="Puertas"/>
    <x v="12"/>
    <n v="1"/>
    <n v="8"/>
    <n v="7"/>
    <n v="7"/>
    <n v="32.666666666666664"/>
    <n v="7.7044025157232701E-2"/>
    <n v="1"/>
    <n v="32.666666666666664"/>
  </r>
  <r>
    <d v="2021-09-08T00:00:00"/>
    <s v="Normand Girard"/>
    <x v="20"/>
    <s v="Sawmills"/>
    <s v="Puertas"/>
    <x v="12"/>
    <n v="1"/>
    <n v="10"/>
    <n v="7"/>
    <n v="7"/>
    <n v="40.833333333333336"/>
    <n v="9.6305031446540887E-2"/>
    <n v="1"/>
    <n v="40.833333333333336"/>
  </r>
  <r>
    <d v="2021-09-08T00:00:00"/>
    <s v="Normand Girard"/>
    <x v="20"/>
    <s v="Sawmills"/>
    <s v="Puertas"/>
    <x v="12"/>
    <n v="1"/>
    <n v="6"/>
    <n v="7"/>
    <n v="10"/>
    <n v="35"/>
    <n v="8.254716981132075E-2"/>
    <n v="1"/>
    <n v="35"/>
  </r>
  <r>
    <d v="2021-09-08T00:00:00"/>
    <s v="Normand Girard"/>
    <x v="20"/>
    <s v="Sawmills"/>
    <s v="Puertas"/>
    <x v="12"/>
    <n v="1"/>
    <n v="7"/>
    <n v="7"/>
    <n v="3"/>
    <n v="12.25"/>
    <n v="2.8891509433962265E-2"/>
    <n v="1"/>
    <n v="12.25"/>
  </r>
  <r>
    <d v="2021-09-08T00:00:00"/>
    <s v="Normand Girard"/>
    <x v="20"/>
    <s v="Sawmills"/>
    <s v="Puertas"/>
    <x v="12"/>
    <n v="1"/>
    <n v="5"/>
    <n v="7"/>
    <n v="12"/>
    <n v="35"/>
    <n v="8.254716981132075E-2"/>
    <n v="1"/>
    <n v="35"/>
  </r>
  <r>
    <d v="2021-09-08T00:00:00"/>
    <s v="Normand Girard"/>
    <x v="20"/>
    <s v="Sawmills"/>
    <s v="Puertas"/>
    <x v="12"/>
    <n v="2"/>
    <n v="6"/>
    <n v="2"/>
    <n v="21"/>
    <n v="42"/>
    <n v="9.9056603773584911E-2"/>
    <n v="1"/>
    <n v="42"/>
  </r>
  <r>
    <d v="2021-09-08T00:00:00"/>
    <s v="Normand Girard"/>
    <x v="20"/>
    <s v="Sawmills"/>
    <s v="Puertas"/>
    <x v="12"/>
    <n v="2"/>
    <n v="10"/>
    <n v="2"/>
    <n v="13"/>
    <n v="43.333333333333336"/>
    <n v="0.10220125786163523"/>
    <n v="1"/>
    <n v="43.333333333333336"/>
  </r>
  <r>
    <d v="2021-09-08T00:00:00"/>
    <s v="Normand Girard"/>
    <x v="20"/>
    <s v="Sawmills"/>
    <s v="Puertas"/>
    <x v="12"/>
    <n v="2"/>
    <n v="4"/>
    <n v="2"/>
    <n v="13"/>
    <n v="17.333333333333332"/>
    <n v="4.0880503144654086E-2"/>
    <n v="1"/>
    <n v="17.333333333333332"/>
  </r>
  <r>
    <d v="2021-09-08T00:00:00"/>
    <s v="Normand Girard"/>
    <x v="20"/>
    <s v="Sawmills"/>
    <s v="Puertas"/>
    <x v="12"/>
    <n v="2"/>
    <n v="12"/>
    <n v="2"/>
    <n v="7"/>
    <n v="28"/>
    <n v="6.6037735849056603E-2"/>
    <n v="1"/>
    <n v="28"/>
  </r>
  <r>
    <d v="2021-09-08T00:00:00"/>
    <s v="Normand Girard"/>
    <x v="20"/>
    <s v="Sawmills"/>
    <s v="Puertas"/>
    <x v="12"/>
    <n v="2"/>
    <n v="5"/>
    <n v="2"/>
    <n v="19"/>
    <n v="31.666666666666668"/>
    <n v="7.4685534591194966E-2"/>
    <n v="1"/>
    <n v="31.666666666666668"/>
  </r>
  <r>
    <d v="2021-09-08T00:00:00"/>
    <s v="Normand Girard"/>
    <x v="20"/>
    <s v="Sawmills"/>
    <s v="Puertas"/>
    <x v="12"/>
    <n v="2"/>
    <n v="7"/>
    <n v="2"/>
    <n v="5"/>
    <n v="11.666666666666666"/>
    <n v="2.7515723270440249E-2"/>
    <n v="1"/>
    <n v="11.666666666666666"/>
  </r>
  <r>
    <d v="2021-09-08T00:00:00"/>
    <s v="Normand Girard"/>
    <x v="20"/>
    <s v="Sawmills"/>
    <s v="Puertas"/>
    <x v="12"/>
    <n v="2"/>
    <n v="4"/>
    <n v="2"/>
    <n v="5"/>
    <n v="6.666666666666667"/>
    <n v="1.5723270440251572E-2"/>
    <n v="1"/>
    <n v="6.666666666666667"/>
  </r>
  <r>
    <d v="2021-09-08T00:00:00"/>
    <s v="Normand Girard"/>
    <x v="20"/>
    <s v="Sawmills"/>
    <s v="Puertas"/>
    <x v="12"/>
    <n v="2"/>
    <n v="9"/>
    <n v="2"/>
    <n v="3"/>
    <n v="9"/>
    <n v="2.1226415094339621E-2"/>
    <n v="1"/>
    <n v="9"/>
  </r>
  <r>
    <d v="2021-09-30T00:00:00"/>
    <s v="Macgregor"/>
    <x v="21"/>
    <s v="Agroforestal"/>
    <s v="Reparacion"/>
    <x v="6"/>
    <n v="1.5"/>
    <n v="2"/>
    <n v="4"/>
    <n v="5"/>
    <n v="5"/>
    <n v="1.179245283018868E-2"/>
    <n v="1.02"/>
    <n v="5.0999999999999996"/>
  </r>
  <r>
    <d v="2021-09-30T00:00:00"/>
    <s v="Macgregor"/>
    <x v="21"/>
    <s v="Millworks"/>
    <s v="Reparacion de piso"/>
    <x v="12"/>
    <n v="0.75"/>
    <n v="4"/>
    <n v="8"/>
    <n v="10"/>
    <n v="20"/>
    <n v="4.716981132075472E-2"/>
    <n v="3.5315985130111525"/>
    <n v="70.631970260223056"/>
  </r>
  <r>
    <d v="2021-09-30T00:00:00"/>
    <s v="Mike Thompson-OT00095"/>
    <x v="22"/>
    <s v="Agroforestal"/>
    <s v="Muebles de cocina"/>
    <x v="6"/>
    <n v="1"/>
    <n v="4"/>
    <n v="4"/>
    <n v="14"/>
    <n v="18.666666666666668"/>
    <n v="4.4025157232704407E-2"/>
    <n v="1.02"/>
    <n v="19.040000000000003"/>
  </r>
  <r>
    <d v="2021-09-30T00:00:00"/>
    <s v="Mike Thompson-OT00095"/>
    <x v="22"/>
    <s v="Agroforestal"/>
    <s v="Muebles de cocina"/>
    <x v="6"/>
    <n v="1"/>
    <n v="3"/>
    <n v="4"/>
    <n v="6"/>
    <n v="6"/>
    <n v="1.4150943396226415E-2"/>
    <n v="1.02"/>
    <n v="6.12"/>
  </r>
  <r>
    <d v="2021-09-30T00:00:00"/>
    <s v="Mike Thompson-OT00095"/>
    <x v="22"/>
    <s v="Agroforestal"/>
    <s v="Muebles de cocina"/>
    <x v="6"/>
    <n v="1"/>
    <n v="5"/>
    <n v="3"/>
    <n v="12"/>
    <n v="15"/>
    <n v="3.5377358490566037E-2"/>
    <n v="1.02"/>
    <n v="15.3"/>
  </r>
  <r>
    <d v="2021-09-30T00:00:00"/>
    <s v="Mike Thompson-OT00095"/>
    <x v="22"/>
    <s v="Agroforestal"/>
    <s v="Muebles de cocina"/>
    <x v="6"/>
    <n v="1"/>
    <n v="3"/>
    <n v="2"/>
    <n v="5"/>
    <n v="2.5"/>
    <n v="5.89622641509434E-3"/>
    <n v="1.02"/>
    <n v="2.5499999999999998"/>
  </r>
  <r>
    <d v="2021-09-30T00:00:00"/>
    <s v="Mike Thompson-OT00098"/>
    <x v="23"/>
    <s v="Agroforestal"/>
    <s v="Muebles de cocina"/>
    <x v="6"/>
    <n v="1"/>
    <n v="6"/>
    <n v="4"/>
    <n v="3"/>
    <n v="6"/>
    <n v="1.4150943396226415E-2"/>
    <n v="1.02"/>
    <n v="6.12"/>
  </r>
  <r>
    <d v="2021-09-30T00:00:00"/>
    <s v="Mike Thompson-OT00098"/>
    <x v="23"/>
    <s v="Agroforestal"/>
    <s v="Muebles de cocina"/>
    <x v="6"/>
    <n v="1"/>
    <n v="4"/>
    <n v="3"/>
    <n v="20"/>
    <n v="20"/>
    <n v="4.716981132075472E-2"/>
    <n v="1.02"/>
    <n v="20.399999999999999"/>
  </r>
  <r>
    <d v="2021-09-30T00:00:00"/>
    <s v="Mike Thompson-OT00098"/>
    <x v="23"/>
    <s v="Agroforestal"/>
    <s v="Muebles de cocina"/>
    <x v="6"/>
    <n v="1"/>
    <n v="4"/>
    <n v="2"/>
    <n v="20"/>
    <n v="13.333333333333334"/>
    <n v="3.1446540880503145E-2"/>
    <n v="1.02"/>
    <n v="13.600000000000001"/>
  </r>
  <r>
    <d v="2021-09-30T00:00:00"/>
    <s v="Mike Thompson-OT00098"/>
    <x v="23"/>
    <s v="Agroforestal"/>
    <s v="Muebles de cocina"/>
    <x v="6"/>
    <n v="1"/>
    <n v="5"/>
    <n v="2"/>
    <n v="6"/>
    <n v="5"/>
    <n v="1.179245283018868E-2"/>
    <n v="1.02"/>
    <n v="5.0999999999999996"/>
  </r>
  <r>
    <d v="2021-09-30T00:00:00"/>
    <s v="Mike Thompson-OT00098"/>
    <x v="23"/>
    <s v="Agroforestal"/>
    <s v="Muebles de cocina"/>
    <x v="6"/>
    <n v="1"/>
    <n v="5"/>
    <n v="3"/>
    <n v="9"/>
    <n v="11.25"/>
    <n v="2.6533018867924529E-2"/>
    <n v="1.02"/>
    <n v="11.475"/>
  </r>
  <r>
    <d v="2021-09-30T00:00:00"/>
    <s v="Mike Thompson-OT00098"/>
    <x v="23"/>
    <s v="Agroforestal"/>
    <s v="Muebles de cocina"/>
    <x v="6"/>
    <n v="1"/>
    <n v="6"/>
    <n v="3"/>
    <n v="1"/>
    <n v="1.5"/>
    <n v="3.5377358490566039E-3"/>
    <n v="1.02"/>
    <n v="1.53"/>
  </r>
  <r>
    <d v="2021-09-30T00:00:00"/>
    <s v="Mike Thompson-OT00096"/>
    <x v="24"/>
    <s v="Agroforestal"/>
    <s v="Muebles de cocina"/>
    <x v="6"/>
    <n v="1"/>
    <n v="6"/>
    <n v="4"/>
    <n v="6"/>
    <n v="12"/>
    <n v="2.8301886792452831E-2"/>
    <n v="1.02"/>
    <n v="12.24"/>
  </r>
  <r>
    <d v="2021-09-30T00:00:00"/>
    <s v="Mike Thompson-OT00096"/>
    <x v="24"/>
    <s v="Agroforestal"/>
    <s v="Muebles de cocina"/>
    <x v="6"/>
    <n v="1"/>
    <n v="5"/>
    <n v="4"/>
    <n v="12"/>
    <n v="20"/>
    <n v="4.716981132075472E-2"/>
    <n v="1.02"/>
    <n v="20.399999999999999"/>
  </r>
  <r>
    <d v="2021-09-30T00:00:00"/>
    <s v="Mike Thompson-OT00096"/>
    <x v="24"/>
    <s v="Agroforestal"/>
    <s v="Muebles de cocina"/>
    <x v="6"/>
    <n v="1"/>
    <n v="4"/>
    <n v="4"/>
    <n v="11"/>
    <n v="14.666666666666666"/>
    <n v="3.4591194968553458E-2"/>
    <n v="1.02"/>
    <n v="14.959999999999999"/>
  </r>
  <r>
    <d v="2021-09-30T00:00:00"/>
    <s v="Mike Thompson-OT00096"/>
    <x v="24"/>
    <s v="Agroforestal"/>
    <s v="Muebles de cocina"/>
    <x v="6"/>
    <n v="1"/>
    <n v="4"/>
    <n v="2"/>
    <n v="15"/>
    <n v="10"/>
    <n v="2.358490566037736E-2"/>
    <n v="1.02"/>
    <n v="10.199999999999999"/>
  </r>
  <r>
    <d v="2021-09-30T00:00:00"/>
    <s v="Mike Thompson-OT00096"/>
    <x v="24"/>
    <s v="Agroforestal"/>
    <s v="Muebles de cocina"/>
    <x v="6"/>
    <n v="1"/>
    <n v="4"/>
    <n v="3"/>
    <n v="4"/>
    <n v="4"/>
    <n v="9.433962264150943E-3"/>
    <n v="1.02"/>
    <n v="4.08"/>
  </r>
  <r>
    <d v="2021-09-30T00:00:00"/>
    <s v="Mike Thompson-OT00096"/>
    <x v="24"/>
    <s v="Agroforestal"/>
    <s v="Muebles de cocina"/>
    <x v="6"/>
    <n v="1"/>
    <n v="5"/>
    <n v="3"/>
    <n v="4"/>
    <n v="5"/>
    <n v="1.179245283018868E-2"/>
    <n v="1.02"/>
    <n v="5.0999999999999996"/>
  </r>
  <r>
    <d v="2021-09-30T00:00:00"/>
    <s v="Mike Thompson-OT00096"/>
    <x v="24"/>
    <s v="Agroforestal"/>
    <s v="Muebles de cocina"/>
    <x v="6"/>
    <n v="1"/>
    <n v="6"/>
    <n v="3"/>
    <n v="1"/>
    <n v="1.5"/>
    <n v="3.5377358490566039E-3"/>
    <n v="1.02"/>
    <n v="1.53"/>
  </r>
  <r>
    <d v="2021-09-30T00:00:00"/>
    <s v="Mike Thompson-OT00096"/>
    <x v="24"/>
    <s v="Agroforestal"/>
    <s v="Muebles de cocina"/>
    <x v="6"/>
    <n v="1"/>
    <n v="7"/>
    <n v="3"/>
    <n v="1"/>
    <n v="1.75"/>
    <n v="4.1273584905660377E-3"/>
    <n v="1.02"/>
    <n v="1.7850000000000001"/>
  </r>
  <r>
    <d v="2021-10-05T00:00:00"/>
    <s v="Mike Thompson-OT00094"/>
    <x v="25"/>
    <s v="Agroforestal"/>
    <s v="Muebles de cocina"/>
    <x v="6"/>
    <n v="1"/>
    <n v="4"/>
    <n v="5"/>
    <n v="6"/>
    <n v="10"/>
    <n v="2.358490566037736E-2"/>
    <n v="1.02"/>
    <n v="10.199999999999999"/>
  </r>
  <r>
    <d v="2021-10-05T00:00:00"/>
    <s v="Mike Thompson-OT00094"/>
    <x v="25"/>
    <s v="Agroforestal"/>
    <s v="Muebles de cocina"/>
    <x v="6"/>
    <n v="1"/>
    <n v="5"/>
    <n v="5"/>
    <n v="10"/>
    <n v="20.833333333333332"/>
    <n v="4.913522012578616E-2"/>
    <n v="1.02"/>
    <n v="21.25"/>
  </r>
  <r>
    <d v="2021-10-05T00:00:00"/>
    <s v="Mike Thompson-OT00094"/>
    <x v="25"/>
    <s v="Agroforestal"/>
    <s v="Muebles de cocina"/>
    <x v="6"/>
    <n v="1"/>
    <n v="6"/>
    <n v="5"/>
    <n v="2"/>
    <n v="5"/>
    <n v="1.179245283018868E-2"/>
    <n v="1.02"/>
    <n v="5.0999999999999996"/>
  </r>
  <r>
    <d v="2021-10-05T00:00:00"/>
    <s v="Mike Thompson-OT00094"/>
    <x v="25"/>
    <s v="Agroforestal"/>
    <s v="Muebles de cocina"/>
    <x v="6"/>
    <n v="1"/>
    <n v="4"/>
    <n v="4"/>
    <n v="9"/>
    <n v="12"/>
    <n v="2.8301886792452831E-2"/>
    <n v="1.02"/>
    <n v="12.24"/>
  </r>
  <r>
    <d v="2021-10-05T00:00:00"/>
    <s v="Mike Thompson-OT00094"/>
    <x v="25"/>
    <s v="Agroforestal"/>
    <s v="Muebles de cocina"/>
    <x v="6"/>
    <n v="1"/>
    <n v="5"/>
    <n v="4"/>
    <n v="8"/>
    <n v="13.333333333333334"/>
    <n v="3.1446540880503145E-2"/>
    <n v="1.02"/>
    <n v="13.600000000000001"/>
  </r>
  <r>
    <d v="2021-10-05T00:00:00"/>
    <s v="Mike Thompson-OT00094"/>
    <x v="25"/>
    <s v="Agroforestal"/>
    <s v="Muebles de cocina"/>
    <x v="6"/>
    <n v="1"/>
    <n v="6"/>
    <n v="4"/>
    <n v="7"/>
    <n v="14"/>
    <n v="3.3018867924528301E-2"/>
    <n v="1.02"/>
    <n v="14.280000000000001"/>
  </r>
  <r>
    <d v="2021-10-05T00:00:00"/>
    <s v="Mike Thompson-OT00094"/>
    <x v="25"/>
    <s v="Agroforestal"/>
    <s v="Muebles de cocina"/>
    <x v="6"/>
    <n v="1"/>
    <n v="7"/>
    <n v="4"/>
    <n v="5"/>
    <n v="11.666666666666666"/>
    <n v="2.7515723270440249E-2"/>
    <n v="1.02"/>
    <n v="11.9"/>
  </r>
  <r>
    <d v="2021-10-05T00:00:00"/>
    <s v="Mike Thompson-OT00094"/>
    <x v="25"/>
    <s v="Agroforestal"/>
    <s v="Muebles de cocina"/>
    <x v="6"/>
    <n v="1"/>
    <n v="8"/>
    <n v="4"/>
    <n v="2"/>
    <n v="5.333333333333333"/>
    <n v="1.2578616352201257E-2"/>
    <n v="1.02"/>
    <n v="5.4399999999999995"/>
  </r>
  <r>
    <d v="2021-10-05T00:00:00"/>
    <s v="Mike Thompson-OT00094"/>
    <x v="25"/>
    <s v="Agroforestal"/>
    <s v="Muebles de cocina"/>
    <x v="6"/>
    <n v="1"/>
    <n v="9"/>
    <n v="4"/>
    <n v="2"/>
    <n v="6"/>
    <n v="1.4150943396226415E-2"/>
    <n v="1.02"/>
    <n v="6.12"/>
  </r>
  <r>
    <d v="2021-10-05T00:00:00"/>
    <s v="Mike Thompson-OT00094"/>
    <x v="25"/>
    <s v="Agroforestal"/>
    <s v="Muebles de cocina"/>
    <x v="6"/>
    <n v="1"/>
    <n v="3"/>
    <n v="4"/>
    <n v="1"/>
    <n v="1"/>
    <n v="2.3584905660377358E-3"/>
    <n v="1.02"/>
    <n v="1.02"/>
  </r>
  <r>
    <d v="2021-10-05T00:00:00"/>
    <s v="Mike Thompson-OT00094"/>
    <x v="25"/>
    <s v="Agroforestal"/>
    <s v="Muebles de cocina"/>
    <x v="6"/>
    <n v="1"/>
    <n v="4"/>
    <n v="2"/>
    <n v="9"/>
    <n v="6"/>
    <n v="1.4150943396226415E-2"/>
    <n v="1.02"/>
    <n v="6.12"/>
  </r>
  <r>
    <d v="2021-10-05T00:00:00"/>
    <s v="Mike Thompson-OT00094"/>
    <x v="25"/>
    <s v="Agroforestal"/>
    <s v="Muebles de cocina"/>
    <x v="6"/>
    <n v="2"/>
    <n v="6"/>
    <n v="2"/>
    <n v="2"/>
    <n v="4"/>
    <n v="9.433962264150943E-3"/>
    <n v="1.02"/>
    <n v="4.08"/>
  </r>
  <r>
    <d v="2021-10-05T00:00:00"/>
    <s v="Mike Thompson-OT00094"/>
    <x v="25"/>
    <s v="Agroforestal"/>
    <s v="Muebles de cocina"/>
    <x v="6"/>
    <n v="1.5"/>
    <n v="8"/>
    <n v="8"/>
    <n v="1"/>
    <n v="8"/>
    <n v="1.8867924528301886E-2"/>
    <n v="1.02"/>
    <n v="8.16"/>
  </r>
  <r>
    <d v="2021-10-05T00:00:00"/>
    <s v="Mike Thompson-OT00094"/>
    <x v="25"/>
    <s v="Agroforestal"/>
    <s v="Muebles de cocina"/>
    <x v="6"/>
    <n v="1.5"/>
    <n v="3"/>
    <n v="8"/>
    <n v="1"/>
    <n v="3"/>
    <n v="7.0754716981132077E-3"/>
    <n v="1.02"/>
    <n v="3.06"/>
  </r>
  <r>
    <d v="2021-10-06T00:00:00"/>
    <s v="Jaime Castillo-OT00111"/>
    <x v="26"/>
    <s v="Agroforestal"/>
    <s v="Sofa tipo lounge"/>
    <x v="6"/>
    <n v="1.5"/>
    <n v="3"/>
    <n v="6"/>
    <n v="1"/>
    <n v="2.25"/>
    <n v="5.3066037735849053E-3"/>
    <n v="1.02"/>
    <n v="2.2949999999999999"/>
  </r>
  <r>
    <d v="2021-10-06T00:00:00"/>
    <s v="Jaime Castillo-OT00111"/>
    <x v="26"/>
    <s v="Agroforestal"/>
    <s v="Sofa tipo lounge"/>
    <x v="6"/>
    <n v="1.5"/>
    <n v="4"/>
    <n v="6"/>
    <n v="2"/>
    <n v="6"/>
    <n v="1.4150943396226415E-2"/>
    <n v="1.02"/>
    <n v="6.12"/>
  </r>
  <r>
    <d v="2021-10-06T00:00:00"/>
    <s v="Jaime Castillo-OT00111"/>
    <x v="26"/>
    <s v="Agroforestal"/>
    <s v="Sofa tipo lounge"/>
    <x v="6"/>
    <n v="1.5"/>
    <n v="5"/>
    <n v="6"/>
    <n v="5"/>
    <n v="18.75"/>
    <n v="4.4221698113207544E-2"/>
    <n v="1.02"/>
    <n v="19.125"/>
  </r>
  <r>
    <d v="2021-10-06T00:00:00"/>
    <s v="Jaime Castillo-OT00111"/>
    <x v="26"/>
    <s v="Agroforestal"/>
    <s v="Sofa tipo lounge"/>
    <x v="6"/>
    <n v="1.5"/>
    <n v="8"/>
    <n v="6"/>
    <n v="1"/>
    <n v="6"/>
    <n v="1.4150943396226415E-2"/>
    <n v="1.02"/>
    <n v="6.12"/>
  </r>
  <r>
    <d v="2021-10-06T00:00:00"/>
    <s v="Jaime Castillo-OT00111"/>
    <x v="26"/>
    <s v="Agroforestal"/>
    <s v="Sofa tipo lounge"/>
    <x v="6"/>
    <n v="1.5"/>
    <n v="3"/>
    <n v="4"/>
    <n v="1"/>
    <n v="1.5"/>
    <n v="3.5377358490566039E-3"/>
    <n v="1.02"/>
    <n v="1.53"/>
  </r>
  <r>
    <d v="2021-10-06T00:00:00"/>
    <s v="Jaime Castillo-OT00111"/>
    <x v="26"/>
    <s v="Agroforestal"/>
    <s v="Sofa tipo lounge"/>
    <x v="6"/>
    <n v="1.5"/>
    <n v="4"/>
    <n v="4"/>
    <n v="1"/>
    <n v="2"/>
    <n v="4.7169811320754715E-3"/>
    <n v="1.02"/>
    <n v="2.04"/>
  </r>
  <r>
    <d v="2021-10-06T00:00:00"/>
    <s v="Jaime Castillo-OT00111"/>
    <x v="26"/>
    <s v="Agroforestal"/>
    <s v="Sofa tipo lounge"/>
    <x v="6"/>
    <n v="1.5"/>
    <n v="8"/>
    <n v="4"/>
    <n v="1"/>
    <n v="4"/>
    <n v="9.433962264150943E-3"/>
    <n v="1.02"/>
    <n v="4.08"/>
  </r>
  <r>
    <d v="2021-10-06T00:00:00"/>
    <s v="Jaime Castillo-OT00111"/>
    <x v="26"/>
    <s v="Agroforestal"/>
    <s v="Sofa tipo lounge"/>
    <x v="6"/>
    <n v="1"/>
    <n v="4"/>
    <n v="5"/>
    <n v="5"/>
    <n v="8.3333333333333339"/>
    <n v="1.9654088050314468E-2"/>
    <n v="1.02"/>
    <n v="8.5"/>
  </r>
  <r>
    <d v="2021-10-06T00:00:00"/>
    <s v="Jaime Castillo-OT00111"/>
    <x v="26"/>
    <s v="Agroforestal"/>
    <s v="Sofa tipo lounge"/>
    <x v="6"/>
    <n v="2"/>
    <n v="3"/>
    <n v="3"/>
    <n v="4"/>
    <n v="6"/>
    <n v="1.4150943396226415E-2"/>
    <n v="1.02"/>
    <n v="6.12"/>
  </r>
  <r>
    <d v="2021-10-06T00:00:00"/>
    <s v="Jaime Castillo-OT00111"/>
    <x v="26"/>
    <s v="Agroforestal"/>
    <s v="Sofa tipo lounge"/>
    <x v="6"/>
    <n v="1.5"/>
    <n v="3"/>
    <n v="3"/>
    <n v="1"/>
    <n v="1.125"/>
    <n v="2.6533018867924527E-3"/>
    <n v="1.02"/>
    <n v="1.1475"/>
  </r>
  <r>
    <d v="2021-10-06T00:00:00"/>
    <s v="Jaime Castillo-OT00111"/>
    <x v="26"/>
    <s v="Agroforestal"/>
    <s v="Sofa tipo lounge"/>
    <x v="6"/>
    <n v="1.5"/>
    <n v="4"/>
    <n v="3"/>
    <n v="7"/>
    <n v="10.5"/>
    <n v="2.4764150943396228E-2"/>
    <n v="1.02"/>
    <n v="10.71"/>
  </r>
  <r>
    <d v="2021-10-06T00:00:00"/>
    <s v="Jaime Castillo-OT00111"/>
    <x v="26"/>
    <s v="Agroforestal"/>
    <s v="Sofa tipo lounge"/>
    <x v="6"/>
    <n v="1.5"/>
    <n v="8"/>
    <n v="3"/>
    <n v="2"/>
    <n v="6"/>
    <n v="1.4150943396226415E-2"/>
    <n v="1.02"/>
    <n v="6.12"/>
  </r>
  <r>
    <d v="2021-10-06T00:00:00"/>
    <s v="Jaime Castillo-OT00111"/>
    <x v="26"/>
    <s v="Agroforestal"/>
    <s v="Sofa tipo lounge"/>
    <x v="6"/>
    <n v="1.5"/>
    <n v="3"/>
    <n v="2"/>
    <n v="3"/>
    <n v="2.25"/>
    <n v="5.3066037735849053E-3"/>
    <n v="1.02"/>
    <n v="2.2949999999999999"/>
  </r>
  <r>
    <d v="2021-10-06T00:00:00"/>
    <s v="Jaime Castillo-OT00111"/>
    <x v="26"/>
    <s v="Agroforestal"/>
    <s v="Sofa tipo lounge"/>
    <x v="6"/>
    <n v="1.5"/>
    <n v="4"/>
    <n v="2"/>
    <n v="9"/>
    <n v="9"/>
    <n v="2.1226415094339621E-2"/>
    <n v="1.02"/>
    <n v="9.18"/>
  </r>
  <r>
    <d v="2021-10-06T00:00:00"/>
    <s v="Jaime Castillo-OT00111"/>
    <x v="26"/>
    <s v="Agroforestal"/>
    <s v="Sofa tipo lounge"/>
    <x v="6"/>
    <n v="1.5"/>
    <n v="5"/>
    <n v="2"/>
    <n v="1"/>
    <n v="1.25"/>
    <n v="2.94811320754717E-3"/>
    <n v="1.02"/>
    <n v="1.2749999999999999"/>
  </r>
  <r>
    <d v="2021-10-06T00:00:00"/>
    <s v="Jaime Castillo-OT00111"/>
    <x v="26"/>
    <s v="Agroforestal"/>
    <s v="Sofa tipo lounge"/>
    <x v="6"/>
    <n v="1.5"/>
    <n v="8"/>
    <n v="2"/>
    <n v="1"/>
    <n v="2"/>
    <n v="4.7169811320754715E-3"/>
    <n v="1.02"/>
    <n v="2.04"/>
  </r>
  <r>
    <d v="2021-10-06T00:00:00"/>
    <s v="Jaime Castillo-OT00111"/>
    <x v="26"/>
    <s v="Agroforestal"/>
    <s v="Sofa tipo lounge"/>
    <x v="6"/>
    <n v="1.5"/>
    <n v="10"/>
    <n v="2"/>
    <n v="1"/>
    <n v="2.5"/>
    <n v="5.89622641509434E-3"/>
    <n v="1.02"/>
    <n v="2.5499999999999998"/>
  </r>
  <r>
    <d v="2021-10-06T00:00:00"/>
    <s v="Jaime Castillo-OT00111"/>
    <x v="26"/>
    <s v="Agroforestal"/>
    <s v="Sofa tipo lounge"/>
    <x v="6"/>
    <n v="2"/>
    <n v="3"/>
    <n v="2"/>
    <n v="1"/>
    <n v="1"/>
    <n v="2.3584905660377358E-3"/>
    <n v="1.02"/>
    <n v="1.02"/>
  </r>
  <r>
    <d v="2021-10-06T00:00:00"/>
    <s v="Jaime Castillo-OT00111"/>
    <x v="26"/>
    <s v="Agroforestal"/>
    <s v="Sofa tipo lounge"/>
    <x v="6"/>
    <n v="2"/>
    <n v="4"/>
    <n v="2"/>
    <n v="2"/>
    <n v="2.6666666666666665"/>
    <n v="6.2893081761006284E-3"/>
    <n v="1.02"/>
    <n v="2.7199999999999998"/>
  </r>
  <r>
    <d v="2021-10-06T00:00:00"/>
    <s v="Jaime Castillo-OT00111"/>
    <x v="26"/>
    <s v="Agroforestal"/>
    <s v="Sofa tipo lounge"/>
    <x v="6"/>
    <n v="2"/>
    <n v="5"/>
    <n v="2"/>
    <n v="1"/>
    <n v="1.6666666666666667"/>
    <n v="3.9308176100628931E-3"/>
    <n v="1.02"/>
    <n v="1.7000000000000002"/>
  </r>
  <r>
    <d v="2021-10-06T00:00:00"/>
    <s v="Jaime Castillo-OT00111"/>
    <x v="26"/>
    <s v="Agroforestal"/>
    <s v="Sofa tipo lounge"/>
    <x v="6"/>
    <n v="2"/>
    <n v="6"/>
    <n v="2"/>
    <n v="1"/>
    <n v="2"/>
    <n v="4.7169811320754715E-3"/>
    <n v="1.02"/>
    <n v="2.04"/>
  </r>
  <r>
    <d v="2021-10-06T00:00:00"/>
    <s v="Jaime Castillo-OT00111"/>
    <x v="26"/>
    <s v="Agroforestal"/>
    <s v="Sofa tipo lounge"/>
    <x v="6"/>
    <n v="1"/>
    <n v="4"/>
    <n v="2"/>
    <n v="19"/>
    <n v="12.666666666666666"/>
    <n v="2.9874213836477988E-2"/>
    <n v="1.02"/>
    <n v="12.92"/>
  </r>
  <r>
    <d v="2021-10-11T00:00:00"/>
    <s v="Mike Thompson-OT00107"/>
    <x v="27"/>
    <s v="Agroforestal"/>
    <s v="Sofa tipo lounge"/>
    <x v="6"/>
    <n v="1"/>
    <n v="3"/>
    <n v="3"/>
    <n v="11"/>
    <n v="8.25"/>
    <n v="1.945754716981132E-2"/>
    <n v="1.02"/>
    <n v="8.4150000000000009"/>
  </r>
  <r>
    <d v="2021-10-11T00:00:00"/>
    <s v="Mike Thompson-OT00107"/>
    <x v="27"/>
    <s v="Agroforestal"/>
    <s v="Sofa tipo lounge"/>
    <x v="6"/>
    <n v="1"/>
    <n v="4"/>
    <n v="3"/>
    <n v="27"/>
    <n v="27"/>
    <n v="6.3679245283018868E-2"/>
    <n v="1.02"/>
    <n v="27.54"/>
  </r>
  <r>
    <d v="2021-10-11T00:00:00"/>
    <s v="Mike Thompson-OT00107"/>
    <x v="27"/>
    <s v="Agroforestal"/>
    <s v="Sofa tipo lounge"/>
    <x v="6"/>
    <n v="1"/>
    <n v="5"/>
    <n v="3"/>
    <n v="32"/>
    <n v="40"/>
    <n v="9.4339622641509441E-2"/>
    <n v="1.02"/>
    <n v="40.799999999999997"/>
  </r>
  <r>
    <d v="2021-10-11T00:00:00"/>
    <s v="Mike Thompson-OT00107"/>
    <x v="27"/>
    <s v="Agroforestal"/>
    <s v="Sofa tipo lounge"/>
    <x v="6"/>
    <n v="1"/>
    <n v="6"/>
    <n v="3"/>
    <n v="4"/>
    <n v="6"/>
    <n v="1.4150943396226415E-2"/>
    <n v="1.02"/>
    <n v="6.12"/>
  </r>
  <r>
    <d v="2021-10-11T00:00:00"/>
    <s v="Mike Thompson-OT00107"/>
    <x v="27"/>
    <s v="Agroforestal"/>
    <s v="Sofa tipo lounge"/>
    <x v="6"/>
    <n v="1"/>
    <n v="7"/>
    <n v="3"/>
    <n v="1"/>
    <n v="1.75"/>
    <n v="4.1273584905660377E-3"/>
    <n v="1.02"/>
    <n v="1.7850000000000001"/>
  </r>
  <r>
    <d v="2021-10-11T00:00:00"/>
    <s v="Mike Thompson-OT00107"/>
    <x v="27"/>
    <s v="Agroforestal"/>
    <s v="Sofa tipo lounge"/>
    <x v="6"/>
    <n v="1"/>
    <n v="6"/>
    <n v="7"/>
    <n v="4"/>
    <n v="14"/>
    <n v="3.3018867924528301E-2"/>
    <n v="1.02"/>
    <n v="14.280000000000001"/>
  </r>
  <r>
    <d v="2021-10-11T00:00:00"/>
    <s v="Mike Thompson-OT00107"/>
    <x v="27"/>
    <s v="Agroforestal"/>
    <s v="Sofa tipo lounge"/>
    <x v="6"/>
    <n v="1"/>
    <n v="5"/>
    <n v="6"/>
    <n v="2"/>
    <n v="5"/>
    <n v="1.179245283018868E-2"/>
    <n v="1.02"/>
    <n v="5.0999999999999996"/>
  </r>
  <r>
    <d v="2021-10-11T00:00:00"/>
    <s v="Mike Thompson-OT00107"/>
    <x v="27"/>
    <s v="Agroforestal"/>
    <s v="Sofa tipo lounge"/>
    <x v="6"/>
    <n v="1"/>
    <n v="6"/>
    <n v="6"/>
    <n v="1"/>
    <n v="3"/>
    <n v="7.0754716981132077E-3"/>
    <n v="1.02"/>
    <n v="3.06"/>
  </r>
  <r>
    <d v="2021-10-11T00:00:00"/>
    <s v="Mike Thompson-OT00107"/>
    <x v="27"/>
    <s v="Agroforestal"/>
    <s v="Sofa tipo lounge"/>
    <x v="6"/>
    <n v="1"/>
    <n v="7"/>
    <n v="6"/>
    <n v="1"/>
    <n v="3.5"/>
    <n v="8.2547169811320754E-3"/>
    <n v="1.02"/>
    <n v="3.5700000000000003"/>
  </r>
  <r>
    <d v="2021-10-11T00:00:00"/>
    <s v="Mike Thompson-OT00107"/>
    <x v="27"/>
    <s v="Agroforestal"/>
    <s v="Sofa tipo lounge"/>
    <x v="6"/>
    <n v="1"/>
    <n v="3"/>
    <n v="4"/>
    <n v="2"/>
    <n v="2"/>
    <n v="4.7169811320754715E-3"/>
    <n v="1.02"/>
    <n v="2.04"/>
  </r>
  <r>
    <d v="2021-10-11T00:00:00"/>
    <s v="Mike Thompson-OT00107"/>
    <x v="27"/>
    <s v="Agroforestal"/>
    <s v="Sofa tipo lounge"/>
    <x v="6"/>
    <n v="1"/>
    <n v="4"/>
    <n v="4"/>
    <n v="6"/>
    <n v="8"/>
    <n v="1.8867924528301886E-2"/>
    <n v="1.02"/>
    <n v="8.16"/>
  </r>
  <r>
    <d v="2021-10-11T00:00:00"/>
    <s v="Mike Thompson-OT00107"/>
    <x v="27"/>
    <s v="Agroforestal"/>
    <s v="Sofa tipo lounge"/>
    <x v="6"/>
    <n v="1"/>
    <n v="5"/>
    <n v="4"/>
    <n v="7"/>
    <n v="11.666666666666666"/>
    <n v="2.7515723270440249E-2"/>
    <n v="1.02"/>
    <n v="11.9"/>
  </r>
  <r>
    <d v="2021-10-11T00:00:00"/>
    <s v="Mike Thompson-OT00107"/>
    <x v="27"/>
    <s v="Agroforestal"/>
    <s v="Sofa tipo lounge"/>
    <x v="6"/>
    <n v="1"/>
    <n v="7"/>
    <n v="4"/>
    <n v="1"/>
    <n v="2.3333333333333335"/>
    <n v="5.5031446540880508E-3"/>
    <n v="1.02"/>
    <n v="2.3800000000000003"/>
  </r>
  <r>
    <d v="2021-10-11T00:00:00"/>
    <s v="Mike Thompson-OT00107"/>
    <x v="27"/>
    <s v="Agroforestal"/>
    <s v="Sofa tipo lounge"/>
    <x v="6"/>
    <n v="1"/>
    <n v="8"/>
    <n v="4"/>
    <n v="1"/>
    <n v="2.6666666666666665"/>
    <n v="6.2893081761006284E-3"/>
    <n v="1.02"/>
    <n v="2.7199999999999998"/>
  </r>
  <r>
    <d v="2021-10-11T00:00:00"/>
    <s v="Mike Thompson-OT00107"/>
    <x v="27"/>
    <s v="Agroforestal"/>
    <s v="Sofa tipo lounge"/>
    <x v="6"/>
    <n v="1"/>
    <n v="3"/>
    <n v="2"/>
    <n v="10"/>
    <n v="5"/>
    <n v="1.179245283018868E-2"/>
    <n v="1.02"/>
    <n v="5.0999999999999996"/>
  </r>
  <r>
    <d v="2021-10-11T00:00:00"/>
    <s v="Mike Thompson-OT00107"/>
    <x v="27"/>
    <s v="Agroforestal"/>
    <s v="Sofa tipo lounge"/>
    <x v="6"/>
    <n v="1"/>
    <n v="4"/>
    <n v="2"/>
    <n v="15"/>
    <n v="10"/>
    <n v="2.358490566037736E-2"/>
    <n v="1.02"/>
    <n v="10.199999999999999"/>
  </r>
  <r>
    <d v="2021-10-11T00:00:00"/>
    <s v="Mike Thompson-OT00107"/>
    <x v="27"/>
    <s v="Agroforestal"/>
    <s v="Sofa tipo lounge"/>
    <x v="6"/>
    <n v="1"/>
    <n v="5"/>
    <n v="2"/>
    <n v="4"/>
    <n v="3.3333333333333335"/>
    <n v="7.8616352201257862E-3"/>
    <n v="1.02"/>
    <n v="3.4000000000000004"/>
  </r>
  <r>
    <d v="2021-10-11T00:00:00"/>
    <s v="Mike Thompson-OT00107"/>
    <x v="27"/>
    <s v="Agroforestal"/>
    <s v="Sofa tipo lounge"/>
    <x v="6"/>
    <n v="1"/>
    <n v="6"/>
    <n v="2"/>
    <n v="1"/>
    <n v="1"/>
    <n v="2.3584905660377358E-3"/>
    <n v="1.02"/>
    <n v="1.02"/>
  </r>
  <r>
    <d v="2021-10-11T00:00:00"/>
    <s v="Mike Thompson-OT00107"/>
    <x v="27"/>
    <s v="Agroforestal"/>
    <s v="Sofa tipo lounge"/>
    <x v="6"/>
    <n v="1"/>
    <n v="7"/>
    <n v="2"/>
    <n v="3"/>
    <n v="3.5"/>
    <n v="8.2547169811320754E-3"/>
    <n v="1.02"/>
    <n v="3.5700000000000003"/>
  </r>
  <r>
    <d v="2021-10-11T00:00:00"/>
    <s v="Mike Thompson-OT00107"/>
    <x v="27"/>
    <s v="Agroforestal"/>
    <s v="Sofa tipo lounge"/>
    <x v="6"/>
    <n v="1"/>
    <n v="8"/>
    <n v="2"/>
    <n v="2"/>
    <n v="2.6666666666666665"/>
    <n v="6.2893081761006284E-3"/>
    <n v="1.02"/>
    <n v="2.7199999999999998"/>
  </r>
  <r>
    <d v="2021-10-11T00:00:00"/>
    <s v="Mike Thompson-OT00107"/>
    <x v="27"/>
    <s v="Agroforestal"/>
    <s v="Sofa tipo lounge"/>
    <x v="6"/>
    <n v="1"/>
    <n v="9"/>
    <n v="2"/>
    <n v="3"/>
    <n v="4.5"/>
    <n v="1.0613207547169811E-2"/>
    <n v="1.02"/>
    <n v="4.59"/>
  </r>
  <r>
    <d v="2021-10-11T00:00:00"/>
    <s v="Mike Thompson-OT00108"/>
    <x v="28"/>
    <s v="Agroforestal"/>
    <s v="Muebles de cocina"/>
    <x v="6"/>
    <n v="1"/>
    <n v="4"/>
    <n v="3"/>
    <n v="7"/>
    <n v="7"/>
    <n v="1.6509433962264151E-2"/>
    <n v="1.02"/>
    <n v="7.1400000000000006"/>
  </r>
  <r>
    <d v="2021-10-11T00:00:00"/>
    <s v="Mike Thompson-OT00108"/>
    <x v="28"/>
    <s v="Agroforestal"/>
    <s v="Muebles de cocina"/>
    <x v="6"/>
    <n v="1"/>
    <n v="5"/>
    <n v="3"/>
    <n v="3"/>
    <n v="3.75"/>
    <n v="8.8443396226415092E-3"/>
    <n v="1.02"/>
    <n v="3.8250000000000002"/>
  </r>
  <r>
    <d v="2021-10-11T00:00:00"/>
    <s v="Mike Thompson-OT00108"/>
    <x v="28"/>
    <s v="Agroforestal"/>
    <s v="Muebles de cocina"/>
    <x v="6"/>
    <n v="1"/>
    <n v="9"/>
    <n v="3"/>
    <n v="1"/>
    <n v="2.25"/>
    <n v="5.3066037735849053E-3"/>
    <n v="1.02"/>
    <n v="2.2949999999999999"/>
  </r>
  <r>
    <d v="2021-10-11T00:00:00"/>
    <s v="Mike Thompson-OT00108"/>
    <x v="28"/>
    <s v="Agroforestal"/>
    <s v="Muebles de cocina"/>
    <x v="6"/>
    <n v="1"/>
    <n v="3"/>
    <n v="2"/>
    <n v="1"/>
    <n v="0.5"/>
    <n v="1.1792452830188679E-3"/>
    <n v="1.02"/>
    <n v="0.51"/>
  </r>
  <r>
    <d v="2021-10-11T00:00:00"/>
    <s v="Mike Thompson-OT00108"/>
    <x v="28"/>
    <s v="Agroforestal"/>
    <s v="Muebles de cocina"/>
    <x v="6"/>
    <n v="1"/>
    <n v="4"/>
    <n v="2"/>
    <n v="3"/>
    <n v="2"/>
    <n v="4.7169811320754715E-3"/>
    <n v="1.02"/>
    <n v="2.04"/>
  </r>
  <r>
    <d v="2021-10-11T00:00:00"/>
    <s v="Mike Thompson-OT00108"/>
    <x v="28"/>
    <s v="Agroforestal"/>
    <s v="Muebles de cocina"/>
    <x v="6"/>
    <n v="1"/>
    <n v="5"/>
    <n v="2"/>
    <n v="9"/>
    <n v="7.5"/>
    <n v="1.7688679245283018E-2"/>
    <n v="1.02"/>
    <n v="7.65"/>
  </r>
  <r>
    <d v="2021-10-11T00:00:00"/>
    <s v="Mike Thompson-OT00108"/>
    <x v="28"/>
    <s v="Agroforestal"/>
    <s v="Muebles de cocina"/>
    <x v="6"/>
    <n v="1"/>
    <n v="6"/>
    <n v="2"/>
    <n v="1"/>
    <n v="1"/>
    <n v="2.3584905660377358E-3"/>
    <n v="1.02"/>
    <n v="1.02"/>
  </r>
  <r>
    <d v="2021-10-11T00:00:00"/>
    <s v="Mike Thompson-OT00108"/>
    <x v="28"/>
    <s v="Agroforestal"/>
    <s v="Muebles de cocina"/>
    <x v="6"/>
    <n v="2"/>
    <n v="4"/>
    <n v="2"/>
    <n v="5"/>
    <n v="6.666666666666667"/>
    <n v="1.5723270440251572E-2"/>
    <n v="1.02"/>
    <n v="6.8000000000000007"/>
  </r>
  <r>
    <d v="2021-10-11T00:00:00"/>
    <s v="Mike Thompson-OT00108"/>
    <x v="28"/>
    <s v="Agroforestal"/>
    <s v="Muebles de cocina"/>
    <x v="6"/>
    <n v="2"/>
    <n v="5"/>
    <n v="2"/>
    <n v="6"/>
    <n v="10"/>
    <n v="2.358490566037736E-2"/>
    <n v="1.02"/>
    <n v="10.199999999999999"/>
  </r>
  <r>
    <d v="2021-10-11T00:00:00"/>
    <s v="Mike Thompson-OT00108"/>
    <x v="28"/>
    <s v="Agroforestal"/>
    <s v="Muebles de cocina"/>
    <x v="6"/>
    <n v="2"/>
    <n v="3"/>
    <n v="2"/>
    <n v="1"/>
    <n v="1"/>
    <n v="2.3584905660377358E-3"/>
    <n v="1.02"/>
    <n v="1.02"/>
  </r>
  <r>
    <d v="2021-10-11T00:00:00"/>
    <s v="Mike ThompsonOT00103"/>
    <x v="29"/>
    <s v="Agroforestal"/>
    <s v="Muebles de cocina"/>
    <x v="6"/>
    <n v="1"/>
    <n v="3"/>
    <n v="3"/>
    <n v="13"/>
    <n v="9.75"/>
    <n v="2.2995283018867923E-2"/>
    <n v="1.02"/>
    <n v="9.9450000000000003"/>
  </r>
  <r>
    <d v="2021-10-11T00:00:00"/>
    <s v="Mike ThompsonOT00103"/>
    <x v="29"/>
    <s v="Agroforestal"/>
    <s v="Muebles de cocina"/>
    <x v="6"/>
    <n v="1"/>
    <n v="5"/>
    <n v="3"/>
    <n v="5"/>
    <n v="6.25"/>
    <n v="1.4740566037735849E-2"/>
    <n v="1.02"/>
    <n v="6.375"/>
  </r>
  <r>
    <d v="2021-10-11T00:00:00"/>
    <s v="Mike ThompsonOT00103"/>
    <x v="29"/>
    <s v="Agroforestal"/>
    <s v="Muebles de cocina"/>
    <x v="6"/>
    <n v="1"/>
    <n v="6"/>
    <n v="3"/>
    <n v="3"/>
    <n v="4.5"/>
    <n v="1.0613207547169811E-2"/>
    <n v="1.02"/>
    <n v="4.59"/>
  </r>
  <r>
    <d v="2021-10-11T00:00:00"/>
    <s v="Mike ThompsonOT00103"/>
    <x v="29"/>
    <s v="Agroforestal"/>
    <s v="Muebles de cocina"/>
    <x v="6"/>
    <n v="1"/>
    <n v="7"/>
    <n v="3"/>
    <n v="3"/>
    <n v="5.25"/>
    <n v="1.2382075471698114E-2"/>
    <n v="1.02"/>
    <n v="5.3550000000000004"/>
  </r>
  <r>
    <d v="2021-10-11T00:00:00"/>
    <s v="Mike ThompsonOT00103"/>
    <x v="29"/>
    <s v="Agroforestal"/>
    <s v="Muebles de cocina"/>
    <x v="6"/>
    <n v="1"/>
    <n v="8"/>
    <n v="3"/>
    <n v="1"/>
    <n v="2"/>
    <n v="4.7169811320754715E-3"/>
    <n v="1.02"/>
    <n v="2.04"/>
  </r>
  <r>
    <d v="2021-10-11T00:00:00"/>
    <s v="Mike ThompsonOT00103"/>
    <x v="29"/>
    <s v="Agroforestal"/>
    <s v="Muebles de cocina"/>
    <x v="6"/>
    <n v="1"/>
    <n v="3"/>
    <n v="4"/>
    <n v="1"/>
    <n v="1"/>
    <n v="2.3584905660377358E-3"/>
    <n v="1.02"/>
    <n v="1.02"/>
  </r>
  <r>
    <d v="2021-10-11T00:00:00"/>
    <s v="Mike ThompsonOT00103"/>
    <x v="29"/>
    <s v="Agroforestal"/>
    <s v="Muebles de cocina"/>
    <x v="6"/>
    <n v="1"/>
    <n v="4"/>
    <n v="4"/>
    <n v="1"/>
    <n v="1.3333333333333333"/>
    <n v="3.1446540880503142E-3"/>
    <n v="1.02"/>
    <n v="1.3599999999999999"/>
  </r>
  <r>
    <d v="2021-10-11T00:00:00"/>
    <s v="Mike ThompsonOT00103"/>
    <x v="29"/>
    <s v="Agroforestal"/>
    <s v="Muebles de cocina"/>
    <x v="6"/>
    <n v="1.5"/>
    <n v="6"/>
    <n v="6"/>
    <n v="1"/>
    <n v="4.5"/>
    <n v="1.0613207547169811E-2"/>
    <n v="1.02"/>
    <n v="4.59"/>
  </r>
  <r>
    <d v="2021-10-11T00:00:00"/>
    <s v="Mike ThompsonOT00103"/>
    <x v="29"/>
    <s v="Agroforestal"/>
    <s v="Muebles de cocina"/>
    <x v="6"/>
    <n v="2"/>
    <n v="5"/>
    <n v="4"/>
    <n v="1"/>
    <n v="3.3333333333333335"/>
    <n v="7.8616352201257862E-3"/>
    <n v="1.02"/>
    <n v="3.4000000000000004"/>
  </r>
  <r>
    <d v="2021-10-11T00:00:00"/>
    <s v="Mike ThompsonOT00103"/>
    <x v="29"/>
    <s v="Agroforestal"/>
    <s v="Muebles de cocina"/>
    <x v="6"/>
    <n v="1"/>
    <n v="3"/>
    <n v="2"/>
    <n v="3"/>
    <n v="1.5"/>
    <n v="3.5377358490566039E-3"/>
    <n v="1.02"/>
    <n v="1.53"/>
  </r>
  <r>
    <d v="2021-10-11T00:00:00"/>
    <s v="Mike ThompsonOT00103"/>
    <x v="29"/>
    <s v="Agroforestal"/>
    <s v="Muebles de cocina"/>
    <x v="6"/>
    <n v="1"/>
    <n v="4"/>
    <n v="2"/>
    <n v="1"/>
    <n v="0.66666666666666663"/>
    <n v="1.5723270440251571E-3"/>
    <n v="1.02"/>
    <n v="0.67999999999999994"/>
  </r>
  <r>
    <d v="2021-10-11T00:00:00"/>
    <s v="Mike ThompsonOT00103"/>
    <x v="29"/>
    <s v="Agroforestal"/>
    <s v="Muebles de cocina"/>
    <x v="6"/>
    <n v="1"/>
    <n v="5"/>
    <n v="2"/>
    <n v="1"/>
    <n v="0.83333333333333337"/>
    <n v="1.9654088050314465E-3"/>
    <n v="1.02"/>
    <n v="0.85000000000000009"/>
  </r>
  <r>
    <d v="2021-10-11T00:00:00"/>
    <s v="Mike Thompson-OT00104"/>
    <x v="30"/>
    <s v="Agroforestal"/>
    <s v="Muebles de cocina"/>
    <x v="6"/>
    <n v="1"/>
    <n v="3"/>
    <n v="3"/>
    <n v="9"/>
    <n v="6.75"/>
    <n v="1.5919811320754717E-2"/>
    <n v="1.02"/>
    <n v="6.8849999999999998"/>
  </r>
  <r>
    <d v="2021-10-11T00:00:00"/>
    <s v="Mike Thompson-OT00104"/>
    <x v="30"/>
    <s v="Agroforestal"/>
    <s v="Muebles de cocina"/>
    <x v="6"/>
    <n v="1"/>
    <n v="4"/>
    <n v="3"/>
    <n v="9"/>
    <n v="9"/>
    <n v="2.1226415094339621E-2"/>
    <n v="1.02"/>
    <n v="9.18"/>
  </r>
  <r>
    <d v="2021-10-11T00:00:00"/>
    <s v="Mike Thompson-OT00104"/>
    <x v="30"/>
    <s v="Agroforestal"/>
    <s v="Muebles de cocina"/>
    <x v="6"/>
    <n v="1"/>
    <n v="5"/>
    <n v="3"/>
    <n v="3"/>
    <n v="3.75"/>
    <n v="8.8443396226415092E-3"/>
    <n v="1.02"/>
    <n v="3.8250000000000002"/>
  </r>
  <r>
    <d v="2021-10-11T00:00:00"/>
    <s v="Mike Thompson-OT00104"/>
    <x v="30"/>
    <s v="Agroforestal"/>
    <s v="Muebles de cocina"/>
    <x v="6"/>
    <n v="1"/>
    <n v="6"/>
    <n v="3"/>
    <n v="2"/>
    <n v="3"/>
    <n v="7.0754716981132077E-3"/>
    <n v="1.02"/>
    <n v="3.06"/>
  </r>
  <r>
    <d v="2021-10-11T00:00:00"/>
    <s v="Mike Thompson-OT00104"/>
    <x v="30"/>
    <s v="Agroforestal"/>
    <s v="Muebles de cocina"/>
    <x v="6"/>
    <n v="1"/>
    <n v="7"/>
    <n v="3"/>
    <n v="3"/>
    <n v="5.25"/>
    <n v="1.2382075471698114E-2"/>
    <n v="1.02"/>
    <n v="5.3550000000000004"/>
  </r>
  <r>
    <d v="2021-10-11T00:00:00"/>
    <s v="Mike Thompson-OT00104"/>
    <x v="30"/>
    <s v="Agroforestal"/>
    <s v="Muebles de cocina"/>
    <x v="6"/>
    <n v="1"/>
    <n v="9"/>
    <n v="3"/>
    <n v="1"/>
    <n v="2.25"/>
    <n v="5.3066037735849053E-3"/>
    <n v="1.02"/>
    <n v="2.2949999999999999"/>
  </r>
  <r>
    <d v="2021-10-11T00:00:00"/>
    <s v="Mike Thompson-OT00104"/>
    <x v="30"/>
    <s v="Agroforestal"/>
    <s v="Muebles de cocina"/>
    <x v="6"/>
    <n v="1"/>
    <n v="3"/>
    <n v="2"/>
    <n v="28"/>
    <n v="14"/>
    <n v="3.3018867924528301E-2"/>
    <n v="1.02"/>
    <n v="14.280000000000001"/>
  </r>
  <r>
    <d v="2021-10-11T00:00:00"/>
    <s v="Mike Thompson-OT00104"/>
    <x v="30"/>
    <s v="Agroforestal"/>
    <s v="Muebles de cocina"/>
    <x v="6"/>
    <n v="1"/>
    <n v="4"/>
    <n v="2"/>
    <n v="5"/>
    <n v="3.3333333333333335"/>
    <n v="7.8616352201257862E-3"/>
    <n v="1.02"/>
    <n v="3.4000000000000004"/>
  </r>
  <r>
    <d v="2021-10-11T00:00:00"/>
    <s v="Mike Thompson-OT00104"/>
    <x v="30"/>
    <s v="Agroforestal"/>
    <s v="Muebles de cocina"/>
    <x v="6"/>
    <n v="1"/>
    <n v="5"/>
    <n v="2"/>
    <n v="15"/>
    <n v="12.5"/>
    <n v="2.9481132075471699E-2"/>
    <n v="1.02"/>
    <n v="12.75"/>
  </r>
  <r>
    <d v="2021-10-11T00:00:00"/>
    <s v="Mike Thompson-OT00104"/>
    <x v="30"/>
    <s v="Agroforestal"/>
    <s v="Muebles de cocina"/>
    <x v="6"/>
    <n v="1"/>
    <n v="6"/>
    <n v="2"/>
    <n v="14"/>
    <n v="14"/>
    <n v="3.3018867924528301E-2"/>
    <n v="1.02"/>
    <n v="14.280000000000001"/>
  </r>
  <r>
    <d v="2021-10-11T00:00:00"/>
    <s v="Mike Thompson-OT00104"/>
    <x v="30"/>
    <s v="Agroforestal"/>
    <s v="Muebles de cocina"/>
    <x v="6"/>
    <n v="1"/>
    <n v="7"/>
    <n v="2"/>
    <n v="2"/>
    <n v="2.3333333333333335"/>
    <n v="5.5031446540880508E-3"/>
    <n v="1.02"/>
    <n v="2.3800000000000003"/>
  </r>
  <r>
    <d v="2021-10-11T00:00:00"/>
    <s v="Mike Thompson-OT00104"/>
    <x v="30"/>
    <s v="Agroforestal"/>
    <s v="Muebles de cocina"/>
    <x v="6"/>
    <n v="1"/>
    <n v="8"/>
    <n v="2"/>
    <n v="2"/>
    <n v="2.6666666666666665"/>
    <n v="6.2893081761006284E-3"/>
    <n v="1.02"/>
    <n v="2.7199999999999998"/>
  </r>
  <r>
    <d v="2021-10-11T00:00:00"/>
    <s v="Mike Thompson-OT00104"/>
    <x v="30"/>
    <s v="Agroforestal"/>
    <s v="Muebles de cocina"/>
    <x v="6"/>
    <n v="1"/>
    <n v="9"/>
    <n v="2"/>
    <n v="1"/>
    <n v="1.5"/>
    <n v="3.5377358490566039E-3"/>
    <n v="1.02"/>
    <n v="1.53"/>
  </r>
  <r>
    <d v="2021-10-06T00:00:00"/>
    <s v="Jaime Castillo-OT00109"/>
    <x v="31"/>
    <s v="Agroforestal"/>
    <s v="Lounge Chair"/>
    <x v="6"/>
    <n v="2"/>
    <n v="3"/>
    <n v="3"/>
    <n v="4"/>
    <n v="6"/>
    <n v="1.4150943396226415E-2"/>
    <n v="1.02"/>
    <n v="6.12"/>
  </r>
  <r>
    <d v="2021-10-06T00:00:00"/>
    <s v="Jaime Castillo-OT00109"/>
    <x v="31"/>
    <s v="Agroforestal"/>
    <s v="Lounge Chair"/>
    <x v="6"/>
    <n v="2"/>
    <n v="3"/>
    <n v="2"/>
    <n v="3"/>
    <n v="3"/>
    <n v="7.0754716981132077E-3"/>
    <n v="1.02"/>
    <n v="3.06"/>
  </r>
  <r>
    <d v="2021-10-06T00:00:00"/>
    <s v="Jaime Castillo-OT00109"/>
    <x v="31"/>
    <s v="Agroforestal"/>
    <s v="Lounge Chair"/>
    <x v="6"/>
    <n v="2"/>
    <n v="4"/>
    <n v="2"/>
    <n v="2"/>
    <n v="2.6666666666666665"/>
    <n v="6.2893081761006284E-3"/>
    <n v="1.02"/>
    <n v="2.7199999999999998"/>
  </r>
  <r>
    <d v="2021-10-06T00:00:00"/>
    <s v="Jaime Castillo-OT00109"/>
    <x v="31"/>
    <s v="Agroforestal"/>
    <s v="Lounge Chair"/>
    <x v="6"/>
    <n v="1.5"/>
    <n v="3"/>
    <n v="2"/>
    <n v="2"/>
    <n v="1.5"/>
    <n v="3.5377358490566039E-3"/>
    <n v="1.02"/>
    <n v="1.53"/>
  </r>
  <r>
    <d v="2021-10-06T00:00:00"/>
    <s v="Jaime Castillo-OT00109"/>
    <x v="31"/>
    <s v="Agroforestal"/>
    <s v="Lounge Chair"/>
    <x v="6"/>
    <n v="1.5"/>
    <n v="4"/>
    <n v="2"/>
    <n v="4"/>
    <n v="4"/>
    <n v="9.433962264150943E-3"/>
    <n v="1.02"/>
    <n v="4.08"/>
  </r>
  <r>
    <d v="2021-10-06T00:00:00"/>
    <s v="Jaime Castillo-OT00109"/>
    <x v="31"/>
    <s v="Agroforestal"/>
    <s v="Lounge Chair"/>
    <x v="6"/>
    <n v="1.5"/>
    <n v="5"/>
    <n v="2"/>
    <n v="1"/>
    <n v="1.25"/>
    <n v="2.94811320754717E-3"/>
    <n v="1.02"/>
    <n v="1.2749999999999999"/>
  </r>
  <r>
    <d v="2021-10-06T00:00:00"/>
    <s v="Jaime Castillo-OT00109"/>
    <x v="31"/>
    <s v="Agroforestal"/>
    <s v="Lounge Chair"/>
    <x v="6"/>
    <n v="1.5"/>
    <n v="8"/>
    <n v="2"/>
    <n v="1"/>
    <n v="2"/>
    <n v="4.7169811320754715E-3"/>
    <n v="1.02"/>
    <n v="2.04"/>
  </r>
  <r>
    <d v="2021-10-06T00:00:00"/>
    <s v="Jaime Castillo-OT00109"/>
    <x v="31"/>
    <s v="Agroforestal"/>
    <s v="Lounge Chair"/>
    <x v="6"/>
    <n v="1.5"/>
    <n v="7"/>
    <n v="2"/>
    <n v="2"/>
    <n v="3.5"/>
    <n v="8.2547169811320754E-3"/>
    <n v="1.02"/>
    <n v="3.5700000000000003"/>
  </r>
  <r>
    <d v="2021-10-06T00:00:00"/>
    <s v="Jaime Castillo-OT00109"/>
    <x v="31"/>
    <s v="Agroforestal"/>
    <s v="Lounge Chair"/>
    <x v="6"/>
    <n v="1"/>
    <n v="4"/>
    <n v="2"/>
    <n v="8"/>
    <n v="5.333333333333333"/>
    <n v="1.2578616352201257E-2"/>
    <n v="1.02"/>
    <n v="5.4399999999999995"/>
  </r>
  <r>
    <d v="2021-10-06T00:00:00"/>
    <s v="Jaime Castillo-OT00109"/>
    <x v="31"/>
    <s v="Agroforestal"/>
    <s v="Lounge Chair"/>
    <x v="6"/>
    <n v="2"/>
    <n v="4"/>
    <n v="4"/>
    <n v="2"/>
    <n v="5.333333333333333"/>
    <n v="1.2578616352201257E-2"/>
    <n v="1.02"/>
    <n v="5.4399999999999995"/>
  </r>
  <r>
    <d v="2021-10-06T00:00:00"/>
    <s v="Jaime Castillo-OT00109"/>
    <x v="31"/>
    <s v="Agroforestal"/>
    <s v="Lounge Chair"/>
    <x v="6"/>
    <n v="2"/>
    <n v="4"/>
    <n v="3"/>
    <n v="6"/>
    <n v="12"/>
    <n v="2.8301886792452831E-2"/>
    <n v="1.02"/>
    <n v="12.24"/>
  </r>
  <r>
    <d v="2021-10-06T00:00:00"/>
    <s v="Jaime Castillo-OT00109"/>
    <x v="31"/>
    <s v="Agroforestal"/>
    <s v="Lounge Chair"/>
    <x v="6"/>
    <n v="2"/>
    <n v="3"/>
    <n v="2"/>
    <n v="7"/>
    <n v="7"/>
    <n v="1.6509433962264151E-2"/>
    <n v="1.02"/>
    <n v="7.1400000000000006"/>
  </r>
  <r>
    <d v="2021-10-06T00:00:00"/>
    <s v="Jaime Castillo-OT00109"/>
    <x v="31"/>
    <s v="Agroforestal"/>
    <s v="Lounge Chair"/>
    <x v="6"/>
    <n v="1.5"/>
    <n v="4"/>
    <n v="2"/>
    <n v="1"/>
    <n v="1"/>
    <n v="2.3584905660377358E-3"/>
    <n v="1.02"/>
    <n v="1.02"/>
  </r>
  <r>
    <d v="2021-10-06T00:00:00"/>
    <s v="Jaime Castillo-OT00109"/>
    <x v="31"/>
    <s v="Agroforestal"/>
    <s v="Lounge Chair"/>
    <x v="6"/>
    <n v="1.5"/>
    <n v="5"/>
    <n v="2"/>
    <n v="2"/>
    <n v="2.5"/>
    <n v="5.89622641509434E-3"/>
    <n v="1.02"/>
    <n v="2.5499999999999998"/>
  </r>
  <r>
    <d v="2021-10-06T00:00:00"/>
    <s v="Jaime Castillo-OT00109"/>
    <x v="31"/>
    <s v="Agroforestal"/>
    <s v="Lounge Chair"/>
    <x v="6"/>
    <n v="1.5"/>
    <n v="7"/>
    <n v="2"/>
    <n v="2"/>
    <n v="3.5"/>
    <n v="8.2547169811320754E-3"/>
    <n v="1.02"/>
    <n v="3.5700000000000003"/>
  </r>
  <r>
    <d v="2021-10-06T00:00:00"/>
    <s v="Jaime Castillo-OT00109"/>
    <x v="31"/>
    <s v="Agroforestal"/>
    <s v="Lounge Chair"/>
    <x v="6"/>
    <n v="1"/>
    <n v="4"/>
    <n v="3"/>
    <n v="5"/>
    <n v="5"/>
    <n v="1.179245283018868E-2"/>
    <n v="1.02"/>
    <n v="5.0999999999999996"/>
  </r>
  <r>
    <d v="2021-10-06T00:00:00"/>
    <s v="Jaime Castillo-OT00109"/>
    <x v="31"/>
    <s v="Agroforestal"/>
    <s v="Lounge Chair"/>
    <x v="6"/>
    <n v="1"/>
    <n v="5"/>
    <n v="3"/>
    <n v="5"/>
    <n v="6.25"/>
    <n v="1.4740566037735849E-2"/>
    <n v="1.02"/>
    <n v="6.375"/>
  </r>
  <r>
    <d v="2021-10-06T00:00:00"/>
    <s v="Jaime Castillo-OT00109"/>
    <x v="31"/>
    <s v="Agroforestal"/>
    <s v="Lounge Chair"/>
    <x v="6"/>
    <n v="1"/>
    <n v="6"/>
    <n v="3"/>
    <n v="1"/>
    <n v="1.5"/>
    <n v="3.5377358490566039E-3"/>
    <n v="1.02"/>
    <n v="1.53"/>
  </r>
  <r>
    <d v="2021-10-06T00:00:00"/>
    <s v="Jaime Castillo-OT00109"/>
    <x v="31"/>
    <s v="Agroforestal"/>
    <s v="Lounge Chair"/>
    <x v="6"/>
    <n v="1"/>
    <n v="7"/>
    <n v="3"/>
    <n v="1"/>
    <n v="1.75"/>
    <n v="4.1273584905660377E-3"/>
    <n v="1.02"/>
    <n v="1.7850000000000001"/>
  </r>
  <r>
    <d v="2021-10-06T00:00:00"/>
    <s v="Jaime Castillo-OT00109"/>
    <x v="31"/>
    <s v="Agroforestal"/>
    <s v="Lounge Chair"/>
    <x v="6"/>
    <n v="1"/>
    <n v="4"/>
    <n v="2"/>
    <n v="5"/>
    <n v="3.3333333333333335"/>
    <n v="7.8616352201257862E-3"/>
    <n v="1.02"/>
    <n v="3.4000000000000004"/>
  </r>
  <r>
    <d v="2021-10-18T00:00:00"/>
    <s v="Jose de Jesus Rojas-OT00100"/>
    <x v="32"/>
    <s v="Agroforestal"/>
    <s v="mesa comedor"/>
    <x v="6"/>
    <n v="2"/>
    <n v="5"/>
    <n v="4"/>
    <n v="4"/>
    <n v="13.333333333333334"/>
    <n v="3.1446540880503145E-2"/>
    <n v="1.02"/>
    <n v="13.600000000000001"/>
  </r>
  <r>
    <d v="2021-10-18T00:00:00"/>
    <s v="Jose de Jesus Rojas-OT00100"/>
    <x v="32"/>
    <s v="Agroforestal"/>
    <s v="mesa comedor"/>
    <x v="6"/>
    <n v="2"/>
    <n v="6"/>
    <n v="4"/>
    <n v="4"/>
    <n v="16"/>
    <n v="3.7735849056603772E-2"/>
    <n v="1.02"/>
    <n v="16.32"/>
  </r>
  <r>
    <d v="2021-10-18T00:00:00"/>
    <s v="Jose de Jesus Rojas-OT00100"/>
    <x v="32"/>
    <s v="Agroforestal"/>
    <s v="mesa comedor"/>
    <x v="6"/>
    <n v="2"/>
    <n v="4"/>
    <n v="4"/>
    <n v="1"/>
    <n v="2.6666666666666665"/>
    <n v="6.2893081761006284E-3"/>
    <n v="1.02"/>
    <n v="2.7199999999999998"/>
  </r>
  <r>
    <d v="2021-10-18T00:00:00"/>
    <s v="Jose de Jesus Rojas-OT00100"/>
    <x v="32"/>
    <s v="Agroforestal"/>
    <s v="mesa comedor"/>
    <x v="6"/>
    <n v="2"/>
    <n v="6"/>
    <n v="4"/>
    <n v="1"/>
    <n v="4"/>
    <n v="9.433962264150943E-3"/>
    <n v="1.02"/>
    <n v="4.08"/>
  </r>
  <r>
    <d v="2021-10-18T00:00:00"/>
    <s v="Jose de Jesus Rojas-OT00100"/>
    <x v="32"/>
    <s v="Agroforestal"/>
    <s v="mesa comedor"/>
    <x v="6"/>
    <n v="2"/>
    <n v="15"/>
    <n v="10"/>
    <n v="1"/>
    <n v="25"/>
    <n v="5.8962264150943397E-2"/>
    <n v="1.02"/>
    <n v="25.5"/>
  </r>
  <r>
    <d v="2021-10-18T00:00:00"/>
    <s v="Jose de Jesus Rojas-OT00100"/>
    <x v="32"/>
    <s v="Agroforestal"/>
    <s v="mesa comedor"/>
    <x v="6"/>
    <n v="2"/>
    <n v="13"/>
    <n v="10"/>
    <n v="1"/>
    <n v="21.666666666666668"/>
    <n v="5.1100628930817613E-2"/>
    <n v="1.02"/>
    <n v="22.1"/>
  </r>
  <r>
    <d v="2021-10-18T00:00:00"/>
    <s v="Mike Thompson-OT00114"/>
    <x v="33"/>
    <s v="Agroforestal"/>
    <s v="Muebles de cocina"/>
    <x v="6"/>
    <n v="1"/>
    <n v="4"/>
    <n v="4"/>
    <n v="1"/>
    <n v="1.3333333333333333"/>
    <n v="3.1446540880503142E-3"/>
    <n v="1.02"/>
    <n v="1.3599999999999999"/>
  </r>
  <r>
    <d v="2021-10-18T00:00:00"/>
    <s v="Mike Thompson-OT00114"/>
    <x v="33"/>
    <s v="Agroforestal"/>
    <s v="Muebles de cocina"/>
    <x v="6"/>
    <n v="1"/>
    <n v="5"/>
    <n v="4"/>
    <n v="4"/>
    <n v="6.666666666666667"/>
    <n v="1.5723270440251572E-2"/>
    <n v="1.02"/>
    <n v="6.8000000000000007"/>
  </r>
  <r>
    <d v="2021-10-18T00:00:00"/>
    <s v="Mike Thompson-OT00114"/>
    <x v="33"/>
    <s v="Agroforestal"/>
    <s v="Muebles de cocina"/>
    <x v="6"/>
    <n v="1"/>
    <n v="6"/>
    <n v="4"/>
    <n v="3"/>
    <n v="6"/>
    <n v="1.4150943396226415E-2"/>
    <n v="1.02"/>
    <n v="6.12"/>
  </r>
  <r>
    <d v="2021-10-18T00:00:00"/>
    <s v="Mike Thompson-OT00114"/>
    <x v="33"/>
    <s v="Agroforestal"/>
    <s v="Muebles de cocina"/>
    <x v="6"/>
    <n v="1"/>
    <n v="7"/>
    <n v="4"/>
    <n v="2"/>
    <n v="4.666666666666667"/>
    <n v="1.1006289308176102E-2"/>
    <n v="1.02"/>
    <n v="4.7600000000000007"/>
  </r>
  <r>
    <d v="2021-10-18T00:00:00"/>
    <s v="Mike Thompson-OT00114"/>
    <x v="33"/>
    <s v="Agroforestal"/>
    <s v="Muebles de cocina"/>
    <x v="6"/>
    <n v="1"/>
    <n v="3"/>
    <n v="3"/>
    <n v="13"/>
    <n v="9.75"/>
    <n v="2.2995283018867923E-2"/>
    <n v="1.02"/>
    <n v="9.9450000000000003"/>
  </r>
  <r>
    <d v="2021-10-18T00:00:00"/>
    <s v="Mike Thompson-OT00114"/>
    <x v="33"/>
    <s v="Agroforestal"/>
    <s v="Muebles de cocina"/>
    <x v="6"/>
    <n v="1"/>
    <n v="4"/>
    <n v="3"/>
    <n v="60"/>
    <n v="60"/>
    <n v="0.14150943396226415"/>
    <n v="1.02"/>
    <n v="61.2"/>
  </r>
  <r>
    <d v="2021-10-18T00:00:00"/>
    <s v="Mike Thompson-OT00114"/>
    <x v="33"/>
    <s v="Agroforestal"/>
    <s v="Muebles de cocina"/>
    <x v="6"/>
    <n v="1"/>
    <n v="5"/>
    <n v="3"/>
    <n v="43"/>
    <n v="53.75"/>
    <n v="0.12676886792452829"/>
    <n v="1.02"/>
    <n v="54.825000000000003"/>
  </r>
  <r>
    <d v="2021-10-18T00:00:00"/>
    <s v="Mike Thompson-OT00114"/>
    <x v="33"/>
    <s v="Agroforestal"/>
    <s v="Muebles de cocina"/>
    <x v="6"/>
    <n v="1"/>
    <n v="3"/>
    <n v="2"/>
    <n v="17"/>
    <n v="8.5"/>
    <n v="2.0047169811320754E-2"/>
    <n v="1.02"/>
    <n v="8.67"/>
  </r>
  <r>
    <d v="2021-10-18T00:00:00"/>
    <s v="Mike Thompson-OT00114"/>
    <x v="33"/>
    <s v="Agroforestal"/>
    <s v="Muebles de cocina"/>
    <x v="6"/>
    <n v="1"/>
    <n v="4"/>
    <n v="2"/>
    <n v="19"/>
    <n v="12.666666666666666"/>
    <n v="2.9874213836477988E-2"/>
    <n v="1.02"/>
    <n v="12.92"/>
  </r>
  <r>
    <d v="2021-10-18T00:00:00"/>
    <s v="Mike Thompson-OT00114"/>
    <x v="33"/>
    <s v="Agroforestal"/>
    <s v="Muebles de cocina"/>
    <x v="6"/>
    <n v="1"/>
    <n v="5"/>
    <n v="2"/>
    <n v="5"/>
    <n v="4.166666666666667"/>
    <n v="9.827044025157234E-3"/>
    <n v="1.02"/>
    <n v="4.25"/>
  </r>
  <r>
    <d v="2021-10-18T00:00:00"/>
    <s v="Mike Thompson-OT00114"/>
    <x v="33"/>
    <s v="Agroforestal"/>
    <s v="Muebles de cocina"/>
    <x v="6"/>
    <n v="1"/>
    <n v="6"/>
    <n v="2"/>
    <n v="1"/>
    <n v="1"/>
    <n v="2.3584905660377358E-3"/>
    <n v="1.02"/>
    <n v="1.02"/>
  </r>
  <r>
    <d v="2021-10-18T00:00:00"/>
    <s v="Mike Thompson-OT00114"/>
    <x v="33"/>
    <s v="Agroforestal"/>
    <s v="Muebles de cocina"/>
    <x v="6"/>
    <n v="2"/>
    <n v="3"/>
    <n v="3"/>
    <n v="9"/>
    <n v="13.5"/>
    <n v="3.1839622641509434E-2"/>
    <n v="1.02"/>
    <n v="13.77"/>
  </r>
  <r>
    <d v="2021-10-18T00:00:00"/>
    <s v="Mike Thompson-OT00114"/>
    <x v="33"/>
    <s v="Agroforestal"/>
    <s v="Muebles de cocina"/>
    <x v="6"/>
    <n v="2"/>
    <n v="4"/>
    <n v="3"/>
    <n v="14"/>
    <n v="28"/>
    <n v="6.6037735849056603E-2"/>
    <n v="1.02"/>
    <n v="28.560000000000002"/>
  </r>
  <r>
    <d v="2021-10-18T00:00:00"/>
    <s v="Mike Thompson-OT00114"/>
    <x v="33"/>
    <s v="Agroforestal"/>
    <s v="Muebles de cocina"/>
    <x v="6"/>
    <n v="2"/>
    <n v="5"/>
    <n v="3"/>
    <n v="14"/>
    <n v="35"/>
    <n v="8.254716981132075E-2"/>
    <n v="1.02"/>
    <n v="35.700000000000003"/>
  </r>
  <r>
    <d v="2021-10-18T00:00:00"/>
    <s v="Mike Thompson-OT00114"/>
    <x v="33"/>
    <s v="Agroforestal"/>
    <s v="Muebles de cocina"/>
    <x v="6"/>
    <n v="2"/>
    <n v="6"/>
    <n v="3"/>
    <n v="3"/>
    <n v="9"/>
    <n v="2.1226415094339621E-2"/>
    <n v="1.02"/>
    <n v="9.18"/>
  </r>
  <r>
    <d v="2021-10-18T00:00:00"/>
    <s v="Mike Thompson-OT00114"/>
    <x v="33"/>
    <s v="Agroforestal"/>
    <s v="Muebles de cocina"/>
    <x v="6"/>
    <n v="2"/>
    <n v="7"/>
    <n v="3"/>
    <n v="1"/>
    <n v="3.5"/>
    <n v="8.2547169811320754E-3"/>
    <n v="1.02"/>
    <n v="3.5700000000000003"/>
  </r>
  <r>
    <d v="2021-10-18T00:00:00"/>
    <s v="Mike Thompson-OT00114"/>
    <x v="33"/>
    <s v="Agroforestal"/>
    <s v="Muebles de cocina"/>
    <x v="6"/>
    <n v="2"/>
    <n v="8"/>
    <n v="3"/>
    <n v="1"/>
    <n v="4"/>
    <n v="9.433962264150943E-3"/>
    <n v="1.02"/>
    <n v="4.08"/>
  </r>
  <r>
    <d v="2021-10-13T00:00:00"/>
    <s v="Mike Thompson-OT00113"/>
    <x v="34"/>
    <s v="Agroforestal"/>
    <s v="Muebles de cocina"/>
    <x v="6"/>
    <n v="1"/>
    <n v="6"/>
    <n v="6"/>
    <n v="8"/>
    <n v="24"/>
    <n v="5.6603773584905662E-2"/>
    <n v="1.02"/>
    <n v="24.48"/>
  </r>
  <r>
    <d v="2021-10-13T00:00:00"/>
    <s v="Mike Thompson-OT00113"/>
    <x v="34"/>
    <s v="Agroforestal"/>
    <s v="Muebles de cocina"/>
    <x v="6"/>
    <n v="1"/>
    <n v="4"/>
    <n v="4"/>
    <n v="1"/>
    <n v="1.3333333333333333"/>
    <n v="3.1446540880503142E-3"/>
    <n v="1.02"/>
    <n v="1.3599999999999999"/>
  </r>
  <r>
    <d v="2021-10-13T00:00:00"/>
    <s v="Mike Thompson-OT00113"/>
    <x v="34"/>
    <s v="Agroforestal"/>
    <s v="Muebles de cocina"/>
    <x v="6"/>
    <n v="1"/>
    <n v="5"/>
    <n v="4"/>
    <n v="1"/>
    <n v="1.6666666666666667"/>
    <n v="3.9308176100628931E-3"/>
    <n v="1.02"/>
    <n v="1.7000000000000002"/>
  </r>
  <r>
    <d v="2021-10-13T00:00:00"/>
    <s v="Mike Thompson-OT00113"/>
    <x v="34"/>
    <s v="Agroforestal"/>
    <s v="Muebles de cocina"/>
    <x v="6"/>
    <n v="1"/>
    <n v="6"/>
    <n v="4"/>
    <n v="3"/>
    <n v="6"/>
    <n v="1.4150943396226415E-2"/>
    <n v="1.02"/>
    <n v="6.12"/>
  </r>
  <r>
    <d v="2021-10-13T00:00:00"/>
    <s v="Mike Thompson-OT00113"/>
    <x v="34"/>
    <s v="Agroforestal"/>
    <s v="Muebles de cocina"/>
    <x v="6"/>
    <n v="1"/>
    <n v="8"/>
    <n v="4"/>
    <n v="1"/>
    <n v="2.6666666666666665"/>
    <n v="6.2893081761006284E-3"/>
    <n v="1.02"/>
    <n v="2.7199999999999998"/>
  </r>
  <r>
    <d v="2021-10-13T00:00:00"/>
    <s v="Mike Thompson-OT00113"/>
    <x v="34"/>
    <s v="Agroforestal"/>
    <s v="Muebles de cocina"/>
    <x v="6"/>
    <n v="1"/>
    <n v="3"/>
    <n v="3"/>
    <n v="4"/>
    <n v="3"/>
    <n v="7.0754716981132077E-3"/>
    <n v="1.02"/>
    <n v="3.06"/>
  </r>
  <r>
    <d v="2021-10-13T00:00:00"/>
    <s v="Mike Thompson-OT00113"/>
    <x v="34"/>
    <s v="Agroforestal"/>
    <s v="Muebles de cocina"/>
    <x v="6"/>
    <n v="1"/>
    <n v="4"/>
    <n v="3"/>
    <n v="10"/>
    <n v="10"/>
    <n v="2.358490566037736E-2"/>
    <n v="1.02"/>
    <n v="10.199999999999999"/>
  </r>
  <r>
    <d v="2021-10-13T00:00:00"/>
    <s v="Mike Thompson-OT00113"/>
    <x v="34"/>
    <s v="Agroforestal"/>
    <s v="Muebles de cocina"/>
    <x v="6"/>
    <n v="1"/>
    <n v="5"/>
    <n v="3"/>
    <n v="14"/>
    <n v="17.5"/>
    <n v="4.1273584905660375E-2"/>
    <n v="1.02"/>
    <n v="17.850000000000001"/>
  </r>
  <r>
    <d v="2021-10-13T00:00:00"/>
    <s v="Mike Thompson-OT00113"/>
    <x v="34"/>
    <s v="Agroforestal"/>
    <s v="Muebles de cocina"/>
    <x v="6"/>
    <n v="1"/>
    <n v="6"/>
    <n v="3"/>
    <n v="3"/>
    <n v="4.5"/>
    <n v="1.0613207547169811E-2"/>
    <n v="1.02"/>
    <n v="4.59"/>
  </r>
  <r>
    <d v="2021-10-13T00:00:00"/>
    <s v="Mike Thompson-OT00113"/>
    <x v="34"/>
    <s v="Agroforestal"/>
    <s v="Muebles de cocina"/>
    <x v="6"/>
    <n v="1"/>
    <n v="3"/>
    <n v="2"/>
    <n v="20"/>
    <n v="10"/>
    <n v="2.358490566037736E-2"/>
    <n v="1.02"/>
    <n v="10.199999999999999"/>
  </r>
  <r>
    <d v="2021-10-13T00:00:00"/>
    <s v="Mike Thompson-OT00113"/>
    <x v="34"/>
    <s v="Agroforestal"/>
    <s v="Muebles de cocina"/>
    <x v="6"/>
    <n v="1"/>
    <n v="4"/>
    <n v="2"/>
    <n v="11"/>
    <n v="7.333333333333333"/>
    <n v="1.7295597484276729E-2"/>
    <n v="1.02"/>
    <n v="7.4799999999999995"/>
  </r>
  <r>
    <d v="2021-10-13T00:00:00"/>
    <s v="Mike Thompson-OT00113"/>
    <x v="34"/>
    <s v="Agroforestal"/>
    <s v="Muebles de cocina"/>
    <x v="6"/>
    <n v="1"/>
    <n v="5"/>
    <n v="2"/>
    <n v="19"/>
    <n v="15.833333333333334"/>
    <n v="3.7342767295597483E-2"/>
    <n v="1.02"/>
    <n v="16.150000000000002"/>
  </r>
  <r>
    <d v="2021-10-13T00:00:00"/>
    <s v="Mike Thompson-OT00113"/>
    <x v="34"/>
    <s v="Agroforestal"/>
    <s v="Muebles de cocina"/>
    <x v="6"/>
    <n v="1"/>
    <n v="6"/>
    <n v="2"/>
    <n v="1"/>
    <n v="1"/>
    <n v="2.3584905660377358E-3"/>
    <n v="1.02"/>
    <n v="1.02"/>
  </r>
  <r>
    <d v="2021-10-13T00:00:00"/>
    <s v="Mike Thompson-OT00113"/>
    <x v="34"/>
    <s v="Agroforestal"/>
    <s v="Muebles de cocina"/>
    <x v="6"/>
    <n v="2"/>
    <n v="4"/>
    <n v="4"/>
    <n v="2"/>
    <n v="5.333333333333333"/>
    <n v="1.2578616352201257E-2"/>
    <n v="1.02"/>
    <n v="5.4399999999999995"/>
  </r>
  <r>
    <d v="2021-10-13T00:00:00"/>
    <s v="Mike Thompson-OT00113"/>
    <x v="34"/>
    <s v="Agroforestal"/>
    <s v="Muebles de cocina"/>
    <x v="6"/>
    <n v="2"/>
    <n v="5"/>
    <n v="4"/>
    <n v="5"/>
    <n v="16.666666666666668"/>
    <n v="3.9308176100628936E-2"/>
    <n v="1.02"/>
    <n v="17"/>
  </r>
  <r>
    <d v="2021-10-13T00:00:00"/>
    <s v="Mike Thompson-OT00113"/>
    <x v="34"/>
    <s v="Agroforestal"/>
    <s v="Muebles de cocina"/>
    <x v="6"/>
    <n v="1.5"/>
    <n v="5"/>
    <n v="9"/>
    <n v="2"/>
    <n v="11.25"/>
    <n v="2.6533018867924529E-2"/>
    <n v="1.02"/>
    <n v="11.475"/>
  </r>
  <r>
    <d v="2021-10-14T00:00:00"/>
    <s v="Home Studio 2-OT00112"/>
    <x v="35"/>
    <s v="Agroforestal"/>
    <s v="Home Studio-Dinning stool"/>
    <x v="0"/>
    <n v="2"/>
    <n v="5"/>
    <n v="10"/>
    <n v="3"/>
    <n v="25"/>
    <n v="5.8962264150943397E-2"/>
    <n v="1.7"/>
    <n v="42.5"/>
  </r>
  <r>
    <d v="2021-10-14T00:00:00"/>
    <s v="Home Studio 2-OT00112"/>
    <x v="35"/>
    <s v="Agroforestal"/>
    <s v="Home Studio-Dinning stool"/>
    <x v="0"/>
    <n v="2"/>
    <n v="4"/>
    <n v="10"/>
    <n v="2"/>
    <n v="13.333333333333334"/>
    <n v="3.1446540880503145E-2"/>
    <n v="1.7"/>
    <n v="22.666666666666668"/>
  </r>
  <r>
    <d v="2021-10-14T00:00:00"/>
    <s v="Home Studio 2-OT00112"/>
    <x v="35"/>
    <s v="Agroforestal"/>
    <s v="Home Studio-Dinning stool"/>
    <x v="0"/>
    <n v="2"/>
    <n v="10"/>
    <n v="10"/>
    <n v="2"/>
    <n v="33.333333333333336"/>
    <n v="7.8616352201257872E-2"/>
    <n v="1.7"/>
    <n v="56.666666666666671"/>
  </r>
  <r>
    <d v="2021-10-14T00:00:00"/>
    <s v="Home Studio 2-OT00091"/>
    <x v="36"/>
    <s v="Agroforestal"/>
    <s v="Home Studio-Barstool"/>
    <x v="0"/>
    <n v="2"/>
    <n v="5"/>
    <n v="10"/>
    <n v="2"/>
    <n v="16.666666666666668"/>
    <n v="3.9308176100628936E-2"/>
    <n v="1.7"/>
    <n v="28.333333333333336"/>
  </r>
  <r>
    <d v="2021-10-14T00:00:00"/>
    <s v="Home Studio 2-OT00091"/>
    <x v="36"/>
    <s v="Agroforestal"/>
    <s v="Home Studio-Barstool"/>
    <x v="0"/>
    <n v="2"/>
    <n v="8"/>
    <n v="10"/>
    <n v="2"/>
    <n v="26.666666666666668"/>
    <n v="6.2893081761006289E-2"/>
    <n v="1.7"/>
    <n v="45.333333333333336"/>
  </r>
  <r>
    <d v="2021-10-14T00:00:00"/>
    <s v="Home Studio 2-OT00091"/>
    <x v="36"/>
    <s v="Agroforestal"/>
    <s v="Home Studio-Barstool"/>
    <x v="0"/>
    <n v="2"/>
    <n v="10"/>
    <n v="10"/>
    <n v="1"/>
    <n v="16.666666666666668"/>
    <n v="3.9308176100628936E-2"/>
    <n v="1.7"/>
    <n v="28.333333333333336"/>
  </r>
  <r>
    <d v="2021-10-15T00:00:00"/>
    <s v="Home Studio 2-OT00091"/>
    <x v="36"/>
    <s v="Agroforestal"/>
    <s v="Home Studio-Barstool"/>
    <x v="0"/>
    <n v="2"/>
    <n v="11"/>
    <n v="10"/>
    <n v="1"/>
    <n v="18.333333333333332"/>
    <n v="4.3238993710691821E-2"/>
    <n v="1.7"/>
    <n v="31.166666666666664"/>
  </r>
  <r>
    <d v="2021-10-15T00:00:00"/>
    <s v="Home Studio 2-OT00091"/>
    <x v="36"/>
    <s v="Agroforestal"/>
    <s v="Home Studio-Barstool"/>
    <x v="0"/>
    <n v="2"/>
    <n v="7"/>
    <n v="10"/>
    <n v="2"/>
    <n v="23.333333333333332"/>
    <n v="5.5031446540880498E-2"/>
    <n v="1.7"/>
    <n v="39.666666666666664"/>
  </r>
  <r>
    <d v="2021-10-15T00:00:00"/>
    <s v="Home Studio 2-OT00091"/>
    <x v="36"/>
    <s v="Agroforestal"/>
    <s v="Home Studio-Barstool"/>
    <x v="0"/>
    <n v="2"/>
    <n v="6"/>
    <n v="10"/>
    <n v="6"/>
    <n v="60"/>
    <n v="0.14150943396226415"/>
    <n v="1.7"/>
    <n v="102"/>
  </r>
  <r>
    <d v="2021-10-15T00:00:00"/>
    <s v="Home Studio 2-OT00091"/>
    <x v="36"/>
    <s v="Agroforestal"/>
    <s v="Home Studio-Barstool"/>
    <x v="0"/>
    <n v="2"/>
    <n v="12"/>
    <n v="10"/>
    <n v="4"/>
    <n v="80"/>
    <n v="0.18867924528301888"/>
    <n v="1.7"/>
    <n v="136"/>
  </r>
  <r>
    <d v="2021-10-15T00:00:00"/>
    <s v="Home Studio 2-OT00091"/>
    <x v="36"/>
    <s v="Agroforestal"/>
    <s v="Home Studio-Barstool"/>
    <x v="0"/>
    <n v="2"/>
    <n v="8"/>
    <n v="10"/>
    <n v="4"/>
    <n v="53.333333333333336"/>
    <n v="0.12578616352201258"/>
    <n v="1.7"/>
    <n v="90.666666666666671"/>
  </r>
  <r>
    <d v="2021-10-15T00:00:00"/>
    <s v="Home Studio 2-OT00091"/>
    <x v="36"/>
    <s v="Agroforestal"/>
    <s v="Home Studio-Barstool"/>
    <x v="0"/>
    <n v="2"/>
    <n v="11"/>
    <n v="10"/>
    <n v="1"/>
    <n v="18.333333333333332"/>
    <n v="4.3238993710691821E-2"/>
    <n v="1.7"/>
    <n v="31.166666666666664"/>
  </r>
  <r>
    <d v="2021-10-15T00:00:00"/>
    <s v="Home Studio 2-OT00091"/>
    <x v="36"/>
    <s v="Agroforestal"/>
    <s v="Home Studio-Barstool"/>
    <x v="0"/>
    <n v="2"/>
    <n v="13"/>
    <n v="10"/>
    <n v="2"/>
    <n v="43.333333333333336"/>
    <n v="0.10220125786163523"/>
    <n v="1.7"/>
    <n v="73.666666666666671"/>
  </r>
  <r>
    <d v="2021-10-15T00:00:00"/>
    <s v="Home Studio 2-OT00091"/>
    <x v="36"/>
    <s v="Agroforestal"/>
    <s v="Home Studio-Barstool"/>
    <x v="0"/>
    <n v="2"/>
    <n v="9"/>
    <n v="10"/>
    <n v="3"/>
    <n v="45"/>
    <n v="0.10613207547169812"/>
    <n v="1.7"/>
    <n v="76.5"/>
  </r>
  <r>
    <d v="2021-10-15T00:00:00"/>
    <s v="Home Studio 2-OT00091"/>
    <x v="36"/>
    <s v="Agroforestal"/>
    <s v="Home Studio-Barstool"/>
    <x v="0"/>
    <n v="2"/>
    <n v="10"/>
    <n v="10"/>
    <n v="1"/>
    <n v="16.666666666666668"/>
    <n v="3.9308176100628936E-2"/>
    <n v="1.7"/>
    <n v="28.333333333333336"/>
  </r>
  <r>
    <d v="2021-10-15T00:00:00"/>
    <s v="Home Studio 2-OT00091"/>
    <x v="36"/>
    <s v="Agroforestal"/>
    <s v="Home Studio-Barstool"/>
    <x v="0"/>
    <n v="2"/>
    <n v="6"/>
    <n v="10"/>
    <n v="1"/>
    <n v="10"/>
    <n v="2.358490566037736E-2"/>
    <n v="1.7"/>
    <n v="17"/>
  </r>
  <r>
    <d v="2021-10-15T00:00:00"/>
    <s v="Home Studio 2-OT00091"/>
    <x v="36"/>
    <s v="Agroforestal"/>
    <s v="Home Studio-Barstool"/>
    <x v="0"/>
    <n v="2"/>
    <n v="9"/>
    <n v="10"/>
    <n v="1"/>
    <n v="15"/>
    <n v="3.5377358490566037E-2"/>
    <n v="1.7"/>
    <n v="25.5"/>
  </r>
  <r>
    <d v="2021-10-15T00:00:00"/>
    <s v="Home Studio 1-OT00089"/>
    <x v="37"/>
    <s v="Agroforestal"/>
    <s v="Home Studio-sillon giratorio"/>
    <x v="0"/>
    <n v="2"/>
    <n v="7"/>
    <n v="10"/>
    <n v="7"/>
    <n v="81.666666666666671"/>
    <n v="0.19261006289308177"/>
    <n v="1.7"/>
    <n v="138.83333333333334"/>
  </r>
  <r>
    <d v="2021-10-15T00:00:00"/>
    <s v="Home Studio 1-OT00089"/>
    <x v="37"/>
    <s v="Agroforestal"/>
    <s v="Home Studio-sillon giratorio"/>
    <x v="0"/>
    <n v="2"/>
    <n v="8"/>
    <n v="10"/>
    <n v="7"/>
    <n v="93.333333333333329"/>
    <n v="0.22012578616352199"/>
    <n v="1.7"/>
    <n v="158.66666666666666"/>
  </r>
  <r>
    <d v="2021-10-15T00:00:00"/>
    <s v="Home Studio 1-OT00089"/>
    <x v="37"/>
    <s v="Agroforestal"/>
    <s v="Home Studio-sillon giratorio"/>
    <x v="0"/>
    <n v="2"/>
    <n v="10"/>
    <n v="10"/>
    <n v="1"/>
    <n v="16.666666666666668"/>
    <n v="3.9308176100628936E-2"/>
    <n v="1.7"/>
    <n v="28.333333333333336"/>
  </r>
  <r>
    <d v="2021-10-15T00:00:00"/>
    <s v="Home Studio 1-OT00089"/>
    <x v="37"/>
    <s v="Agroforestal"/>
    <s v="Home Studio-sillon giratorio"/>
    <x v="0"/>
    <n v="2"/>
    <n v="9"/>
    <n v="10"/>
    <n v="2"/>
    <n v="30"/>
    <n v="7.0754716981132074E-2"/>
    <n v="1.7"/>
    <n v="51"/>
  </r>
  <r>
    <d v="2021-10-15T00:00:00"/>
    <s v="Home Studio 1-OT00089"/>
    <x v="37"/>
    <s v="Agroforestal"/>
    <s v="Home Studio-sillon giratorio"/>
    <x v="0"/>
    <n v="2"/>
    <n v="6"/>
    <n v="10"/>
    <n v="1"/>
    <n v="10"/>
    <n v="2.358490566037736E-2"/>
    <n v="1.7"/>
    <n v="17"/>
  </r>
  <r>
    <d v="2021-11-03T00:00:00"/>
    <s v="Mauricio Reyes-OT00125"/>
    <x v="38"/>
    <s v="Agroforestal"/>
    <s v="Mauricio Reyes-Silla acompañante"/>
    <x v="8"/>
    <n v="2"/>
    <n v="4"/>
    <n v="7"/>
    <n v="5"/>
    <n v="23.333333333333332"/>
    <n v="5.5031446540880498E-2"/>
    <n v="1.43"/>
    <n v="33.36666666666666"/>
  </r>
  <r>
    <d v="2021-11-03T00:00:00"/>
    <s v="Mauricio Reyes-OT00125"/>
    <x v="38"/>
    <s v="Agroforestal"/>
    <s v="Mauricio Reyes-Silla acompañante"/>
    <x v="8"/>
    <n v="2"/>
    <n v="7"/>
    <n v="7"/>
    <n v="5"/>
    <n v="40.833333333333336"/>
    <n v="9.6305031446540887E-2"/>
    <n v="1.43"/>
    <n v="58.391666666666666"/>
  </r>
  <r>
    <d v="2021-11-03T00:00:00"/>
    <s v="Mauricio Reyes-OT00125"/>
    <x v="38"/>
    <s v="Agroforestal"/>
    <s v="Mauricio Reyes-Silla acompañante"/>
    <x v="8"/>
    <n v="2"/>
    <n v="8"/>
    <n v="7"/>
    <n v="1"/>
    <n v="9.3333333333333339"/>
    <n v="2.2012578616352203E-2"/>
    <n v="1.43"/>
    <n v="13.346666666666668"/>
  </r>
  <r>
    <d v="2021-11-03T00:00:00"/>
    <s v="Mauricio Reyes-OT00125"/>
    <x v="38"/>
    <s v="Agroforestal"/>
    <s v="Mauricio Reyes-Silla acompañante"/>
    <x v="8"/>
    <n v="2"/>
    <n v="10"/>
    <n v="7"/>
    <n v="1"/>
    <n v="11.666666666666666"/>
    <n v="2.7515723270440249E-2"/>
    <n v="1.43"/>
    <n v="16.68333333333333"/>
  </r>
  <r>
    <d v="2021-11-03T00:00:00"/>
    <s v="Mauricio Reyes-OT00125"/>
    <x v="38"/>
    <s v="Agroforestal"/>
    <s v="Mauricio Reyes-Silla acompañante"/>
    <x v="8"/>
    <n v="2"/>
    <n v="6"/>
    <n v="7"/>
    <n v="3"/>
    <n v="21"/>
    <n v="4.9528301886792456E-2"/>
    <n v="1.43"/>
    <n v="30.029999999999998"/>
  </r>
  <r>
    <d v="2021-11-03T00:00:00"/>
    <s v="Mauricio Reyes-OT00126"/>
    <x v="39"/>
    <s v="Agroforestal"/>
    <s v="Mauricio Reyes-Silla acompañante"/>
    <x v="8"/>
    <n v="2"/>
    <n v="4"/>
    <n v="7"/>
    <n v="4"/>
    <n v="18.666666666666668"/>
    <n v="4.4025157232704407E-2"/>
    <n v="1.43"/>
    <n v="26.693333333333335"/>
  </r>
  <r>
    <d v="2021-11-03T00:00:00"/>
    <s v="Mauricio Reyes-OT00126"/>
    <x v="39"/>
    <s v="Agroforestal"/>
    <s v="Mauricio Reyes-Silla acompañante"/>
    <x v="8"/>
    <n v="2"/>
    <n v="6"/>
    <n v="7"/>
    <n v="5"/>
    <n v="35"/>
    <n v="8.254716981132075E-2"/>
    <n v="1.43"/>
    <n v="50.05"/>
  </r>
  <r>
    <d v="2021-11-03T00:00:00"/>
    <s v="Mauricio Reyes-OT00126"/>
    <x v="39"/>
    <s v="Agroforestal"/>
    <s v="Mauricio Reyes-Silla acompañante"/>
    <x v="8"/>
    <n v="2"/>
    <n v="7"/>
    <n v="7"/>
    <n v="3"/>
    <n v="24.5"/>
    <n v="5.7783018867924529E-2"/>
    <n v="1.43"/>
    <n v="35.034999999999997"/>
  </r>
  <r>
    <d v="2021-11-03T00:00:00"/>
    <s v="Mauricio Reyes-OT00126"/>
    <x v="39"/>
    <s v="Agroforestal"/>
    <s v="Mauricio Reyes-Silla acompañante"/>
    <x v="8"/>
    <n v="2"/>
    <n v="5"/>
    <n v="7"/>
    <n v="2"/>
    <n v="11.666666666666666"/>
    <n v="2.7515723270440249E-2"/>
    <n v="1.43"/>
    <n v="16.68333333333333"/>
  </r>
  <r>
    <d v="2021-10-30T00:00:00"/>
    <s v="Home Studio 2-OT00120"/>
    <x v="40"/>
    <s v="Agroforestal"/>
    <s v="Home Studio-Cajas"/>
    <x v="6"/>
    <n v="2"/>
    <n v="4"/>
    <n v="4"/>
    <n v="20"/>
    <n v="53.333333333333336"/>
    <n v="0.12578616352201258"/>
    <n v="1.02"/>
    <n v="54.400000000000006"/>
  </r>
  <r>
    <d v="2021-10-30T00:00:00"/>
    <s v="Home Studio 2-OT00120"/>
    <x v="40"/>
    <s v="Agroforestal"/>
    <s v="Home Studio-Cajas"/>
    <x v="6"/>
    <n v="2"/>
    <n v="4"/>
    <n v="6"/>
    <n v="6"/>
    <n v="24"/>
    <n v="5.6603773584905662E-2"/>
    <n v="1.02"/>
    <n v="24.48"/>
  </r>
  <r>
    <d v="2021-10-30T00:00:00"/>
    <s v="Home Studio 1-OT00121"/>
    <x v="41"/>
    <s v="Agroforestal"/>
    <s v="Home Studio-Cajas"/>
    <x v="6"/>
    <n v="1.5"/>
    <n v="4"/>
    <n v="4"/>
    <n v="30"/>
    <n v="60"/>
    <n v="0.14150943396226415"/>
    <n v="1.02"/>
    <n v="61.2"/>
  </r>
  <r>
    <d v="2021-11-02T00:00:00"/>
    <s v="Mauricio Reyes-OT00127"/>
    <x v="42"/>
    <s v="Agroforestal"/>
    <s v="Pulpito"/>
    <x v="8"/>
    <n v="2"/>
    <n v="4"/>
    <n v="4"/>
    <n v="2"/>
    <n v="5.333333333333333"/>
    <n v="1.2578616352201257E-2"/>
    <n v="1.43"/>
    <n v="7.626666666666666"/>
  </r>
  <r>
    <d v="2021-11-02T00:00:00"/>
    <s v="Mauricio Reyes-OT00127"/>
    <x v="42"/>
    <s v="Agroforestal"/>
    <s v="Pulpito"/>
    <x v="8"/>
    <n v="2"/>
    <n v="8"/>
    <n v="4"/>
    <n v="1"/>
    <n v="5.333333333333333"/>
    <n v="1.2578616352201257E-2"/>
    <n v="1.43"/>
    <n v="7.626666666666666"/>
  </r>
  <r>
    <d v="2021-11-02T00:00:00"/>
    <s v="Mauricio Reyes-OT00127"/>
    <x v="42"/>
    <s v="Agroforestal"/>
    <s v="Pulpito"/>
    <x v="8"/>
    <n v="1.5"/>
    <n v="8"/>
    <n v="2"/>
    <n v="2"/>
    <n v="4"/>
    <n v="9.433962264150943E-3"/>
    <n v="1.43"/>
    <n v="5.72"/>
  </r>
  <r>
    <d v="2021-11-02T00:00:00"/>
    <s v="Mauricio Reyes-OT00127"/>
    <x v="42"/>
    <s v="Agroforestal"/>
    <s v="Pulpito"/>
    <x v="8"/>
    <n v="1.5"/>
    <n v="6"/>
    <n v="4"/>
    <n v="2"/>
    <n v="6"/>
    <n v="1.4150943396226415E-2"/>
    <n v="1.43"/>
    <n v="8.58"/>
  </r>
  <r>
    <d v="2021-11-02T00:00:00"/>
    <s v="Mauricio Reyes-OT00132"/>
    <x v="43"/>
    <s v="Agroforestal"/>
    <s v="Cruz"/>
    <x v="0"/>
    <n v="2"/>
    <n v="4"/>
    <n v="3"/>
    <n v="2"/>
    <n v="4"/>
    <n v="9.433962264150943E-3"/>
    <n v="1.96"/>
    <n v="7.84"/>
  </r>
  <r>
    <d v="2021-09-27T00:00:00"/>
    <s v="Donal Macgregor"/>
    <x v="44"/>
    <s v="Agroforestal"/>
    <s v="Soporte de tv"/>
    <x v="6"/>
    <n v="2"/>
    <n v="4"/>
    <n v="2.0310000000000001"/>
    <n v="12"/>
    <n v="16.248000000000001"/>
    <n v="3.8320754716981133E-2"/>
    <n v="1.02"/>
    <n v="16.572960000000002"/>
  </r>
  <r>
    <d v="2021-09-07T00:00:00"/>
    <s v="Donal Macgregor"/>
    <x v="44"/>
    <s v="Agroforestal"/>
    <s v="Mesa comedor"/>
    <x v="5"/>
    <n v="1.5"/>
    <n v="4"/>
    <n v="3"/>
    <n v="49"/>
    <n v="73.5"/>
    <n v="0.17334905660377359"/>
    <n v="1.02"/>
    <n v="74.97"/>
  </r>
  <r>
    <d v="2021-11-10T00:00:00"/>
    <s v="Mauricio Reyes-OT00134"/>
    <x v="45"/>
    <s v="Agroforestal"/>
    <s v="Banca de madera prototipo"/>
    <x v="8"/>
    <n v="1.5"/>
    <n v="4"/>
    <n v="5"/>
    <n v="2"/>
    <n v="5"/>
    <n v="1.179245283018868E-2"/>
    <n v="1.43"/>
    <n v="7.1499999999999995"/>
  </r>
  <r>
    <d v="2021-11-10T00:00:00"/>
    <s v="Mauricio Reyes-OT00134"/>
    <x v="45"/>
    <s v="Agroforestal"/>
    <s v="Banca de madera prototipo"/>
    <x v="8"/>
    <n v="1.5"/>
    <n v="5"/>
    <n v="5"/>
    <n v="3"/>
    <n v="9.375"/>
    <n v="2.2110849056603772E-2"/>
    <n v="1.43"/>
    <n v="13.40625"/>
  </r>
  <r>
    <d v="2021-11-10T00:00:00"/>
    <s v="Mauricio Reyes-OT00134"/>
    <x v="45"/>
    <s v="Agroforestal"/>
    <s v="Banca de madera prototipo"/>
    <x v="8"/>
    <n v="1.5"/>
    <n v="7"/>
    <n v="5"/>
    <n v="2"/>
    <n v="8.75"/>
    <n v="2.0636792452830188E-2"/>
    <n v="1.43"/>
    <n v="12.512499999999999"/>
  </r>
  <r>
    <d v="2021-11-10T00:00:00"/>
    <s v="Mauricio Reyes-OT00134"/>
    <x v="45"/>
    <s v="Agroforestal"/>
    <s v="Banca de madera prototipo"/>
    <x v="8"/>
    <n v="1.5"/>
    <n v="10"/>
    <n v="5"/>
    <n v="1"/>
    <n v="6.25"/>
    <n v="1.4740566037735849E-2"/>
    <n v="1.43"/>
    <n v="8.9375"/>
  </r>
  <r>
    <d v="2021-11-10T00:00:00"/>
    <s v="Mauricio Reyes-OT00134"/>
    <x v="45"/>
    <s v="Agroforestal"/>
    <s v="Banca de madera prototipo"/>
    <x v="8"/>
    <n v="1.5"/>
    <n v="6"/>
    <n v="5"/>
    <n v="2"/>
    <n v="7.5"/>
    <n v="1.7688679245283018E-2"/>
    <n v="1.43"/>
    <n v="10.725"/>
  </r>
  <r>
    <d v="2021-11-10T00:00:00"/>
    <s v="Mauricio Reyes-OT00134"/>
    <x v="45"/>
    <s v="Agroforestal"/>
    <s v="Banca de madera prototipo"/>
    <x v="8"/>
    <n v="1"/>
    <n v="4"/>
    <n v="8"/>
    <n v="4"/>
    <n v="10.666666666666666"/>
    <n v="2.5157232704402514E-2"/>
    <n v="1.43"/>
    <n v="15.253333333333332"/>
  </r>
  <r>
    <d v="2021-11-10T00:00:00"/>
    <s v="Mauricio Reyes-OT00134"/>
    <x v="45"/>
    <s v="Agroforestal"/>
    <s v="Banca de madera prototipo"/>
    <x v="8"/>
    <n v="1"/>
    <n v="6"/>
    <n v="8"/>
    <n v="1"/>
    <n v="4"/>
    <n v="9.433962264150943E-3"/>
    <n v="1.43"/>
    <n v="5.72"/>
  </r>
  <r>
    <d v="2021-11-10T00:00:00"/>
    <s v="Mauricio Reyes-OT00134"/>
    <x v="45"/>
    <s v="Agroforestal"/>
    <s v="Banca de madera prototipo"/>
    <x v="8"/>
    <n v="1"/>
    <n v="7"/>
    <n v="8"/>
    <n v="1"/>
    <n v="4.666666666666667"/>
    <n v="1.1006289308176102E-2"/>
    <n v="1.43"/>
    <n v="6.6733333333333338"/>
  </r>
  <r>
    <d v="2021-11-10T00:00:00"/>
    <s v="Mauricio Reyes-OT00134"/>
    <x v="45"/>
    <s v="Agroforestal"/>
    <s v="Banca de madera prototipo"/>
    <x v="8"/>
    <n v="1"/>
    <n v="4"/>
    <n v="7"/>
    <n v="2"/>
    <n v="4.666666666666667"/>
    <n v="1.1006289308176102E-2"/>
    <n v="1.43"/>
    <n v="6.6733333333333338"/>
  </r>
  <r>
    <d v="2021-11-10T00:00:00"/>
    <s v="Mauricio Reyes-OT00134"/>
    <x v="45"/>
    <s v="Agroforestal"/>
    <s v="Banca de madera prototipo"/>
    <x v="8"/>
    <n v="1"/>
    <n v="4"/>
    <n v="6"/>
    <n v="2"/>
    <n v="4"/>
    <n v="9.433962264150943E-3"/>
    <n v="1.43"/>
    <n v="5.72"/>
  </r>
  <r>
    <d v="2021-11-08T00:00:00"/>
    <s v="OT-00066"/>
    <x v="46"/>
    <s v="Agroforestal"/>
    <s v="Muestras"/>
    <x v="5"/>
    <n v="1"/>
    <n v="5"/>
    <n v="7"/>
    <n v="5"/>
    <n v="14.583333333333334"/>
    <n v="3.4394654088050314E-2"/>
    <n v="1.02"/>
    <n v="14.875"/>
  </r>
  <r>
    <d v="2021-11-08T00:00:00"/>
    <s v="OT-00066"/>
    <x v="46"/>
    <s v="Agroforestal"/>
    <s v="Muestras"/>
    <x v="5"/>
    <n v="1"/>
    <n v="5"/>
    <n v="5"/>
    <n v="6"/>
    <n v="12.5"/>
    <n v="2.9481132075471699E-2"/>
    <n v="1.02"/>
    <n v="12.75"/>
  </r>
  <r>
    <d v="2021-11-08T00:00:00"/>
    <s v="OT-00066"/>
    <x v="46"/>
    <s v="Agroforestal"/>
    <s v="Muestras"/>
    <x v="2"/>
    <n v="2"/>
    <n v="5"/>
    <n v="3"/>
    <n v="5"/>
    <n v="12.5"/>
    <n v="2.9481132075471699E-2"/>
    <n v="1.02"/>
    <n v="12.75"/>
  </r>
  <r>
    <d v="2021-11-08T00:00:00"/>
    <s v="OT-00066"/>
    <x v="46"/>
    <s v="Agroforestal"/>
    <s v="Muestras"/>
    <x v="6"/>
    <n v="1"/>
    <n v="5"/>
    <n v="3"/>
    <n v="8"/>
    <n v="10"/>
    <n v="2.358490566037736E-2"/>
    <n v="1.02"/>
    <n v="10.199999999999999"/>
  </r>
  <r>
    <d v="2021-11-08T00:00:00"/>
    <s v="OT-00066"/>
    <x v="46"/>
    <s v="Agroforestal"/>
    <s v="Muestras"/>
    <x v="8"/>
    <n v="1"/>
    <n v="5"/>
    <n v="3"/>
    <n v="10"/>
    <n v="12.5"/>
    <n v="2.9481132075471699E-2"/>
    <n v="1.43"/>
    <n v="17.875"/>
  </r>
  <r>
    <d v="2021-11-08T00:00:00"/>
    <s v="OT-00066"/>
    <x v="46"/>
    <s v="Agroforestal"/>
    <s v="Muestras"/>
    <x v="0"/>
    <n v="1"/>
    <n v="5"/>
    <n v="2"/>
    <n v="11"/>
    <n v="9.1666666666666661"/>
    <n v="2.1619496855345911E-2"/>
    <n v="1.02"/>
    <n v="9.35"/>
  </r>
  <r>
    <d v="2021-11-16T00:00:00"/>
    <s v="OT-00136"/>
    <x v="47"/>
    <s v="Agroforestal"/>
    <s v="Custom King bed"/>
    <x v="6"/>
    <n v="2"/>
    <n v="5"/>
    <n v="4"/>
    <n v="10"/>
    <n v="33.333333333333336"/>
    <n v="7.8616352201257872E-2"/>
    <n v="1.02"/>
    <n v="34"/>
  </r>
  <r>
    <d v="2021-11-16T00:00:00"/>
    <s v="OT-00136"/>
    <x v="47"/>
    <s v="Agroforestal"/>
    <s v="Custom King bed"/>
    <x v="6"/>
    <n v="2"/>
    <n v="6"/>
    <n v="4"/>
    <n v="2"/>
    <n v="8"/>
    <n v="1.8867924528301886E-2"/>
    <n v="1.02"/>
    <n v="8.16"/>
  </r>
  <r>
    <d v="2021-11-16T00:00:00"/>
    <s v="OT-00136"/>
    <x v="47"/>
    <s v="Agroforestal"/>
    <s v="Custom King bed"/>
    <x v="6"/>
    <n v="1"/>
    <n v="3"/>
    <n v="4"/>
    <n v="42"/>
    <n v="42"/>
    <n v="9.9056603773584911E-2"/>
    <n v="1.02"/>
    <n v="42.84"/>
  </r>
  <r>
    <d v="2021-11-16T00:00:00"/>
    <s v="OT-00136"/>
    <x v="47"/>
    <s v="Agroforestal"/>
    <s v="Custom King bed"/>
    <x v="6"/>
    <n v="1"/>
    <n v="4"/>
    <n v="4"/>
    <n v="22"/>
    <n v="29.333333333333332"/>
    <n v="6.9182389937106917E-2"/>
    <n v="1.02"/>
    <n v="29.919999999999998"/>
  </r>
  <r>
    <d v="2021-11-16T00:00:00"/>
    <s v="OT-00136"/>
    <x v="47"/>
    <s v="Agroforestal"/>
    <s v="Custom King bed"/>
    <x v="6"/>
    <n v="1"/>
    <n v="5"/>
    <n v="4"/>
    <n v="5"/>
    <n v="8.3333333333333339"/>
    <n v="1.9654088050314468E-2"/>
    <n v="1.02"/>
    <n v="8.5"/>
  </r>
  <r>
    <d v="2021-11-16T00:00:00"/>
    <s v="OT-00136"/>
    <x v="47"/>
    <s v="Agroforestal"/>
    <s v="Custom King bed"/>
    <x v="6"/>
    <n v="1"/>
    <n v="6"/>
    <n v="4"/>
    <n v="1"/>
    <n v="2"/>
    <n v="4.7169811320754715E-3"/>
    <n v="1.02"/>
    <n v="2.04"/>
  </r>
  <r>
    <d v="2021-11-16T00:00:00"/>
    <s v="OT-00136"/>
    <x v="47"/>
    <s v="Agroforestal"/>
    <s v="Custom King bed"/>
    <x v="6"/>
    <n v="2"/>
    <n v="5"/>
    <n v="3"/>
    <n v="3"/>
    <n v="7.5"/>
    <n v="1.7688679245283018E-2"/>
    <n v="1.02"/>
    <n v="7.65"/>
  </r>
  <r>
    <d v="2021-11-16T00:00:00"/>
    <s v="OT-00136"/>
    <x v="47"/>
    <s v="Agroforestal"/>
    <s v="Custom King bed"/>
    <x v="6"/>
    <n v="2"/>
    <n v="4"/>
    <n v="3"/>
    <n v="10"/>
    <n v="20"/>
    <n v="4.716981132075472E-2"/>
    <n v="1.02"/>
    <n v="20.399999999999999"/>
  </r>
  <r>
    <d v="2021-11-16T00:00:00"/>
    <s v="OT-00136"/>
    <x v="47"/>
    <s v="Agroforestal"/>
    <s v="Custom King bed"/>
    <x v="6"/>
    <n v="2"/>
    <n v="3"/>
    <n v="3"/>
    <n v="3"/>
    <n v="4.5"/>
    <n v="1.0613207547169811E-2"/>
    <n v="1.02"/>
    <n v="4.59"/>
  </r>
  <r>
    <d v="2021-11-16T00:00:00"/>
    <s v="OT-00136"/>
    <x v="47"/>
    <s v="Agroforestal"/>
    <s v="Custom King bed"/>
    <x v="6"/>
    <n v="1.5"/>
    <n v="5"/>
    <n v="3"/>
    <n v="10"/>
    <n v="18.75"/>
    <n v="4.4221698113207544E-2"/>
    <n v="1.02"/>
    <n v="19.125"/>
  </r>
  <r>
    <d v="2021-11-16T00:00:00"/>
    <s v="OT-00136"/>
    <x v="47"/>
    <s v="Agroforestal"/>
    <s v="Custom King bed"/>
    <x v="6"/>
    <n v="1.5"/>
    <n v="4"/>
    <n v="3"/>
    <n v="2"/>
    <n v="3"/>
    <n v="7.0754716981132077E-3"/>
    <n v="1.02"/>
    <n v="3.06"/>
  </r>
  <r>
    <d v="2021-11-16T00:00:00"/>
    <s v="OT-00136"/>
    <x v="47"/>
    <s v="Agroforestal"/>
    <s v="Custom King bed"/>
    <x v="6"/>
    <n v="1.5"/>
    <n v="3"/>
    <n v="3"/>
    <n v="1"/>
    <n v="1.125"/>
    <n v="2.6533018867924527E-3"/>
    <n v="1.02"/>
    <n v="1.1475"/>
  </r>
  <r>
    <d v="2021-11-16T00:00:00"/>
    <s v="OT-00136"/>
    <x v="47"/>
    <s v="Agroforestal"/>
    <s v="Custom King bed"/>
    <x v="6"/>
    <n v="1.5"/>
    <n v="6"/>
    <n v="3"/>
    <n v="12"/>
    <n v="27"/>
    <n v="6.3679245283018868E-2"/>
    <n v="1.02"/>
    <n v="27.54"/>
  </r>
  <r>
    <d v="2021-11-16T00:00:00"/>
    <s v="OT-00136"/>
    <x v="47"/>
    <s v="Agroforestal"/>
    <s v="Custom King bed"/>
    <x v="6"/>
    <n v="1"/>
    <n v="4"/>
    <n v="3"/>
    <n v="8"/>
    <n v="8"/>
    <n v="1.8867924528301886E-2"/>
    <n v="1.02"/>
    <n v="8.16"/>
  </r>
  <r>
    <d v="2021-11-16T00:00:00"/>
    <s v="OT-00136"/>
    <x v="47"/>
    <s v="Agroforestal"/>
    <s v="Custom King bed"/>
    <x v="6"/>
    <n v="1"/>
    <n v="5"/>
    <n v="3"/>
    <n v="19"/>
    <n v="23.75"/>
    <n v="5.6014150943396228E-2"/>
    <n v="1.02"/>
    <n v="24.225000000000001"/>
  </r>
  <r>
    <d v="2021-11-16T00:00:00"/>
    <s v="OT-00136"/>
    <x v="47"/>
    <s v="Agroforestal"/>
    <s v="Custom King bed"/>
    <x v="6"/>
    <n v="1"/>
    <n v="3"/>
    <n v="3"/>
    <n v="2"/>
    <n v="1.5"/>
    <n v="3.5377358490566039E-3"/>
    <n v="1.02"/>
    <n v="1.53"/>
  </r>
  <r>
    <d v="2021-11-16T00:00:00"/>
    <s v="OT-00136"/>
    <x v="47"/>
    <s v="Agroforestal"/>
    <s v="Custom King bed"/>
    <x v="6"/>
    <n v="1"/>
    <n v="6"/>
    <n v="3"/>
    <n v="11"/>
    <n v="16.5"/>
    <n v="3.891509433962264E-2"/>
    <n v="1.02"/>
    <n v="16.830000000000002"/>
  </r>
  <r>
    <d v="2021-11-16T00:00:00"/>
    <s v="OT-00136"/>
    <x v="47"/>
    <s v="Agroforestal"/>
    <s v="Custom King bed"/>
    <x v="6"/>
    <n v="2"/>
    <n v="8"/>
    <n v="2"/>
    <n v="1"/>
    <n v="2.6666666666666665"/>
    <n v="6.2893081761006284E-3"/>
    <n v="1.02"/>
    <n v="2.7199999999999998"/>
  </r>
  <r>
    <d v="2021-11-16T00:00:00"/>
    <s v="OT-00136"/>
    <x v="47"/>
    <s v="Agroforestal"/>
    <s v="Custom King bed"/>
    <x v="6"/>
    <n v="2"/>
    <n v="5"/>
    <n v="2"/>
    <n v="5"/>
    <n v="8.3333333333333339"/>
    <n v="1.9654088050314468E-2"/>
    <n v="1.02"/>
    <n v="8.5"/>
  </r>
  <r>
    <d v="2021-11-16T00:00:00"/>
    <s v="OT-00136"/>
    <x v="47"/>
    <s v="Agroforestal"/>
    <s v="Custom King bed"/>
    <x v="6"/>
    <n v="2"/>
    <n v="4"/>
    <n v="2"/>
    <n v="5"/>
    <n v="6.666666666666667"/>
    <n v="1.5723270440251572E-2"/>
    <n v="1.02"/>
    <n v="6.8000000000000007"/>
  </r>
  <r>
    <d v="2021-11-16T00:00:00"/>
    <s v="OT-00136"/>
    <x v="47"/>
    <s v="Agroforestal"/>
    <s v="Custom King bed"/>
    <x v="6"/>
    <n v="2"/>
    <n v="6"/>
    <n v="2"/>
    <n v="3"/>
    <n v="6"/>
    <n v="1.4150943396226415E-2"/>
    <n v="1.02"/>
    <n v="6.12"/>
  </r>
  <r>
    <d v="2021-11-16T00:00:00"/>
    <s v="OT-00136"/>
    <x v="47"/>
    <s v="Agroforestal"/>
    <s v="Custom King bed"/>
    <x v="6"/>
    <n v="2"/>
    <n v="2"/>
    <n v="2"/>
    <n v="2"/>
    <n v="1.3333333333333333"/>
    <n v="3.1446540880503142E-3"/>
    <n v="1.02"/>
    <n v="1.3599999999999999"/>
  </r>
  <r>
    <d v="2021-11-16T00:00:00"/>
    <s v="OT-00136"/>
    <x v="47"/>
    <s v="Agroforestal"/>
    <s v="Custom King bed"/>
    <x v="6"/>
    <n v="1.5"/>
    <n v="5"/>
    <n v="4"/>
    <n v="4"/>
    <n v="10"/>
    <n v="2.358490566037736E-2"/>
    <n v="1.02"/>
    <n v="10.199999999999999"/>
  </r>
  <r>
    <d v="2021-11-16T00:00:00"/>
    <s v="OT-00136"/>
    <x v="47"/>
    <s v="Agroforestal"/>
    <s v="Custom King bed"/>
    <x v="6"/>
    <n v="1"/>
    <n v="7"/>
    <n v="10"/>
    <n v="4"/>
    <n v="23.333333333333332"/>
    <n v="5.5031446540880498E-2"/>
    <n v="1.02"/>
    <n v="23.8"/>
  </r>
  <r>
    <d v="2021-11-16T00:00:00"/>
    <s v="OT-00136"/>
    <x v="47"/>
    <s v="Agroforestal"/>
    <s v="Custom King bed"/>
    <x v="6"/>
    <n v="1"/>
    <n v="6"/>
    <n v="10"/>
    <n v="8"/>
    <n v="40"/>
    <n v="9.4339622641509441E-2"/>
    <n v="1.02"/>
    <n v="40.799999999999997"/>
  </r>
  <r>
    <d v="2021-11-16T00:00:00"/>
    <s v="OT-00136"/>
    <x v="47"/>
    <s v="Agroforestal"/>
    <s v="Custom King bed"/>
    <x v="6"/>
    <n v="1"/>
    <n v="5"/>
    <n v="10"/>
    <n v="13"/>
    <n v="54.166666666666664"/>
    <n v="0.12775157232704401"/>
    <n v="1.02"/>
    <n v="55.25"/>
  </r>
  <r>
    <d v="2021-11-16T00:00:00"/>
    <s v="OT-00136"/>
    <x v="47"/>
    <s v="Agroforestal"/>
    <s v="Custom King bed"/>
    <x v="6"/>
    <n v="1"/>
    <n v="10"/>
    <n v="10"/>
    <n v="1"/>
    <n v="8.3333333333333339"/>
    <n v="1.9654088050314468E-2"/>
    <n v="1.02"/>
    <n v="8.5"/>
  </r>
  <r>
    <d v="2021-11-16T00:00:00"/>
    <s v="OT-00136"/>
    <x v="47"/>
    <s v="Agroforestal"/>
    <s v="Custom King bed"/>
    <x v="6"/>
    <n v="1"/>
    <n v="8"/>
    <n v="10"/>
    <n v="1"/>
    <n v="6.666666666666667"/>
    <n v="1.5723270440251572E-2"/>
    <n v="1.02"/>
    <n v="6.8000000000000007"/>
  </r>
  <r>
    <d v="2021-11-16T00:00:00"/>
    <s v="OT-00136"/>
    <x v="47"/>
    <s v="Agroforestal"/>
    <s v="Custom King bed"/>
    <x v="6"/>
    <n v="2"/>
    <n v="4"/>
    <n v="10"/>
    <n v="2"/>
    <n v="13.333333333333334"/>
    <n v="3.1446540880503145E-2"/>
    <n v="1.02"/>
    <n v="13.600000000000001"/>
  </r>
  <r>
    <d v="2021-11-16T00:00:00"/>
    <s v="OT-00136"/>
    <x v="47"/>
    <s v="Agroforestal"/>
    <s v="Custom King bed"/>
    <x v="6"/>
    <n v="2"/>
    <n v="7"/>
    <n v="10"/>
    <n v="1"/>
    <n v="11.666666666666666"/>
    <n v="2.7515723270440249E-2"/>
    <n v="1.02"/>
    <n v="11.9"/>
  </r>
  <r>
    <d v="2021-11-16T00:00:00"/>
    <s v="OT-00136"/>
    <x v="47"/>
    <s v="Agroforestal"/>
    <s v="Custom King bed"/>
    <x v="6"/>
    <n v="2"/>
    <n v="8"/>
    <n v="7"/>
    <n v="1"/>
    <n v="9.3333333333333339"/>
    <n v="2.2012578616352203E-2"/>
    <n v="1.02"/>
    <n v="9.5200000000000014"/>
  </r>
  <r>
    <d v="2021-11-16T00:00:00"/>
    <s v="OT-00136"/>
    <x v="47"/>
    <s v="Agroforestal"/>
    <s v="Custom King bed"/>
    <x v="6"/>
    <n v="2"/>
    <n v="5"/>
    <n v="7"/>
    <n v="3"/>
    <n v="17.5"/>
    <n v="4.1273584905660375E-2"/>
    <n v="1.02"/>
    <n v="17.850000000000001"/>
  </r>
  <r>
    <d v="2021-11-16T00:00:00"/>
    <s v="OT-00136"/>
    <x v="47"/>
    <s v="Agroforestal"/>
    <s v="Custom King bed"/>
    <x v="6"/>
    <n v="2"/>
    <n v="7"/>
    <n v="7"/>
    <n v="3"/>
    <n v="24.5"/>
    <n v="5.7783018867924529E-2"/>
    <n v="1.02"/>
    <n v="24.990000000000002"/>
  </r>
  <r>
    <d v="2021-11-16T00:00:00"/>
    <s v="OT-00136"/>
    <x v="47"/>
    <s v="Agroforestal"/>
    <s v="Custom King bed"/>
    <x v="6"/>
    <n v="2"/>
    <n v="6"/>
    <n v="7"/>
    <n v="12"/>
    <n v="84"/>
    <n v="0.19811320754716982"/>
    <n v="1.02"/>
    <n v="85.68"/>
  </r>
  <r>
    <d v="2021-11-16T00:00:00"/>
    <s v="OT-00136"/>
    <x v="47"/>
    <s v="Agroforestal"/>
    <s v="Custom King bed"/>
    <x v="6"/>
    <n v="2"/>
    <n v="10"/>
    <n v="7"/>
    <n v="3"/>
    <n v="35"/>
    <n v="8.254716981132075E-2"/>
    <n v="1.02"/>
    <n v="35.700000000000003"/>
  </r>
  <r>
    <d v="2021-11-16T00:00:00"/>
    <s v="OT-00136"/>
    <x v="47"/>
    <s v="Agroforestal"/>
    <s v="Custom King bed"/>
    <x v="6"/>
    <n v="2"/>
    <n v="9"/>
    <n v="7"/>
    <n v="2"/>
    <n v="21"/>
    <n v="4.9528301886792456E-2"/>
    <n v="1.02"/>
    <n v="21.42"/>
  </r>
  <r>
    <d v="2021-11-16T00:00:00"/>
    <s v="OT-00136"/>
    <x v="47"/>
    <s v="Agroforestal"/>
    <s v="Custom King bed"/>
    <x v="6"/>
    <n v="2"/>
    <n v="4"/>
    <n v="7"/>
    <n v="1"/>
    <n v="4.666666666666667"/>
    <n v="1.1006289308176102E-2"/>
    <n v="1.02"/>
    <n v="4.7600000000000007"/>
  </r>
  <r>
    <d v="2021-11-16T00:00:00"/>
    <s v="OT-00136"/>
    <x v="47"/>
    <s v="Agroforestal"/>
    <s v="Custom King bed"/>
    <x v="6"/>
    <n v="1.5"/>
    <n v="5"/>
    <n v="8"/>
    <n v="2"/>
    <n v="10"/>
    <n v="2.358490566037736E-2"/>
    <n v="1.02"/>
    <n v="10.199999999999999"/>
  </r>
  <r>
    <d v="2021-11-16T00:00:00"/>
    <s v="OT-00136"/>
    <x v="47"/>
    <s v="Agroforestal"/>
    <s v="Custom King bed"/>
    <x v="6"/>
    <n v="1.5"/>
    <n v="6"/>
    <n v="8"/>
    <n v="1"/>
    <n v="6"/>
    <n v="1.4150943396226415E-2"/>
    <n v="1.02"/>
    <n v="6.12"/>
  </r>
  <r>
    <d v="2021-11-16T00:00:00"/>
    <s v="OT-00136"/>
    <x v="47"/>
    <s v="Agroforestal"/>
    <s v="Custom King bed"/>
    <x v="6"/>
    <n v="1.5"/>
    <n v="10"/>
    <n v="8"/>
    <n v="1"/>
    <n v="10"/>
    <n v="2.358490566037736E-2"/>
    <n v="1.02"/>
    <n v="10.199999999999999"/>
  </r>
  <r>
    <d v="2021-11-16T00:00:00"/>
    <s v="OT-00136"/>
    <x v="47"/>
    <s v="Agroforestal"/>
    <s v="Custom King bed"/>
    <x v="6"/>
    <n v="1.5"/>
    <n v="7"/>
    <n v="8"/>
    <n v="1"/>
    <n v="7"/>
    <n v="1.6509433962264151E-2"/>
    <n v="1.02"/>
    <n v="7.1400000000000006"/>
  </r>
  <r>
    <d v="2021-11-16T00:00:00"/>
    <s v="OT-00136"/>
    <x v="47"/>
    <s v="Agroforestal"/>
    <s v="Custom King bed"/>
    <x v="6"/>
    <n v="2"/>
    <n v="7"/>
    <n v="8"/>
    <n v="1"/>
    <n v="9.3333333333333339"/>
    <n v="2.2012578616352203E-2"/>
    <n v="1.02"/>
    <n v="9.5200000000000014"/>
  </r>
  <r>
    <d v="2021-11-16T00:00:00"/>
    <s v="OT-00136"/>
    <x v="47"/>
    <s v="Agroforestal"/>
    <s v="Custom King bed"/>
    <x v="6"/>
    <n v="2"/>
    <n v="8"/>
    <n v="9"/>
    <n v="1"/>
    <n v="12"/>
    <n v="2.8301886792452831E-2"/>
    <n v="1.02"/>
    <n v="12.24"/>
  </r>
  <r>
    <d v="2021-11-16T00:00:00"/>
    <s v="OT-00136"/>
    <x v="47"/>
    <s v="Agroforestal"/>
    <s v="Custom King bed"/>
    <x v="6"/>
    <n v="1.5"/>
    <n v="5"/>
    <n v="9"/>
    <n v="1"/>
    <n v="5.625"/>
    <n v="1.3266509433962265E-2"/>
    <n v="1.02"/>
    <n v="5.7374999999999998"/>
  </r>
  <r>
    <d v="2021-11-16T00:00:00"/>
    <s v="OT-00136"/>
    <x v="47"/>
    <s v="Agroforestal"/>
    <s v="Custom King bed"/>
    <x v="6"/>
    <n v="1.5"/>
    <n v="8"/>
    <n v="7"/>
    <n v="1"/>
    <n v="7"/>
    <n v="1.6509433962264151E-2"/>
    <n v="1.02"/>
    <n v="7.1400000000000006"/>
  </r>
  <r>
    <d v="2021-11-19T00:00:00"/>
    <s v="OT-00135"/>
    <x v="48"/>
    <s v="Agroforestal"/>
    <s v="Dining table"/>
    <x v="5"/>
    <n v="2"/>
    <n v="4"/>
    <n v="9"/>
    <n v="2"/>
    <n v="12"/>
    <n v="2.8301886792452831E-2"/>
    <n v="1.02"/>
    <n v="12.24"/>
  </r>
  <r>
    <d v="2021-11-19T00:00:00"/>
    <s v="OT-00135"/>
    <x v="48"/>
    <s v="Agroforestal"/>
    <s v="Dining table"/>
    <x v="5"/>
    <n v="2"/>
    <n v="5"/>
    <n v="9"/>
    <n v="6"/>
    <n v="45"/>
    <n v="0.10613207547169812"/>
    <n v="1.02"/>
    <n v="45.9"/>
  </r>
  <r>
    <d v="2021-11-19T00:00:00"/>
    <s v="OT-00135"/>
    <x v="48"/>
    <s v="Agroforestal"/>
    <s v="Dining table"/>
    <x v="5"/>
    <n v="2"/>
    <n v="6"/>
    <n v="9"/>
    <n v="5"/>
    <n v="45"/>
    <n v="0.10613207547169812"/>
    <n v="1.02"/>
    <n v="45.9"/>
  </r>
  <r>
    <d v="2021-11-19T00:00:00"/>
    <s v="OT-00135"/>
    <x v="48"/>
    <s v="Agroforestal"/>
    <s v="Dining table"/>
    <x v="5"/>
    <n v="2"/>
    <n v="4"/>
    <n v="9"/>
    <n v="10"/>
    <n v="60"/>
    <n v="0.14150943396226415"/>
    <n v="1.02"/>
    <n v="61.2"/>
  </r>
  <r>
    <d v="2021-11-19T00:00:00"/>
    <s v="OT-00135"/>
    <x v="48"/>
    <s v="Agroforestal"/>
    <s v="Dining table"/>
    <x v="5"/>
    <n v="2"/>
    <n v="5"/>
    <n v="9"/>
    <n v="16"/>
    <n v="120"/>
    <n v="0.28301886792452829"/>
    <n v="1.02"/>
    <n v="122.4"/>
  </r>
  <r>
    <d v="2021-11-19T00:00:00"/>
    <s v="OT-00135"/>
    <x v="48"/>
    <s v="Agroforestal"/>
    <s v="Dining table"/>
    <x v="5"/>
    <n v="2"/>
    <n v="6"/>
    <n v="9"/>
    <n v="6"/>
    <n v="54"/>
    <n v="0.12735849056603774"/>
    <n v="1.02"/>
    <n v="55.08"/>
  </r>
  <r>
    <d v="2021-11-19T00:00:00"/>
    <s v="OT-00135"/>
    <x v="48"/>
    <s v="Agroforestal"/>
    <s v="Dining table"/>
    <x v="5"/>
    <n v="2"/>
    <n v="4"/>
    <n v="10"/>
    <n v="7"/>
    <n v="46.666666666666664"/>
    <n v="0.110062893081761"/>
    <n v="1.02"/>
    <n v="47.6"/>
  </r>
  <r>
    <d v="2021-11-19T00:00:00"/>
    <s v="OT-00135"/>
    <x v="48"/>
    <s v="Agroforestal"/>
    <s v="Dining table"/>
    <x v="5"/>
    <n v="2"/>
    <n v="5"/>
    <n v="10"/>
    <n v="10"/>
    <n v="83.333333333333329"/>
    <n v="0.19654088050314464"/>
    <n v="1.02"/>
    <n v="85"/>
  </r>
  <r>
    <d v="2021-11-19T00:00:00"/>
    <s v="OT-00135"/>
    <x v="48"/>
    <s v="Agroforestal"/>
    <s v="Dining table"/>
    <x v="5"/>
    <n v="2"/>
    <n v="6"/>
    <n v="10"/>
    <n v="5"/>
    <n v="50"/>
    <n v="0.11792452830188679"/>
    <n v="1.02"/>
    <n v="51"/>
  </r>
  <r>
    <d v="2021-11-19T00:00:00"/>
    <s v="OT-00135"/>
    <x v="48"/>
    <s v="Agroforestal"/>
    <s v="Dining table"/>
    <x v="5"/>
    <n v="2"/>
    <n v="4"/>
    <n v="11"/>
    <n v="10"/>
    <n v="73.333333333333329"/>
    <n v="0.17295597484276728"/>
    <n v="1.02"/>
    <n v="74.8"/>
  </r>
  <r>
    <d v="2021-11-19T00:00:00"/>
    <s v="OT-00135"/>
    <x v="48"/>
    <s v="Agroforestal"/>
    <s v="Dining table"/>
    <x v="5"/>
    <n v="2"/>
    <n v="5"/>
    <n v="11"/>
    <n v="3"/>
    <n v="27.5"/>
    <n v="6.4858490566037735E-2"/>
    <n v="1.02"/>
    <n v="28.05"/>
  </r>
  <r>
    <d v="2021-11-19T00:00:00"/>
    <s v="OT-00135"/>
    <x v="48"/>
    <s v="Agroforestal"/>
    <s v="Dining table"/>
    <x v="5"/>
    <n v="2"/>
    <n v="6"/>
    <n v="11"/>
    <n v="6"/>
    <n v="66"/>
    <n v="0.15566037735849056"/>
    <n v="1.02"/>
    <n v="67.320000000000007"/>
  </r>
  <r>
    <d v="2021-11-19T00:00:00"/>
    <s v="OT-00135"/>
    <x v="48"/>
    <s v="Agroforestal"/>
    <s v="Dining table"/>
    <x v="5"/>
    <n v="2"/>
    <n v="4"/>
    <n v="12"/>
    <n v="8"/>
    <n v="64"/>
    <n v="0.15094339622641509"/>
    <n v="1.02"/>
    <n v="65.28"/>
  </r>
  <r>
    <d v="2021-11-19T00:00:00"/>
    <s v="OT-00135"/>
    <x v="48"/>
    <s v="Agroforestal"/>
    <s v="Dining table"/>
    <x v="5"/>
    <n v="2"/>
    <n v="5"/>
    <n v="12"/>
    <n v="10"/>
    <n v="100"/>
    <n v="0.23584905660377359"/>
    <n v="1.02"/>
    <n v="102"/>
  </r>
  <r>
    <d v="2021-11-19T00:00:00"/>
    <s v="OT-00135"/>
    <x v="48"/>
    <s v="Agroforestal"/>
    <s v="Dining table"/>
    <x v="5"/>
    <n v="2"/>
    <n v="6"/>
    <n v="12"/>
    <n v="3"/>
    <n v="36"/>
    <n v="8.4905660377358486E-2"/>
    <n v="1.02"/>
    <n v="36.72"/>
  </r>
  <r>
    <d v="2021-11-19T00:00:00"/>
    <s v="OT-00135"/>
    <x v="48"/>
    <s v="Agroforestal"/>
    <s v="Dining table"/>
    <x v="5"/>
    <n v="2"/>
    <n v="4"/>
    <n v="6"/>
    <n v="8"/>
    <n v="32"/>
    <n v="7.5471698113207544E-2"/>
    <n v="1.02"/>
    <n v="32.64"/>
  </r>
  <r>
    <d v="2021-11-19T00:00:00"/>
    <s v="OT-00135"/>
    <x v="48"/>
    <s v="Agroforestal"/>
    <s v="Dining table"/>
    <x v="5"/>
    <n v="2"/>
    <n v="5"/>
    <n v="6"/>
    <n v="7"/>
    <n v="35"/>
    <n v="8.254716981132075E-2"/>
    <n v="1.02"/>
    <n v="35.700000000000003"/>
  </r>
  <r>
    <d v="2021-11-19T00:00:00"/>
    <s v="OT-00135"/>
    <x v="48"/>
    <s v="Agroforestal"/>
    <s v="Dining table"/>
    <x v="5"/>
    <n v="1"/>
    <n v="4"/>
    <n v="10"/>
    <n v="25"/>
    <n v="83.333333333333329"/>
    <n v="0.19654088050314464"/>
    <n v="1.02"/>
    <n v="85"/>
  </r>
  <r>
    <d v="2021-11-19T00:00:00"/>
    <s v="OT-00135"/>
    <x v="48"/>
    <s v="Agroforestal"/>
    <s v="Dining table"/>
    <x v="5"/>
    <n v="1"/>
    <n v="4"/>
    <n v="8"/>
    <n v="14"/>
    <n v="37.333333333333336"/>
    <n v="8.8050314465408813E-2"/>
    <n v="1.02"/>
    <n v="38.080000000000005"/>
  </r>
  <r>
    <d v="2021-11-19T00:00:00"/>
    <s v="OT-00135"/>
    <x v="48"/>
    <s v="Agroforestal"/>
    <s v="Dining table"/>
    <x v="5"/>
    <n v="1"/>
    <n v="4"/>
    <n v="9"/>
    <n v="16"/>
    <n v="48"/>
    <n v="0.11320754716981132"/>
    <n v="1.02"/>
    <n v="48.96"/>
  </r>
  <r>
    <d v="2021-11-19T00:00:00"/>
    <s v="OT-00135"/>
    <x v="48"/>
    <s v="Agroforestal"/>
    <s v="Dining table"/>
    <x v="5"/>
    <n v="1"/>
    <n v="4"/>
    <n v="11"/>
    <n v="22"/>
    <n v="80.666666666666671"/>
    <n v="0.19025157232704404"/>
    <n v="1.02"/>
    <n v="82.28"/>
  </r>
  <r>
    <d v="2021-11-19T00:00:00"/>
    <s v="OT-00135"/>
    <x v="48"/>
    <s v="Agroforestal"/>
    <s v="Dining table"/>
    <x v="5"/>
    <n v="1"/>
    <n v="4"/>
    <n v="12"/>
    <n v="8"/>
    <n v="32"/>
    <n v="7.5471698113207544E-2"/>
    <n v="1.02"/>
    <n v="32.64"/>
  </r>
  <r>
    <d v="2021-11-19T00:00:00"/>
    <s v="OT-00135"/>
    <x v="48"/>
    <s v="Agroforestal"/>
    <s v="Dining table"/>
    <x v="5"/>
    <n v="1"/>
    <n v="4"/>
    <n v="6"/>
    <n v="24"/>
    <n v="48"/>
    <n v="0.11320754716981132"/>
    <n v="1.02"/>
    <n v="48.96"/>
  </r>
  <r>
    <d v="2021-11-19T00:00:00"/>
    <s v="OT-00135"/>
    <x v="48"/>
    <s v="Agroforestal"/>
    <s v="Dining table"/>
    <x v="5"/>
    <n v="1"/>
    <n v="4"/>
    <n v="7"/>
    <n v="38"/>
    <n v="88.666666666666671"/>
    <n v="0.20911949685534592"/>
    <n v="1.02"/>
    <n v="90.440000000000012"/>
  </r>
  <r>
    <d v="2021-11-18T00:00:00"/>
    <s v="OT-00138"/>
    <x v="49"/>
    <s v="Agroforestal"/>
    <s v="Dining chair custom"/>
    <x v="5"/>
    <n v="2"/>
    <n v="4"/>
    <n v="6"/>
    <n v="12"/>
    <n v="48"/>
    <n v="0.11320754716981132"/>
    <n v="1.02"/>
    <n v="48.96"/>
  </r>
  <r>
    <d v="2021-11-18T00:00:00"/>
    <s v="OT-00138"/>
    <x v="49"/>
    <s v="Agroforestal"/>
    <s v="Dining chair custom"/>
    <x v="5"/>
    <n v="2"/>
    <n v="5"/>
    <n v="6"/>
    <n v="23"/>
    <n v="115"/>
    <n v="0.27122641509433965"/>
    <n v="1.02"/>
    <n v="117.3"/>
  </r>
  <r>
    <d v="2021-11-18T00:00:00"/>
    <s v="OT-00138"/>
    <x v="49"/>
    <s v="Agroforestal"/>
    <s v="Dining chair custom"/>
    <x v="5"/>
    <n v="2"/>
    <n v="6"/>
    <n v="6"/>
    <n v="17"/>
    <n v="102"/>
    <n v="0.24056603773584906"/>
    <n v="1.02"/>
    <n v="104.04"/>
  </r>
  <r>
    <d v="2021-11-18T00:00:00"/>
    <s v="OT-00138"/>
    <x v="49"/>
    <s v="Agroforestal"/>
    <s v="Dining chair custom"/>
    <x v="5"/>
    <n v="2"/>
    <n v="7"/>
    <n v="6"/>
    <n v="8"/>
    <n v="56"/>
    <n v="0.13207547169811321"/>
    <n v="1.02"/>
    <n v="57.120000000000005"/>
  </r>
  <r>
    <d v="2021-11-18T00:00:00"/>
    <s v="OT-00138"/>
    <x v="49"/>
    <s v="Agroforestal"/>
    <s v="Dining chair custom"/>
    <x v="5"/>
    <n v="2"/>
    <n v="3"/>
    <n v="7"/>
    <n v="6"/>
    <n v="21"/>
    <n v="4.9528301886792456E-2"/>
    <n v="1.02"/>
    <n v="21.42"/>
  </r>
  <r>
    <d v="2021-11-18T00:00:00"/>
    <s v="OT-00138"/>
    <x v="49"/>
    <s v="Agroforestal"/>
    <s v="Dining chair custom"/>
    <x v="5"/>
    <n v="2"/>
    <n v="4"/>
    <n v="7"/>
    <n v="18"/>
    <n v="84"/>
    <n v="0.19811320754716982"/>
    <n v="1.02"/>
    <n v="85.68"/>
  </r>
  <r>
    <d v="2021-11-18T00:00:00"/>
    <s v="OT-00138"/>
    <x v="49"/>
    <s v="Agroforestal"/>
    <s v="Dining chair custom"/>
    <x v="5"/>
    <n v="2"/>
    <n v="5"/>
    <n v="7"/>
    <n v="24"/>
    <n v="140"/>
    <n v="0.330188679245283"/>
    <n v="1.02"/>
    <n v="142.80000000000001"/>
  </r>
  <r>
    <d v="2021-11-18T00:00:00"/>
    <s v="OT-00138"/>
    <x v="49"/>
    <s v="Agroforestal"/>
    <s v="Dining chair custom"/>
    <x v="5"/>
    <n v="2"/>
    <n v="6"/>
    <n v="7"/>
    <n v="10"/>
    <n v="70"/>
    <n v="0.1650943396226415"/>
    <n v="1.02"/>
    <n v="71.400000000000006"/>
  </r>
  <r>
    <d v="2021-11-18T00:00:00"/>
    <s v="OT-00138"/>
    <x v="49"/>
    <s v="Agroforestal"/>
    <s v="Dining chair custom"/>
    <x v="5"/>
    <n v="2"/>
    <n v="7"/>
    <n v="7"/>
    <n v="2"/>
    <n v="16.333333333333332"/>
    <n v="3.8522012578616351E-2"/>
    <n v="1.02"/>
    <n v="16.66"/>
  </r>
  <r>
    <d v="2021-11-18T00:00:00"/>
    <s v="OT-00138"/>
    <x v="49"/>
    <s v="Agroforestal"/>
    <s v="Dining chair custom"/>
    <x v="5"/>
    <n v="2"/>
    <n v="4"/>
    <n v="8"/>
    <n v="4"/>
    <n v="21.333333333333332"/>
    <n v="5.0314465408805027E-2"/>
    <n v="1.02"/>
    <n v="21.759999999999998"/>
  </r>
  <r>
    <d v="2021-11-18T00:00:00"/>
    <s v="OT-00138"/>
    <x v="49"/>
    <s v="Agroforestal"/>
    <s v="Dining chair custom"/>
    <x v="5"/>
    <n v="2"/>
    <n v="5"/>
    <n v="8"/>
    <n v="10"/>
    <n v="66.666666666666671"/>
    <n v="0.15723270440251574"/>
    <n v="1.02"/>
    <n v="68"/>
  </r>
  <r>
    <d v="2021-11-18T00:00:00"/>
    <s v="OT-00138"/>
    <x v="49"/>
    <s v="Agroforestal"/>
    <s v="Dining chair custom"/>
    <x v="5"/>
    <n v="2"/>
    <n v="6"/>
    <n v="8"/>
    <n v="7"/>
    <n v="56"/>
    <n v="0.13207547169811321"/>
    <n v="1.02"/>
    <n v="57.120000000000005"/>
  </r>
  <r>
    <d v="2021-11-18T00:00:00"/>
    <s v="OT-00138"/>
    <x v="49"/>
    <s v="Agroforestal"/>
    <s v="Dining chair custom"/>
    <x v="5"/>
    <n v="2"/>
    <n v="7"/>
    <n v="8"/>
    <n v="2"/>
    <n v="18.666666666666668"/>
    <n v="4.4025157232704407E-2"/>
    <n v="1.02"/>
    <n v="19.040000000000003"/>
  </r>
  <r>
    <d v="2021-11-18T00:00:00"/>
    <s v="OT-00138"/>
    <x v="49"/>
    <s v="Agroforestal"/>
    <s v="Dining chair custom"/>
    <x v="5"/>
    <n v="2"/>
    <n v="4"/>
    <n v="4"/>
    <n v="2"/>
    <n v="5.333333333333333"/>
    <n v="1.2578616352201257E-2"/>
    <n v="1.02"/>
    <n v="5.4399999999999995"/>
  </r>
  <r>
    <d v="2021-11-18T00:00:00"/>
    <s v="OT-00138"/>
    <x v="49"/>
    <s v="Agroforestal"/>
    <s v="Dining chair custom"/>
    <x v="5"/>
    <n v="2"/>
    <n v="6"/>
    <n v="4"/>
    <n v="3"/>
    <n v="12"/>
    <n v="2.8301886792452831E-2"/>
    <n v="1.02"/>
    <n v="12.24"/>
  </r>
  <r>
    <d v="2021-11-18T00:00:00"/>
    <s v="OT-00138"/>
    <x v="49"/>
    <s v="Agroforestal"/>
    <s v="Dining chair custom"/>
    <x v="5"/>
    <n v="2"/>
    <n v="7"/>
    <n v="4"/>
    <n v="1"/>
    <n v="4.666666666666667"/>
    <n v="1.1006289308176102E-2"/>
    <n v="1.02"/>
    <n v="4.7600000000000007"/>
  </r>
  <r>
    <d v="2021-11-18T00:00:00"/>
    <s v="OT-00138"/>
    <x v="49"/>
    <s v="Agroforestal"/>
    <s v="Dining chair custom"/>
    <x v="5"/>
    <n v="1"/>
    <n v="5"/>
    <n v="7"/>
    <n v="3"/>
    <n v="8.75"/>
    <n v="2.0636792452830188E-2"/>
    <n v="1.02"/>
    <n v="8.9250000000000007"/>
  </r>
  <r>
    <d v="2021-11-18T00:00:00"/>
    <s v="OT-00138"/>
    <x v="49"/>
    <s v="Agroforestal"/>
    <s v="Dining chair custom"/>
    <x v="5"/>
    <n v="1"/>
    <n v="2"/>
    <n v="4"/>
    <n v="4"/>
    <n v="2.6666666666666665"/>
    <n v="6.2893081761006284E-3"/>
    <n v="1.02"/>
    <n v="2.7199999999999998"/>
  </r>
  <r>
    <d v="2021-11-18T00:00:00"/>
    <s v="OT-00138"/>
    <x v="49"/>
    <s v="Agroforestal"/>
    <s v="Dining chair custom"/>
    <x v="5"/>
    <n v="1"/>
    <n v="3"/>
    <n v="4"/>
    <n v="8"/>
    <n v="8"/>
    <n v="1.8867924528301886E-2"/>
    <n v="1.02"/>
    <n v="8.16"/>
  </r>
  <r>
    <d v="2021-11-18T00:00:00"/>
    <s v="OT-00138"/>
    <x v="49"/>
    <s v="Agroforestal"/>
    <s v="Dining chair custom"/>
    <x v="5"/>
    <n v="1"/>
    <n v="4"/>
    <n v="4"/>
    <n v="13"/>
    <n v="17.333333333333332"/>
    <n v="4.0880503144654086E-2"/>
    <n v="1.02"/>
    <n v="17.68"/>
  </r>
  <r>
    <d v="2021-11-18T00:00:00"/>
    <s v="OT-00138"/>
    <x v="49"/>
    <s v="Agroforestal"/>
    <s v="Dining chair custom"/>
    <x v="5"/>
    <n v="1"/>
    <n v="5"/>
    <n v="4"/>
    <n v="1"/>
    <n v="1.6666666666666667"/>
    <n v="3.9308176100628931E-3"/>
    <n v="1.02"/>
    <n v="1.7000000000000002"/>
  </r>
  <r>
    <d v="2021-11-18T00:00:00"/>
    <s v="OT-00138"/>
    <x v="49"/>
    <s v="Agroforestal"/>
    <s v="Dining chair custom"/>
    <x v="5"/>
    <n v="1"/>
    <n v="6"/>
    <n v="4"/>
    <n v="8"/>
    <n v="16"/>
    <n v="3.7735849056603772E-2"/>
    <n v="1.02"/>
    <n v="16.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523469-7D80-4EEF-AF52-C37842268CCA}" name="PivotTable7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19" firstHeaderRow="1" firstDataRow="1" firstDataCol="1" rowPageCount="1" colPageCount="1"/>
  <pivotFields count="14">
    <pivotField showAll="0"/>
    <pivotField showAll="0"/>
    <pivotField axis="axisPage" showAll="0">
      <items count="51">
        <item x="46"/>
        <item x="48"/>
        <item x="47"/>
        <item x="49"/>
        <item x="5"/>
        <item x="11"/>
        <item x="6"/>
        <item x="19"/>
        <item x="44"/>
        <item x="10"/>
        <item x="1"/>
        <item x="15"/>
        <item x="0"/>
        <item x="21"/>
        <item x="13"/>
        <item x="17"/>
        <item x="4"/>
        <item x="29"/>
        <item x="16"/>
        <item x="7"/>
        <item x="20"/>
        <item x="37"/>
        <item x="36"/>
        <item x="25"/>
        <item x="22"/>
        <item x="24"/>
        <item x="23"/>
        <item x="32"/>
        <item x="30"/>
        <item x="27"/>
        <item x="28"/>
        <item x="31"/>
        <item x="26"/>
        <item x="35"/>
        <item x="34"/>
        <item x="33"/>
        <item x="40"/>
        <item x="41"/>
        <item x="38"/>
        <item x="39"/>
        <item x="42"/>
        <item x="43"/>
        <item x="45"/>
        <item x="3"/>
        <item x="2"/>
        <item x="18"/>
        <item x="8"/>
        <item x="12"/>
        <item x="14"/>
        <item x="9"/>
        <item t="default"/>
      </items>
    </pivotField>
    <pivotField showAll="0"/>
    <pivotField showAll="0"/>
    <pivotField axis="axisRow" showAll="0">
      <items count="16">
        <item x="13"/>
        <item x="6"/>
        <item x="0"/>
        <item x="1"/>
        <item x="3"/>
        <item x="4"/>
        <item x="11"/>
        <item x="8"/>
        <item x="9"/>
        <item x="14"/>
        <item x="12"/>
        <item x="7"/>
        <item x="2"/>
        <item x="10"/>
        <item x="5"/>
        <item t="default"/>
      </items>
    </pivotField>
    <pivotField showAll="0"/>
    <pivotField showAll="0"/>
    <pivotField showAll="0"/>
    <pivotField showAll="0"/>
    <pivotField numFmtId="43" showAll="0"/>
    <pivotField numFmtId="43" showAll="0"/>
    <pivotField numFmtId="164" showAll="0"/>
    <pivotField numFmtId="164" showAll="0"/>
  </pivotFields>
  <rowFields count="1">
    <field x="5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2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3BA8E2-020C-4141-BA76-483C2C07A14B}" name="Tabla1" displayName="Tabla1" ref="A1:S649" totalsRowShown="0" headerRowDxfId="9">
  <autoFilter ref="A1:S649" xr:uid="{153BA8E2-020C-4141-BA76-483C2C07A14B}">
    <filterColumn colId="9">
      <filters>
        <filter val="Almendro"/>
        <filter val="Caoba Africana"/>
        <filter val="Cedro Macho"/>
        <filter val="Cedro Real"/>
        <filter val="Cortez"/>
        <filter val="Frijolillo"/>
        <filter val="Hule"/>
        <filter val="Laurel"/>
        <filter val="Llamarada del bosque"/>
        <filter val="Nanciton"/>
        <filter val="Pòchote"/>
        <filter val="Roble"/>
        <filter val="Santa Maria"/>
        <filter val="Teca"/>
      </filters>
    </filterColumn>
  </autoFilter>
  <sortState xmlns:xlrd2="http://schemas.microsoft.com/office/spreadsheetml/2017/richdata2" ref="A2:S649">
    <sortCondition ref="D1:D649"/>
  </sortState>
  <tableColumns count="19">
    <tableColumn id="1" xr3:uid="{E7D31123-AA31-4A50-B18F-229DB51511A8}" name="Fecha" dataDxfId="8"/>
    <tableColumn id="2" xr3:uid="{8C8EB1F1-042A-420A-98F6-FF021DFFE603}" name="Proyecto"/>
    <tableColumn id="14" xr3:uid="{A2D35E26-C2BA-4616-A86C-D52BEB611F5F}" name="Proyecto With not char" dataDxfId="7">
      <calculatedColumnFormula>IFERROR(RIGHT(Tabla1[[#This Row],[Proyecto]],LEN(Tabla1[[#This Row],[Proyecto]])-FIND("-",Tabla1[[#This Row],[Proyecto]])),Tabla1[[#This Row],[Proyecto]])</calculatedColumnFormula>
    </tableColumn>
    <tableColumn id="15" xr3:uid="{D1C2907B-CCCC-4483-B372-E3ABB8752D71}" name="Bulto" dataDxfId="2">
      <calculatedColumnFormula>VLOOKUP(Tabla1[[#This Row],[Proyecto With not char]],Sheet2!$B$4:$D$53,3,FALSE)</calculatedColumnFormula>
    </tableColumn>
    <tableColumn id="3" xr3:uid="{F0C0077C-8065-4CB4-81C7-B7C9BD3269E4}" name="Bodega"/>
    <tableColumn id="16" xr3:uid="{F3DFEFE0-AF24-4B97-BCAD-5F94AB5B1152}" name="LocationID" dataDxfId="1">
      <calculatedColumnFormula>VLOOKUP(Tabla1[[#This Row],[Bodega]],$AG$3:$AH$9,2,FALSE)</calculatedColumnFormula>
    </tableColumn>
    <tableColumn id="4" xr3:uid="{6DD6FAD1-4BE4-4B27-8AEB-F9337DBBFC7B}" name="Descripcion"/>
    <tableColumn id="19" xr3:uid="{49AA2CAB-5781-45A6-B8EE-DEF0831108CE}" name="WorkOrderNo"/>
    <tableColumn id="18" xr3:uid="{5A5E708A-88F4-498F-A202-F529A2D9E65D}" name="WorkOrderID"/>
    <tableColumn id="5" xr3:uid="{B81D57AE-9B68-4543-905E-287DD23E8512}" name="Especie"/>
    <tableColumn id="17" xr3:uid="{CFAA0ACA-D674-4DBF-984D-0A6417FFC2F3}" name="SpeciesID" dataDxfId="0">
      <calculatedColumnFormula>VLOOKUP(Tabla1[[#This Row],[Especie]],$AK$3:$AL$29,2,FALSE)</calculatedColumnFormula>
    </tableColumn>
    <tableColumn id="6" xr3:uid="{24CF919F-B0FA-4193-91F1-EA5E3A385F65}" name="Grosor "/>
    <tableColumn id="7" xr3:uid="{FBE063F8-185C-4960-9896-0A5C42AEC236}" name="Ancho "/>
    <tableColumn id="8" xr3:uid="{3831A0A6-42F4-46B9-A792-F8168E78CE6A}" name="Largo"/>
    <tableColumn id="9" xr3:uid="{8B6F241D-EEF4-4CC3-8EAB-0C0DFC614E13}" name="Piezas"/>
    <tableColumn id="10" xr3:uid="{D3535A1D-06C2-41F6-BD7F-9C353C82C1D4}" name="PT" dataDxfId="6">
      <calculatedColumnFormula>(L2*M2*N2*O2)/12</calculatedColumnFormula>
    </tableColumn>
    <tableColumn id="11" xr3:uid="{B891FE9B-998B-4C59-8EA3-C3BF62883F50}" name="M3" dataDxfId="5">
      <calculatedColumnFormula>+P2/424</calculatedColumnFormula>
    </tableColumn>
    <tableColumn id="12" xr3:uid="{23C335FB-D8B9-4056-8A59-7C3AA62F7149}" name="Precio $" dataDxfId="4"/>
    <tableColumn id="13" xr3:uid="{F33CC1FD-E7E1-43A3-AB40-008338AC2501}" name="Total $" dataDxfId="3">
      <calculatedColumnFormula>+Tabla1[[#This Row],[Precio $]]*Tabla1[[#This Row],[PT]]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9BEFE-D2B4-44F7-A68A-EC2D2C9E92C1}">
  <dimension ref="A1:D54"/>
  <sheetViews>
    <sheetView workbookViewId="0">
      <selection activeCell="A4" sqref="A4:A18"/>
    </sheetView>
  </sheetViews>
  <sheetFormatPr defaultRowHeight="15" x14ac:dyDescent="0.25"/>
  <cols>
    <col min="1" max="1" width="21.5703125" bestFit="1" customWidth="1"/>
    <col min="2" max="2" width="16.28515625" bestFit="1" customWidth="1"/>
  </cols>
  <sheetData>
    <row r="1" spans="1:4" x14ac:dyDescent="0.25">
      <c r="A1" s="9" t="s">
        <v>2</v>
      </c>
      <c r="B1" t="s">
        <v>206</v>
      </c>
    </row>
    <row r="3" spans="1:4" x14ac:dyDescent="0.25">
      <c r="A3" s="9" t="s">
        <v>156</v>
      </c>
      <c r="B3" s="9"/>
    </row>
    <row r="4" spans="1:4" x14ac:dyDescent="0.25">
      <c r="A4" s="10" t="s">
        <v>90</v>
      </c>
      <c r="B4" s="10" t="s">
        <v>157</v>
      </c>
      <c r="C4">
        <v>1</v>
      </c>
      <c r="D4" t="s">
        <v>207</v>
      </c>
    </row>
    <row r="5" spans="1:4" x14ac:dyDescent="0.25">
      <c r="A5" s="10" t="s">
        <v>40</v>
      </c>
      <c r="B5" s="10" t="s">
        <v>158</v>
      </c>
      <c r="C5">
        <v>2</v>
      </c>
      <c r="D5" t="s">
        <v>208</v>
      </c>
    </row>
    <row r="6" spans="1:4" x14ac:dyDescent="0.25">
      <c r="A6" s="10" t="s">
        <v>17</v>
      </c>
      <c r="B6" s="10" t="s">
        <v>159</v>
      </c>
      <c r="C6">
        <v>3</v>
      </c>
      <c r="D6" t="s">
        <v>209</v>
      </c>
    </row>
    <row r="7" spans="1:4" x14ac:dyDescent="0.25">
      <c r="A7" s="10" t="s">
        <v>22</v>
      </c>
      <c r="B7" s="10" t="s">
        <v>160</v>
      </c>
      <c r="C7">
        <v>4</v>
      </c>
      <c r="D7" t="s">
        <v>210</v>
      </c>
    </row>
    <row r="8" spans="1:4" x14ac:dyDescent="0.25">
      <c r="A8" s="10" t="s">
        <v>28</v>
      </c>
      <c r="B8" s="10" t="s">
        <v>38</v>
      </c>
      <c r="C8">
        <v>5</v>
      </c>
      <c r="D8" t="s">
        <v>211</v>
      </c>
    </row>
    <row r="9" spans="1:4" x14ac:dyDescent="0.25">
      <c r="A9" s="10" t="s">
        <v>31</v>
      </c>
      <c r="B9" s="10" t="s">
        <v>59</v>
      </c>
      <c r="C9">
        <v>6</v>
      </c>
      <c r="D9" t="s">
        <v>212</v>
      </c>
    </row>
    <row r="10" spans="1:4" x14ac:dyDescent="0.25">
      <c r="A10" s="10" t="s">
        <v>55</v>
      </c>
      <c r="B10" s="10" t="s">
        <v>41</v>
      </c>
      <c r="C10">
        <v>7</v>
      </c>
      <c r="D10" t="s">
        <v>213</v>
      </c>
    </row>
    <row r="11" spans="1:4" x14ac:dyDescent="0.25">
      <c r="A11" s="10" t="s">
        <v>46</v>
      </c>
      <c r="B11" s="10" t="s">
        <v>106</v>
      </c>
      <c r="C11">
        <v>8</v>
      </c>
      <c r="D11" t="s">
        <v>214</v>
      </c>
    </row>
    <row r="12" spans="1:4" x14ac:dyDescent="0.25">
      <c r="A12" s="10" t="s">
        <v>47</v>
      </c>
      <c r="B12" s="10" t="s">
        <v>144</v>
      </c>
      <c r="C12">
        <v>9</v>
      </c>
      <c r="D12" t="s">
        <v>215</v>
      </c>
    </row>
    <row r="13" spans="1:4" x14ac:dyDescent="0.25">
      <c r="A13" s="10" t="s">
        <v>94</v>
      </c>
      <c r="B13" s="10" t="s">
        <v>56</v>
      </c>
      <c r="C13">
        <v>10</v>
      </c>
      <c r="D13" t="s">
        <v>216</v>
      </c>
    </row>
    <row r="14" spans="1:4" x14ac:dyDescent="0.25">
      <c r="A14" s="10" t="s">
        <v>62</v>
      </c>
      <c r="B14" s="10" t="s">
        <v>19</v>
      </c>
      <c r="C14">
        <v>11</v>
      </c>
      <c r="D14" t="s">
        <v>217</v>
      </c>
    </row>
    <row r="15" spans="1:4" x14ac:dyDescent="0.25">
      <c r="A15" s="10" t="s">
        <v>45</v>
      </c>
      <c r="B15" s="10" t="s">
        <v>81</v>
      </c>
      <c r="C15">
        <v>12</v>
      </c>
      <c r="D15" t="s">
        <v>218</v>
      </c>
    </row>
    <row r="16" spans="1:4" x14ac:dyDescent="0.25">
      <c r="A16" s="10" t="s">
        <v>24</v>
      </c>
      <c r="B16" s="10" t="s">
        <v>14</v>
      </c>
      <c r="C16">
        <v>13</v>
      </c>
      <c r="D16" t="s">
        <v>219</v>
      </c>
    </row>
    <row r="17" spans="1:4" x14ac:dyDescent="0.25">
      <c r="A17" s="10" t="s">
        <v>50</v>
      </c>
      <c r="B17" s="10" t="s">
        <v>109</v>
      </c>
      <c r="C17">
        <v>14</v>
      </c>
      <c r="D17" t="s">
        <v>220</v>
      </c>
    </row>
    <row r="18" spans="1:4" x14ac:dyDescent="0.25">
      <c r="A18" s="10" t="s">
        <v>35</v>
      </c>
      <c r="B18" s="10" t="s">
        <v>73</v>
      </c>
      <c r="C18">
        <v>15</v>
      </c>
      <c r="D18" t="s">
        <v>221</v>
      </c>
    </row>
    <row r="19" spans="1:4" x14ac:dyDescent="0.25">
      <c r="A19" s="10" t="s">
        <v>183</v>
      </c>
      <c r="B19" s="10" t="s">
        <v>89</v>
      </c>
      <c r="C19">
        <v>16</v>
      </c>
      <c r="D19" t="s">
        <v>222</v>
      </c>
    </row>
    <row r="20" spans="1:4" x14ac:dyDescent="0.25">
      <c r="B20" s="10" t="s">
        <v>32</v>
      </c>
      <c r="C20">
        <v>17</v>
      </c>
      <c r="D20" t="s">
        <v>223</v>
      </c>
    </row>
    <row r="21" spans="1:4" x14ac:dyDescent="0.25">
      <c r="B21" s="10" t="s">
        <v>120</v>
      </c>
      <c r="C21">
        <v>18</v>
      </c>
      <c r="D21" t="s">
        <v>224</v>
      </c>
    </row>
    <row r="22" spans="1:4" x14ac:dyDescent="0.25">
      <c r="B22" s="10" t="s">
        <v>85</v>
      </c>
      <c r="C22">
        <v>19</v>
      </c>
      <c r="D22" t="s">
        <v>225</v>
      </c>
    </row>
    <row r="23" spans="1:4" x14ac:dyDescent="0.25">
      <c r="B23" s="10" t="s">
        <v>43</v>
      </c>
      <c r="C23">
        <v>20</v>
      </c>
      <c r="D23" t="s">
        <v>226</v>
      </c>
    </row>
    <row r="24" spans="1:4" x14ac:dyDescent="0.25">
      <c r="B24" s="10" t="s">
        <v>108</v>
      </c>
      <c r="C24">
        <v>21</v>
      </c>
      <c r="D24" t="s">
        <v>227</v>
      </c>
    </row>
    <row r="25" spans="1:4" x14ac:dyDescent="0.25">
      <c r="B25" s="10" t="s">
        <v>161</v>
      </c>
      <c r="C25">
        <v>22</v>
      </c>
      <c r="D25" t="s">
        <v>228</v>
      </c>
    </row>
    <row r="26" spans="1:4" x14ac:dyDescent="0.25">
      <c r="B26" s="10" t="s">
        <v>162</v>
      </c>
      <c r="C26">
        <v>23</v>
      </c>
      <c r="D26" t="s">
        <v>229</v>
      </c>
    </row>
    <row r="27" spans="1:4" x14ac:dyDescent="0.25">
      <c r="B27" s="10" t="s">
        <v>163</v>
      </c>
      <c r="C27">
        <v>24</v>
      </c>
      <c r="D27" t="s">
        <v>230</v>
      </c>
    </row>
    <row r="28" spans="1:4" x14ac:dyDescent="0.25">
      <c r="B28" s="10" t="s">
        <v>164</v>
      </c>
      <c r="C28">
        <v>25</v>
      </c>
      <c r="D28" t="s">
        <v>231</v>
      </c>
    </row>
    <row r="29" spans="1:4" x14ac:dyDescent="0.25">
      <c r="B29" s="10" t="s">
        <v>165</v>
      </c>
      <c r="C29">
        <v>26</v>
      </c>
      <c r="D29" t="s">
        <v>232</v>
      </c>
    </row>
    <row r="30" spans="1:4" x14ac:dyDescent="0.25">
      <c r="B30" s="10" t="s">
        <v>166</v>
      </c>
      <c r="C30">
        <v>27</v>
      </c>
      <c r="D30" t="s">
        <v>233</v>
      </c>
    </row>
    <row r="31" spans="1:4" x14ac:dyDescent="0.25">
      <c r="B31" s="10" t="s">
        <v>167</v>
      </c>
      <c r="C31">
        <v>28</v>
      </c>
      <c r="D31" t="s">
        <v>234</v>
      </c>
    </row>
    <row r="32" spans="1:4" x14ac:dyDescent="0.25">
      <c r="B32" s="10" t="s">
        <v>168</v>
      </c>
      <c r="C32">
        <v>29</v>
      </c>
      <c r="D32" t="s">
        <v>235</v>
      </c>
    </row>
    <row r="33" spans="2:4" x14ac:dyDescent="0.25">
      <c r="B33" s="10" t="s">
        <v>169</v>
      </c>
      <c r="C33">
        <v>30</v>
      </c>
      <c r="D33" t="s">
        <v>236</v>
      </c>
    </row>
    <row r="34" spans="2:4" x14ac:dyDescent="0.25">
      <c r="B34" s="10" t="s">
        <v>170</v>
      </c>
      <c r="C34">
        <v>31</v>
      </c>
      <c r="D34" t="s">
        <v>237</v>
      </c>
    </row>
    <row r="35" spans="2:4" x14ac:dyDescent="0.25">
      <c r="B35" s="10" t="s">
        <v>171</v>
      </c>
      <c r="C35">
        <v>32</v>
      </c>
      <c r="D35" t="s">
        <v>238</v>
      </c>
    </row>
    <row r="36" spans="2:4" x14ac:dyDescent="0.25">
      <c r="B36" s="10" t="s">
        <v>172</v>
      </c>
      <c r="C36">
        <v>33</v>
      </c>
      <c r="D36" t="s">
        <v>239</v>
      </c>
    </row>
    <row r="37" spans="2:4" x14ac:dyDescent="0.25">
      <c r="B37" s="10" t="s">
        <v>173</v>
      </c>
      <c r="C37">
        <v>34</v>
      </c>
      <c r="D37" t="s">
        <v>240</v>
      </c>
    </row>
    <row r="38" spans="2:4" x14ac:dyDescent="0.25">
      <c r="B38" s="10" t="s">
        <v>174</v>
      </c>
      <c r="C38">
        <v>35</v>
      </c>
      <c r="D38" t="s">
        <v>241</v>
      </c>
    </row>
    <row r="39" spans="2:4" x14ac:dyDescent="0.25">
      <c r="B39" s="10" t="s">
        <v>175</v>
      </c>
      <c r="C39">
        <v>36</v>
      </c>
      <c r="D39" t="s">
        <v>242</v>
      </c>
    </row>
    <row r="40" spans="2:4" x14ac:dyDescent="0.25">
      <c r="B40" s="10" t="s">
        <v>176</v>
      </c>
      <c r="C40">
        <v>37</v>
      </c>
      <c r="D40" t="s">
        <v>243</v>
      </c>
    </row>
    <row r="41" spans="2:4" x14ac:dyDescent="0.25">
      <c r="B41" s="10" t="s">
        <v>177</v>
      </c>
      <c r="C41">
        <v>38</v>
      </c>
      <c r="D41" t="s">
        <v>244</v>
      </c>
    </row>
    <row r="42" spans="2:4" x14ac:dyDescent="0.25">
      <c r="B42" s="10" t="s">
        <v>178</v>
      </c>
      <c r="C42">
        <v>39</v>
      </c>
      <c r="D42" t="s">
        <v>245</v>
      </c>
    </row>
    <row r="43" spans="2:4" x14ac:dyDescent="0.25">
      <c r="B43" s="10" t="s">
        <v>179</v>
      </c>
      <c r="C43">
        <v>40</v>
      </c>
      <c r="D43" t="s">
        <v>246</v>
      </c>
    </row>
    <row r="44" spans="2:4" x14ac:dyDescent="0.25">
      <c r="B44" s="10" t="s">
        <v>180</v>
      </c>
      <c r="C44">
        <v>41</v>
      </c>
      <c r="D44" t="s">
        <v>247</v>
      </c>
    </row>
    <row r="45" spans="2:4" x14ac:dyDescent="0.25">
      <c r="B45" s="10" t="s">
        <v>181</v>
      </c>
      <c r="C45">
        <v>42</v>
      </c>
      <c r="D45" t="s">
        <v>248</v>
      </c>
    </row>
    <row r="46" spans="2:4" x14ac:dyDescent="0.25">
      <c r="B46" s="10" t="s">
        <v>182</v>
      </c>
      <c r="C46">
        <v>43</v>
      </c>
      <c r="D46" t="s">
        <v>249</v>
      </c>
    </row>
    <row r="47" spans="2:4" x14ac:dyDescent="0.25">
      <c r="B47" s="10" t="s">
        <v>29</v>
      </c>
      <c r="C47">
        <v>44</v>
      </c>
      <c r="D47" t="s">
        <v>250</v>
      </c>
    </row>
    <row r="48" spans="2:4" x14ac:dyDescent="0.25">
      <c r="B48" s="10" t="s">
        <v>26</v>
      </c>
      <c r="C48">
        <v>45</v>
      </c>
      <c r="D48" t="s">
        <v>251</v>
      </c>
    </row>
    <row r="49" spans="2:4" x14ac:dyDescent="0.25">
      <c r="B49" s="10" t="s">
        <v>98</v>
      </c>
      <c r="C49">
        <v>46</v>
      </c>
      <c r="D49" t="s">
        <v>252</v>
      </c>
    </row>
    <row r="50" spans="2:4" x14ac:dyDescent="0.25">
      <c r="B50" s="10" t="s">
        <v>48</v>
      </c>
      <c r="C50">
        <v>47</v>
      </c>
      <c r="D50" t="s">
        <v>253</v>
      </c>
    </row>
    <row r="51" spans="2:4" x14ac:dyDescent="0.25">
      <c r="B51" s="10" t="s">
        <v>66</v>
      </c>
      <c r="C51">
        <v>48</v>
      </c>
      <c r="D51" t="s">
        <v>254</v>
      </c>
    </row>
    <row r="52" spans="2:4" x14ac:dyDescent="0.25">
      <c r="B52" s="10" t="s">
        <v>79</v>
      </c>
      <c r="C52">
        <v>49</v>
      </c>
      <c r="D52" t="s">
        <v>255</v>
      </c>
    </row>
    <row r="53" spans="2:4" x14ac:dyDescent="0.25">
      <c r="B53" s="10" t="s">
        <v>51</v>
      </c>
      <c r="C53">
        <v>50</v>
      </c>
      <c r="D53" t="s">
        <v>256</v>
      </c>
    </row>
    <row r="54" spans="2:4" x14ac:dyDescent="0.25">
      <c r="B54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204D9-79D9-4DF7-8B31-89E8CC7619D7}">
  <dimension ref="A1:AN649"/>
  <sheetViews>
    <sheetView tabSelected="1" topLeftCell="C1" workbookViewId="0">
      <selection activeCell="H8" sqref="H8"/>
    </sheetView>
  </sheetViews>
  <sheetFormatPr defaultRowHeight="15" x14ac:dyDescent="0.25"/>
  <cols>
    <col min="1" max="1" width="10.7109375" hidden="1" customWidth="1"/>
    <col min="2" max="2" width="26.5703125" hidden="1" customWidth="1"/>
    <col min="3" max="3" width="26.28515625" bestFit="1" customWidth="1"/>
    <col min="4" max="4" width="26.28515625" customWidth="1"/>
    <col min="5" max="5" width="12.140625" bestFit="1" customWidth="1"/>
    <col min="6" max="6" width="12.140625" customWidth="1"/>
    <col min="7" max="7" width="32" customWidth="1"/>
    <col min="8" max="8" width="32" style="13" customWidth="1"/>
    <col min="9" max="9" width="32" customWidth="1"/>
    <col min="10" max="10" width="20.5703125" bestFit="1" customWidth="1"/>
    <col min="11" max="11" width="20.5703125" customWidth="1"/>
    <col min="12" max="12" width="12" bestFit="1" customWidth="1"/>
    <col min="13" max="13" width="11.5703125" bestFit="1" customWidth="1"/>
    <col min="14" max="14" width="10.28515625" bestFit="1" customWidth="1"/>
    <col min="15" max="15" width="11.140625" bestFit="1" customWidth="1"/>
    <col min="16" max="16" width="8" bestFit="1" customWidth="1"/>
    <col min="17" max="17" width="8.42578125" bestFit="1" customWidth="1"/>
    <col min="18" max="18" width="13.7109375" bestFit="1" customWidth="1"/>
    <col min="19" max="19" width="12.5703125" bestFit="1" customWidth="1"/>
    <col min="33" max="33" width="20.5703125" customWidth="1"/>
    <col min="37" max="37" width="19" customWidth="1"/>
    <col min="40" max="40" width="20.5703125" bestFit="1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184</v>
      </c>
      <c r="E1" s="1" t="s">
        <v>3</v>
      </c>
      <c r="F1" s="1" t="s">
        <v>187</v>
      </c>
      <c r="G1" s="1" t="s">
        <v>4</v>
      </c>
      <c r="H1" s="12" t="s">
        <v>258</v>
      </c>
      <c r="I1" s="1" t="s">
        <v>257</v>
      </c>
      <c r="J1" s="1" t="s">
        <v>5</v>
      </c>
      <c r="K1" s="1" t="s">
        <v>186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2" t="s">
        <v>12</v>
      </c>
      <c r="S1" s="2" t="s">
        <v>13</v>
      </c>
      <c r="U1" t="s">
        <v>185</v>
      </c>
    </row>
    <row r="2" spans="1:40" x14ac:dyDescent="0.25">
      <c r="A2" s="6">
        <v>44508</v>
      </c>
      <c r="B2" t="s">
        <v>149</v>
      </c>
      <c r="C2" t="str">
        <f>IFERROR(RIGHT(Tabla1[[#This Row],[Proyecto]],LEN(Tabla1[[#This Row],[Proyecto]])-FIND("-",Tabla1[[#This Row],[Proyecto]])),Tabla1[[#This Row],[Proyecto]])</f>
        <v>00066</v>
      </c>
      <c r="D2" t="str">
        <f>VLOOKUP(Tabla1[[#This Row],[Proyecto With not char]],Sheet2!$B$4:$D$53,3,FALSE)</f>
        <v>1-00066</v>
      </c>
      <c r="E2" t="s">
        <v>33</v>
      </c>
      <c r="F2">
        <f>VLOOKUP(Tabla1[[#This Row],[Bodega]],$AG$3:$AH$9,2,FALSE)</f>
        <v>2</v>
      </c>
      <c r="G2" t="s">
        <v>44</v>
      </c>
      <c r="I2">
        <v>1109</v>
      </c>
      <c r="J2" t="s">
        <v>35</v>
      </c>
      <c r="K2">
        <f>VLOOKUP(Tabla1[[#This Row],[Especie]],$AK$3:$AL$29,2,FALSE)</f>
        <v>3</v>
      </c>
      <c r="L2">
        <v>1</v>
      </c>
      <c r="M2">
        <v>5</v>
      </c>
      <c r="N2">
        <v>7</v>
      </c>
      <c r="O2">
        <v>5</v>
      </c>
      <c r="P2" s="4">
        <f>(L2*M2*N2*O2)/12</f>
        <v>14.583333333333334</v>
      </c>
      <c r="Q2" s="4">
        <f>+P2/424</f>
        <v>3.4394654088050314E-2</v>
      </c>
      <c r="R2" s="5">
        <v>1.02</v>
      </c>
      <c r="S2" s="5">
        <f>+Tabla1[[#This Row],[Precio $]]*Tabla1[[#This Row],[PT]]</f>
        <v>14.875</v>
      </c>
      <c r="AG2" t="s">
        <v>188</v>
      </c>
      <c r="AK2" t="s">
        <v>205</v>
      </c>
    </row>
    <row r="3" spans="1:40" x14ac:dyDescent="0.25">
      <c r="A3" s="6">
        <v>44508</v>
      </c>
      <c r="B3" t="s">
        <v>149</v>
      </c>
      <c r="C3" t="str">
        <f>IFERROR(RIGHT(Tabla1[[#This Row],[Proyecto]],LEN(Tabla1[[#This Row],[Proyecto]])-FIND("-",Tabla1[[#This Row],[Proyecto]])),Tabla1[[#This Row],[Proyecto]])</f>
        <v>00066</v>
      </c>
      <c r="D3" t="str">
        <f>VLOOKUP(Tabla1[[#This Row],[Proyecto With not char]],Sheet2!$B$4:$D$53,3,FALSE)</f>
        <v>1-00066</v>
      </c>
      <c r="E3" t="s">
        <v>33</v>
      </c>
      <c r="F3">
        <f>VLOOKUP(Tabla1[[#This Row],[Bodega]],$AG$3:$AH$9,2,FALSE)</f>
        <v>2</v>
      </c>
      <c r="G3" t="s">
        <v>44</v>
      </c>
      <c r="I3">
        <v>1109</v>
      </c>
      <c r="J3" t="s">
        <v>35</v>
      </c>
      <c r="K3">
        <f>VLOOKUP(Tabla1[[#This Row],[Especie]],$AK$3:$AL$29,2,FALSE)</f>
        <v>3</v>
      </c>
      <c r="L3">
        <v>1</v>
      </c>
      <c r="M3">
        <v>5</v>
      </c>
      <c r="N3">
        <v>5</v>
      </c>
      <c r="O3">
        <v>6</v>
      </c>
      <c r="P3" s="4">
        <f>(L3*M3*N3*O3)/12</f>
        <v>12.5</v>
      </c>
      <c r="Q3" s="4">
        <f>+P3/424</f>
        <v>2.9481132075471699E-2</v>
      </c>
      <c r="R3" s="5">
        <v>1.02</v>
      </c>
      <c r="S3" s="5">
        <f>+Tabla1[[#This Row],[Precio $]]*Tabla1[[#This Row],[PT]]</f>
        <v>12.75</v>
      </c>
      <c r="AG3" t="s">
        <v>189</v>
      </c>
      <c r="AH3">
        <v>0</v>
      </c>
      <c r="AK3" s="10" t="s">
        <v>90</v>
      </c>
      <c r="AL3">
        <v>1009</v>
      </c>
    </row>
    <row r="4" spans="1:40" x14ac:dyDescent="0.25">
      <c r="A4" s="6">
        <v>44508</v>
      </c>
      <c r="B4" t="s">
        <v>149</v>
      </c>
      <c r="C4" t="str">
        <f>IFERROR(RIGHT(Tabla1[[#This Row],[Proyecto]],LEN(Tabla1[[#This Row],[Proyecto]])-FIND("-",Tabla1[[#This Row],[Proyecto]])),Tabla1[[#This Row],[Proyecto]])</f>
        <v>00066</v>
      </c>
      <c r="D4" t="str">
        <f>VLOOKUP(Tabla1[[#This Row],[Proyecto With not char]],Sheet2!$B$4:$D$53,3,FALSE)</f>
        <v>1-00066</v>
      </c>
      <c r="E4" t="s">
        <v>33</v>
      </c>
      <c r="F4">
        <f>VLOOKUP(Tabla1[[#This Row],[Bodega]],$AG$3:$AH$9,2,FALSE)</f>
        <v>2</v>
      </c>
      <c r="G4" t="s">
        <v>44</v>
      </c>
      <c r="I4">
        <v>1109</v>
      </c>
      <c r="J4" t="s">
        <v>24</v>
      </c>
      <c r="K4">
        <f>VLOOKUP(Tabla1[[#This Row],[Especie]],$AK$3:$AL$29,2,FALSE)</f>
        <v>1013</v>
      </c>
      <c r="L4">
        <v>2</v>
      </c>
      <c r="M4">
        <v>5</v>
      </c>
      <c r="N4">
        <v>3</v>
      </c>
      <c r="O4">
        <v>5</v>
      </c>
      <c r="P4" s="4">
        <f>(L4*M4*N4*O4)/12</f>
        <v>12.5</v>
      </c>
      <c r="Q4" s="4">
        <f>+P4/424</f>
        <v>2.9481132075471699E-2</v>
      </c>
      <c r="R4" s="5">
        <v>1.02</v>
      </c>
      <c r="S4" s="5">
        <f>+Tabla1[[#This Row],[Precio $]]*Tabla1[[#This Row],[PT]]</f>
        <v>12.75</v>
      </c>
      <c r="AG4" t="s">
        <v>190</v>
      </c>
      <c r="AH4">
        <v>1</v>
      </c>
      <c r="AK4" s="10" t="s">
        <v>40</v>
      </c>
      <c r="AL4">
        <v>1005</v>
      </c>
      <c r="AN4" s="10" t="s">
        <v>90</v>
      </c>
    </row>
    <row r="5" spans="1:40" x14ac:dyDescent="0.25">
      <c r="A5" s="6">
        <v>44508</v>
      </c>
      <c r="B5" t="s">
        <v>149</v>
      </c>
      <c r="C5" t="str">
        <f>IFERROR(RIGHT(Tabla1[[#This Row],[Proyecto]],LEN(Tabla1[[#This Row],[Proyecto]])-FIND("-",Tabla1[[#This Row],[Proyecto]])),Tabla1[[#This Row],[Proyecto]])</f>
        <v>00066</v>
      </c>
      <c r="D5" t="str">
        <f>VLOOKUP(Tabla1[[#This Row],[Proyecto With not char]],Sheet2!$B$4:$D$53,3,FALSE)</f>
        <v>1-00066</v>
      </c>
      <c r="E5" t="s">
        <v>33</v>
      </c>
      <c r="F5">
        <f>VLOOKUP(Tabla1[[#This Row],[Bodega]],$AG$3:$AH$9,2,FALSE)</f>
        <v>2</v>
      </c>
      <c r="G5" t="s">
        <v>44</v>
      </c>
      <c r="I5">
        <v>1109</v>
      </c>
      <c r="J5" t="s">
        <v>40</v>
      </c>
      <c r="K5">
        <f>VLOOKUP(Tabla1[[#This Row],[Especie]],$AK$3:$AL$29,2,FALSE)</f>
        <v>1005</v>
      </c>
      <c r="L5">
        <v>1</v>
      </c>
      <c r="M5">
        <v>5</v>
      </c>
      <c r="N5">
        <v>3</v>
      </c>
      <c r="O5">
        <v>8</v>
      </c>
      <c r="P5" s="4">
        <f>(L5*M5*N5*O5)/12</f>
        <v>10</v>
      </c>
      <c r="Q5" s="4">
        <f>+P5/424</f>
        <v>2.358490566037736E-2</v>
      </c>
      <c r="R5" s="5">
        <v>1.02</v>
      </c>
      <c r="S5" s="5">
        <f>+Tabla1[[#This Row],[Precio $]]*Tabla1[[#This Row],[PT]]</f>
        <v>10.199999999999999</v>
      </c>
      <c r="AG5" t="s">
        <v>33</v>
      </c>
      <c r="AH5">
        <v>2</v>
      </c>
      <c r="AK5" t="s">
        <v>198</v>
      </c>
      <c r="AL5">
        <v>1014</v>
      </c>
      <c r="AN5" s="10" t="s">
        <v>40</v>
      </c>
    </row>
    <row r="6" spans="1:40" x14ac:dyDescent="0.25">
      <c r="A6" s="6">
        <v>44508</v>
      </c>
      <c r="B6" t="s">
        <v>149</v>
      </c>
      <c r="C6" t="str">
        <f>IFERROR(RIGHT(Tabla1[[#This Row],[Proyecto]],LEN(Tabla1[[#This Row],[Proyecto]])-FIND("-",Tabla1[[#This Row],[Proyecto]])),Tabla1[[#This Row],[Proyecto]])</f>
        <v>00066</v>
      </c>
      <c r="D6" t="str">
        <f>VLOOKUP(Tabla1[[#This Row],[Proyecto With not char]],Sheet2!$B$4:$D$53,3,FALSE)</f>
        <v>1-00066</v>
      </c>
      <c r="E6" t="s">
        <v>33</v>
      </c>
      <c r="F6">
        <f>VLOOKUP(Tabla1[[#This Row],[Bodega]],$AG$3:$AH$9,2,FALSE)</f>
        <v>2</v>
      </c>
      <c r="G6" t="s">
        <v>44</v>
      </c>
      <c r="I6">
        <v>1109</v>
      </c>
      <c r="J6" t="s">
        <v>46</v>
      </c>
      <c r="K6">
        <f>VLOOKUP(Tabla1[[#This Row],[Especie]],$AK$3:$AL$29,2,FALSE)</f>
        <v>1003</v>
      </c>
      <c r="L6">
        <v>1</v>
      </c>
      <c r="M6">
        <v>5</v>
      </c>
      <c r="N6">
        <v>3</v>
      </c>
      <c r="O6">
        <v>10</v>
      </c>
      <c r="P6" s="4">
        <f>(L6*M6*N6*O6)/12</f>
        <v>12.5</v>
      </c>
      <c r="Q6" s="4">
        <f>+P6/424</f>
        <v>2.9481132075471699E-2</v>
      </c>
      <c r="R6" s="5">
        <v>1.43</v>
      </c>
      <c r="S6" s="5">
        <f>+Tabla1[[#This Row],[Precio $]]*Tabla1[[#This Row],[PT]]</f>
        <v>17.875</v>
      </c>
      <c r="AG6" t="s">
        <v>15</v>
      </c>
      <c r="AH6">
        <v>3</v>
      </c>
      <c r="AK6" s="10" t="s">
        <v>17</v>
      </c>
      <c r="AL6">
        <v>1</v>
      </c>
      <c r="AN6" s="10" t="s">
        <v>17</v>
      </c>
    </row>
    <row r="7" spans="1:40" x14ac:dyDescent="0.25">
      <c r="A7" s="6">
        <v>44508</v>
      </c>
      <c r="B7" t="s">
        <v>149</v>
      </c>
      <c r="C7" t="str">
        <f>IFERROR(RIGHT(Tabla1[[#This Row],[Proyecto]],LEN(Tabla1[[#This Row],[Proyecto]])-FIND("-",Tabla1[[#This Row],[Proyecto]])),Tabla1[[#This Row],[Proyecto]])</f>
        <v>00066</v>
      </c>
      <c r="D7" t="str">
        <f>VLOOKUP(Tabla1[[#This Row],[Proyecto With not char]],Sheet2!$B$4:$D$53,3,FALSE)</f>
        <v>1-00066</v>
      </c>
      <c r="E7" t="s">
        <v>33</v>
      </c>
      <c r="F7">
        <f>VLOOKUP(Tabla1[[#This Row],[Bodega]],$AG$3:$AH$9,2,FALSE)</f>
        <v>2</v>
      </c>
      <c r="G7" t="s">
        <v>44</v>
      </c>
      <c r="I7">
        <v>1109</v>
      </c>
      <c r="J7" t="s">
        <v>17</v>
      </c>
      <c r="K7">
        <f>VLOOKUP(Tabla1[[#This Row],[Especie]],$AK$3:$AL$29,2,FALSE)</f>
        <v>1</v>
      </c>
      <c r="L7">
        <v>1</v>
      </c>
      <c r="M7">
        <v>5</v>
      </c>
      <c r="N7">
        <v>2</v>
      </c>
      <c r="O7">
        <v>11</v>
      </c>
      <c r="P7" s="4">
        <f>(L7*M7*N7*O7)/12</f>
        <v>9.1666666666666661</v>
      </c>
      <c r="Q7" s="4">
        <f>+P7/424</f>
        <v>2.1619496855345911E-2</v>
      </c>
      <c r="R7" s="5">
        <v>1.02</v>
      </c>
      <c r="S7" s="5">
        <f>+Tabla1[[#This Row],[Precio $]]*Tabla1[[#This Row],[PT]]</f>
        <v>9.35</v>
      </c>
      <c r="AG7" t="s">
        <v>60</v>
      </c>
      <c r="AH7">
        <v>4</v>
      </c>
      <c r="AK7" s="10" t="s">
        <v>22</v>
      </c>
      <c r="AL7">
        <v>1021</v>
      </c>
      <c r="AN7" s="10" t="s">
        <v>22</v>
      </c>
    </row>
    <row r="8" spans="1:40" x14ac:dyDescent="0.25">
      <c r="A8" s="6">
        <v>44433</v>
      </c>
      <c r="B8" t="s">
        <v>56</v>
      </c>
      <c r="C8" t="str">
        <f>IFERROR(RIGHT(Tabla1[[#This Row],[Proyecto]],LEN(Tabla1[[#This Row],[Proyecto]])-FIND("-",Tabla1[[#This Row],[Proyecto]])),Tabla1[[#This Row],[Proyecto]])</f>
        <v>Doña Clara</v>
      </c>
      <c r="D8" t="str">
        <f>VLOOKUP(Tabla1[[#This Row],[Proyecto With not char]],Sheet2!$B$4:$D$53,3,FALSE)</f>
        <v>10-Doña Clara</v>
      </c>
      <c r="E8" t="s">
        <v>33</v>
      </c>
      <c r="F8">
        <f>VLOOKUP(Tabla1[[#This Row],[Bodega]],$AG$3:$AH$9,2,FALSE)</f>
        <v>2</v>
      </c>
      <c r="G8" t="s">
        <v>57</v>
      </c>
      <c r="J8" t="s">
        <v>40</v>
      </c>
      <c r="K8">
        <f>VLOOKUP(Tabla1[[#This Row],[Especie]],$AK$3:$AL$29,2,FALSE)</f>
        <v>1005</v>
      </c>
      <c r="L8">
        <v>1</v>
      </c>
      <c r="M8">
        <v>6</v>
      </c>
      <c r="N8">
        <v>6</v>
      </c>
      <c r="O8">
        <v>16</v>
      </c>
      <c r="P8" s="4">
        <f>(L8*M8*N8*O8)/12</f>
        <v>48</v>
      </c>
      <c r="Q8" s="4">
        <f>+P8/424</f>
        <v>0.11320754716981132</v>
      </c>
      <c r="R8" s="5">
        <v>1.45</v>
      </c>
      <c r="S8" s="5">
        <f>+Tabla1[[#This Row],[Precio $]]*Tabla1[[#This Row],[PT]]</f>
        <v>69.599999999999994</v>
      </c>
      <c r="AG8" t="s">
        <v>20</v>
      </c>
      <c r="AH8">
        <v>5</v>
      </c>
      <c r="AK8" t="s">
        <v>192</v>
      </c>
      <c r="AL8">
        <v>1004</v>
      </c>
      <c r="AN8" s="10" t="s">
        <v>28</v>
      </c>
    </row>
    <row r="9" spans="1:40" x14ac:dyDescent="0.25">
      <c r="A9" s="6">
        <v>44433</v>
      </c>
      <c r="B9" t="s">
        <v>56</v>
      </c>
      <c r="C9" t="str">
        <f>IFERROR(RIGHT(Tabla1[[#This Row],[Proyecto]],LEN(Tabla1[[#This Row],[Proyecto]])-FIND("-",Tabla1[[#This Row],[Proyecto]])),Tabla1[[#This Row],[Proyecto]])</f>
        <v>Doña Clara</v>
      </c>
      <c r="D9" t="str">
        <f>VLOOKUP(Tabla1[[#This Row],[Proyecto With not char]],Sheet2!$B$4:$D$53,3,FALSE)</f>
        <v>10-Doña Clara</v>
      </c>
      <c r="E9" t="s">
        <v>33</v>
      </c>
      <c r="F9">
        <f>VLOOKUP(Tabla1[[#This Row],[Bodega]],$AG$3:$AH$9,2,FALSE)</f>
        <v>2</v>
      </c>
      <c r="G9" t="s">
        <v>57</v>
      </c>
      <c r="J9" t="s">
        <v>40</v>
      </c>
      <c r="K9">
        <f>VLOOKUP(Tabla1[[#This Row],[Especie]],$AK$3:$AL$29,2,FALSE)</f>
        <v>1005</v>
      </c>
      <c r="L9">
        <v>1</v>
      </c>
      <c r="M9">
        <v>6</v>
      </c>
      <c r="N9">
        <v>7</v>
      </c>
      <c r="O9">
        <v>5</v>
      </c>
      <c r="P9" s="4">
        <f>(L9*M9*N9*O9)/12</f>
        <v>17.5</v>
      </c>
      <c r="Q9" s="4">
        <f>+P9/424</f>
        <v>4.1273584905660375E-2</v>
      </c>
      <c r="R9" s="5">
        <v>1.45</v>
      </c>
      <c r="S9" s="5">
        <f>+Tabla1[[#This Row],[Precio $]]*Tabla1[[#This Row],[PT]]</f>
        <v>25.375</v>
      </c>
      <c r="AG9" t="s">
        <v>191</v>
      </c>
      <c r="AH9">
        <v>6</v>
      </c>
      <c r="AK9" t="s">
        <v>203</v>
      </c>
      <c r="AL9">
        <v>2023</v>
      </c>
      <c r="AN9" s="10" t="s">
        <v>31</v>
      </c>
    </row>
    <row r="10" spans="1:40" x14ac:dyDescent="0.25">
      <c r="A10" s="6">
        <v>44433</v>
      </c>
      <c r="B10" t="s">
        <v>56</v>
      </c>
      <c r="C10" t="str">
        <f>IFERROR(RIGHT(Tabla1[[#This Row],[Proyecto]],LEN(Tabla1[[#This Row],[Proyecto]])-FIND("-",Tabla1[[#This Row],[Proyecto]])),Tabla1[[#This Row],[Proyecto]])</f>
        <v>Doña Clara</v>
      </c>
      <c r="D10" t="str">
        <f>VLOOKUP(Tabla1[[#This Row],[Proyecto With not char]],Sheet2!$B$4:$D$53,3,FALSE)</f>
        <v>10-Doña Clara</v>
      </c>
      <c r="E10" t="s">
        <v>33</v>
      </c>
      <c r="F10">
        <f>VLOOKUP(Tabla1[[#This Row],[Bodega]],$AG$3:$AH$9,2,FALSE)</f>
        <v>2</v>
      </c>
      <c r="G10" t="s">
        <v>57</v>
      </c>
      <c r="J10" t="s">
        <v>40</v>
      </c>
      <c r="K10">
        <f>VLOOKUP(Tabla1[[#This Row],[Especie]],$AK$3:$AL$29,2,FALSE)</f>
        <v>1005</v>
      </c>
      <c r="L10">
        <v>1</v>
      </c>
      <c r="M10">
        <v>6</v>
      </c>
      <c r="N10">
        <v>6</v>
      </c>
      <c r="O10">
        <v>5</v>
      </c>
      <c r="P10" s="4">
        <f>(L10*M10*N10*O10)/12</f>
        <v>15</v>
      </c>
      <c r="Q10" s="4">
        <f>+P10/424</f>
        <v>3.5377358490566037E-2</v>
      </c>
      <c r="R10" s="5">
        <v>1.45</v>
      </c>
      <c r="S10" s="5">
        <f>+Tabla1[[#This Row],[Precio $]]*Tabla1[[#This Row],[PT]]</f>
        <v>21.75</v>
      </c>
      <c r="AK10" t="s">
        <v>199</v>
      </c>
      <c r="AL10">
        <v>1015</v>
      </c>
      <c r="AN10" s="10" t="s">
        <v>55</v>
      </c>
    </row>
    <row r="11" spans="1:40" x14ac:dyDescent="0.25">
      <c r="A11" s="6">
        <v>44433</v>
      </c>
      <c r="B11" t="s">
        <v>56</v>
      </c>
      <c r="C11" t="str">
        <f>IFERROR(RIGHT(Tabla1[[#This Row],[Proyecto]],LEN(Tabla1[[#This Row],[Proyecto]])-FIND("-",Tabla1[[#This Row],[Proyecto]])),Tabla1[[#This Row],[Proyecto]])</f>
        <v>Doña Clara</v>
      </c>
      <c r="D11" t="str">
        <f>VLOOKUP(Tabla1[[#This Row],[Proyecto With not char]],Sheet2!$B$4:$D$53,3,FALSE)</f>
        <v>10-Doña Clara</v>
      </c>
      <c r="E11" t="s">
        <v>33</v>
      </c>
      <c r="F11">
        <f>VLOOKUP(Tabla1[[#This Row],[Bodega]],$AG$3:$AH$9,2,FALSE)</f>
        <v>2</v>
      </c>
      <c r="G11" t="s">
        <v>57</v>
      </c>
      <c r="J11" t="s">
        <v>40</v>
      </c>
      <c r="K11">
        <f>VLOOKUP(Tabla1[[#This Row],[Especie]],$AK$3:$AL$29,2,FALSE)</f>
        <v>1005</v>
      </c>
      <c r="L11">
        <v>1</v>
      </c>
      <c r="M11">
        <v>6</v>
      </c>
      <c r="N11">
        <v>5</v>
      </c>
      <c r="O11">
        <v>12</v>
      </c>
      <c r="P11" s="4">
        <f>(L11*M11*N11*O11)/12</f>
        <v>30</v>
      </c>
      <c r="Q11" s="4">
        <f>+P11/424</f>
        <v>7.0754716981132074E-2</v>
      </c>
      <c r="R11" s="5">
        <v>1.45</v>
      </c>
      <c r="S11" s="5">
        <f>+Tabla1[[#This Row],[Precio $]]*Tabla1[[#This Row],[PT]]</f>
        <v>43.5</v>
      </c>
      <c r="AK11" s="10" t="s">
        <v>31</v>
      </c>
      <c r="AL11">
        <v>1020</v>
      </c>
      <c r="AN11" s="10" t="s">
        <v>46</v>
      </c>
    </row>
    <row r="12" spans="1:40" x14ac:dyDescent="0.25">
      <c r="A12" s="6">
        <v>44433</v>
      </c>
      <c r="B12" t="s">
        <v>56</v>
      </c>
      <c r="C12" t="str">
        <f>IFERROR(RIGHT(Tabla1[[#This Row],[Proyecto]],LEN(Tabla1[[#This Row],[Proyecto]])-FIND("-",Tabla1[[#This Row],[Proyecto]])),Tabla1[[#This Row],[Proyecto]])</f>
        <v>Doña Clara</v>
      </c>
      <c r="D12" t="str">
        <f>VLOOKUP(Tabla1[[#This Row],[Proyecto With not char]],Sheet2!$B$4:$D$53,3,FALSE)</f>
        <v>10-Doña Clara</v>
      </c>
      <c r="E12" t="s">
        <v>33</v>
      </c>
      <c r="F12">
        <f>VLOOKUP(Tabla1[[#This Row],[Bodega]],$AG$3:$AH$9,2,FALSE)</f>
        <v>2</v>
      </c>
      <c r="G12" t="s">
        <v>57</v>
      </c>
      <c r="J12" t="s">
        <v>40</v>
      </c>
      <c r="K12">
        <f>VLOOKUP(Tabla1[[#This Row],[Especie]],$AK$3:$AL$29,2,FALSE)</f>
        <v>1005</v>
      </c>
      <c r="L12">
        <v>1</v>
      </c>
      <c r="M12">
        <v>6</v>
      </c>
      <c r="N12">
        <v>6</v>
      </c>
      <c r="O12">
        <v>4</v>
      </c>
      <c r="P12" s="4">
        <f>(L12*M12*N12*O12)/12</f>
        <v>12</v>
      </c>
      <c r="Q12" s="4">
        <f>+P12/424</f>
        <v>2.8301886792452831E-2</v>
      </c>
      <c r="R12" s="5">
        <v>1.45</v>
      </c>
      <c r="S12" s="5">
        <f>+Tabla1[[#This Row],[Precio $]]*Tabla1[[#This Row],[PT]]</f>
        <v>17.399999999999999</v>
      </c>
      <c r="AK12" t="s">
        <v>197</v>
      </c>
      <c r="AL12">
        <v>1012</v>
      </c>
      <c r="AN12" s="10" t="s">
        <v>47</v>
      </c>
    </row>
    <row r="13" spans="1:40" x14ac:dyDescent="0.25">
      <c r="A13" s="6">
        <v>44433</v>
      </c>
      <c r="B13" t="s">
        <v>56</v>
      </c>
      <c r="C13" t="str">
        <f>IFERROR(RIGHT(Tabla1[[#This Row],[Proyecto]],LEN(Tabla1[[#This Row],[Proyecto]])-FIND("-",Tabla1[[#This Row],[Proyecto]])),Tabla1[[#This Row],[Proyecto]])</f>
        <v>Doña Clara</v>
      </c>
      <c r="D13" t="str">
        <f>VLOOKUP(Tabla1[[#This Row],[Proyecto With not char]],Sheet2!$B$4:$D$53,3,FALSE)</f>
        <v>10-Doña Clara</v>
      </c>
      <c r="E13" t="s">
        <v>33</v>
      </c>
      <c r="F13">
        <f>VLOOKUP(Tabla1[[#This Row],[Bodega]],$AG$3:$AH$9,2,FALSE)</f>
        <v>2</v>
      </c>
      <c r="G13" t="s">
        <v>57</v>
      </c>
      <c r="J13" t="s">
        <v>40</v>
      </c>
      <c r="K13">
        <f>VLOOKUP(Tabla1[[#This Row],[Especie]],$AK$3:$AL$29,2,FALSE)</f>
        <v>1005</v>
      </c>
      <c r="L13">
        <v>1</v>
      </c>
      <c r="M13">
        <v>6</v>
      </c>
      <c r="N13">
        <v>4</v>
      </c>
      <c r="O13">
        <v>4</v>
      </c>
      <c r="P13" s="4">
        <f>(L13*M13*N13*O13)/12</f>
        <v>8</v>
      </c>
      <c r="Q13" s="4">
        <f>+P13/424</f>
        <v>1.8867924528301886E-2</v>
      </c>
      <c r="R13" s="5">
        <v>1.45</v>
      </c>
      <c r="S13" s="5">
        <f>+Tabla1[[#This Row],[Precio $]]*Tabla1[[#This Row],[PT]]</f>
        <v>11.6</v>
      </c>
      <c r="AK13" s="10" t="s">
        <v>55</v>
      </c>
      <c r="AL13">
        <v>1002</v>
      </c>
      <c r="AN13" s="11" t="s">
        <v>94</v>
      </c>
    </row>
    <row r="14" spans="1:40" x14ac:dyDescent="0.25">
      <c r="A14" s="3">
        <v>44246</v>
      </c>
      <c r="B14" t="s">
        <v>19</v>
      </c>
      <c r="C14" t="str">
        <f>IFERROR(RIGHT(Tabla1[[#This Row],[Proyecto]],LEN(Tabla1[[#This Row],[Proyecto]])-FIND("-",Tabla1[[#This Row],[Proyecto]])),Tabla1[[#This Row],[Proyecto]])</f>
        <v>Georgina Osorio</v>
      </c>
      <c r="D14" t="str">
        <f>VLOOKUP(Tabla1[[#This Row],[Proyecto With not char]],Sheet2!$B$4:$D$53,3,FALSE)</f>
        <v>11-Georgina Osorio</v>
      </c>
      <c r="E14" t="s">
        <v>20</v>
      </c>
      <c r="F14">
        <f>VLOOKUP(Tabla1[[#This Row],[Bodega]],$AG$3:$AH$9,2,FALSE)</f>
        <v>5</v>
      </c>
      <c r="G14" t="s">
        <v>21</v>
      </c>
      <c r="J14" t="s">
        <v>22</v>
      </c>
      <c r="K14">
        <f>VLOOKUP(Tabla1[[#This Row],[Especie]],$AK$3:$AL$29,2,FALSE)</f>
        <v>1021</v>
      </c>
      <c r="L14">
        <v>2</v>
      </c>
      <c r="M14">
        <v>5</v>
      </c>
      <c r="N14">
        <v>7</v>
      </c>
      <c r="O14">
        <v>1</v>
      </c>
      <c r="P14" s="4">
        <f>(L14*M14*N14*O14)/12</f>
        <v>5.833333333333333</v>
      </c>
      <c r="Q14" s="4">
        <f>+P14/424</f>
        <v>1.3757861635220124E-2</v>
      </c>
      <c r="R14" s="5">
        <v>1.2</v>
      </c>
      <c r="S14" s="5">
        <f>+Tabla1[[#This Row],[Precio $]]*Tabla1[[#This Row],[PT]]</f>
        <v>6.9999999999999991</v>
      </c>
      <c r="AK14" s="10" t="s">
        <v>28</v>
      </c>
      <c r="AL14">
        <v>1016</v>
      </c>
      <c r="AN14" s="10" t="s">
        <v>62</v>
      </c>
    </row>
    <row r="15" spans="1:40" x14ac:dyDescent="0.25">
      <c r="A15" s="3">
        <v>44246</v>
      </c>
      <c r="B15" t="s">
        <v>19</v>
      </c>
      <c r="C15" t="str">
        <f>IFERROR(RIGHT(Tabla1[[#This Row],[Proyecto]],LEN(Tabla1[[#This Row],[Proyecto]])-FIND("-",Tabla1[[#This Row],[Proyecto]])),Tabla1[[#This Row],[Proyecto]])</f>
        <v>Georgina Osorio</v>
      </c>
      <c r="D15" t="str">
        <f>VLOOKUP(Tabla1[[#This Row],[Proyecto With not char]],Sheet2!$B$4:$D$53,3,FALSE)</f>
        <v>11-Georgina Osorio</v>
      </c>
      <c r="E15" t="s">
        <v>20</v>
      </c>
      <c r="F15">
        <f>VLOOKUP(Tabla1[[#This Row],[Bodega]],$AG$3:$AH$9,2,FALSE)</f>
        <v>5</v>
      </c>
      <c r="G15" t="s">
        <v>21</v>
      </c>
      <c r="J15" t="s">
        <v>22</v>
      </c>
      <c r="K15">
        <f>VLOOKUP(Tabla1[[#This Row],[Especie]],$AK$3:$AL$29,2,FALSE)</f>
        <v>1021</v>
      </c>
      <c r="L15">
        <v>1</v>
      </c>
      <c r="M15">
        <v>6</v>
      </c>
      <c r="N15">
        <v>7</v>
      </c>
      <c r="O15">
        <v>6</v>
      </c>
      <c r="P15" s="4">
        <f>(L15*M15*N15*O15)/12</f>
        <v>21</v>
      </c>
      <c r="Q15" s="4">
        <f>+P15/424</f>
        <v>4.9528301886792456E-2</v>
      </c>
      <c r="R15" s="5">
        <v>1.2</v>
      </c>
      <c r="S15" s="5">
        <f>+Tabla1[[#This Row],[Precio $]]*Tabla1[[#This Row],[PT]]</f>
        <v>25.2</v>
      </c>
      <c r="AK15" s="10" t="s">
        <v>46</v>
      </c>
      <c r="AL15">
        <v>1003</v>
      </c>
      <c r="AN15" s="10" t="s">
        <v>45</v>
      </c>
    </row>
    <row r="16" spans="1:40" x14ac:dyDescent="0.25">
      <c r="A16" s="3">
        <v>44246</v>
      </c>
      <c r="B16" t="s">
        <v>19</v>
      </c>
      <c r="C16" t="str">
        <f>IFERROR(RIGHT(Tabla1[[#This Row],[Proyecto]],LEN(Tabla1[[#This Row],[Proyecto]])-FIND("-",Tabla1[[#This Row],[Proyecto]])),Tabla1[[#This Row],[Proyecto]])</f>
        <v>Georgina Osorio</v>
      </c>
      <c r="D16" t="str">
        <f>VLOOKUP(Tabla1[[#This Row],[Proyecto With not char]],Sheet2!$B$4:$D$53,3,FALSE)</f>
        <v>11-Georgina Osorio</v>
      </c>
      <c r="E16" t="s">
        <v>20</v>
      </c>
      <c r="F16">
        <f>VLOOKUP(Tabla1[[#This Row],[Bodega]],$AG$3:$AH$9,2,FALSE)</f>
        <v>5</v>
      </c>
      <c r="G16" t="s">
        <v>21</v>
      </c>
      <c r="J16" t="s">
        <v>22</v>
      </c>
      <c r="K16">
        <f>VLOOKUP(Tabla1[[#This Row],[Especie]],$AK$3:$AL$29,2,FALSE)</f>
        <v>1021</v>
      </c>
      <c r="L16">
        <v>2</v>
      </c>
      <c r="M16">
        <v>8</v>
      </c>
      <c r="N16">
        <v>7</v>
      </c>
      <c r="O16">
        <v>4</v>
      </c>
      <c r="P16" s="4">
        <f>(L16*M16*N16*O16)/12</f>
        <v>37.333333333333336</v>
      </c>
      <c r="Q16" s="4">
        <f>+P16/424</f>
        <v>8.8050314465408813E-2</v>
      </c>
      <c r="R16" s="5">
        <v>1.2</v>
      </c>
      <c r="S16" s="5">
        <f>+Tabla1[[#This Row],[Precio $]]*Tabla1[[#This Row],[PT]]</f>
        <v>44.800000000000004</v>
      </c>
      <c r="AK16" t="s">
        <v>201</v>
      </c>
      <c r="AL16">
        <v>1022</v>
      </c>
      <c r="AN16" s="10" t="s">
        <v>24</v>
      </c>
    </row>
    <row r="17" spans="1:40" x14ac:dyDescent="0.25">
      <c r="A17" s="3">
        <v>44246</v>
      </c>
      <c r="B17" t="s">
        <v>19</v>
      </c>
      <c r="C17" t="str">
        <f>IFERROR(RIGHT(Tabla1[[#This Row],[Proyecto]],LEN(Tabla1[[#This Row],[Proyecto]])-FIND("-",Tabla1[[#This Row],[Proyecto]])),Tabla1[[#This Row],[Proyecto]])</f>
        <v>Georgina Osorio</v>
      </c>
      <c r="D17" t="str">
        <f>VLOOKUP(Tabla1[[#This Row],[Proyecto With not char]],Sheet2!$B$4:$D$53,3,FALSE)</f>
        <v>11-Georgina Osorio</v>
      </c>
      <c r="E17" t="s">
        <v>20</v>
      </c>
      <c r="F17">
        <f>VLOOKUP(Tabla1[[#This Row],[Bodega]],$AG$3:$AH$9,2,FALSE)</f>
        <v>5</v>
      </c>
      <c r="G17" t="s">
        <v>21</v>
      </c>
      <c r="J17" t="s">
        <v>22</v>
      </c>
      <c r="K17">
        <f>VLOOKUP(Tabla1[[#This Row],[Especie]],$AK$3:$AL$29,2,FALSE)</f>
        <v>1021</v>
      </c>
      <c r="L17">
        <v>1</v>
      </c>
      <c r="M17">
        <v>7</v>
      </c>
      <c r="N17">
        <v>4</v>
      </c>
      <c r="O17">
        <v>1</v>
      </c>
      <c r="P17" s="4">
        <f>(L17*M17*N17*O17)/12</f>
        <v>2.3333333333333335</v>
      </c>
      <c r="Q17" s="4">
        <f>+P17/424</f>
        <v>5.5031446540880508E-3</v>
      </c>
      <c r="R17" s="5">
        <v>1.2</v>
      </c>
      <c r="S17" s="5">
        <f>+Tabla1[[#This Row],[Precio $]]*Tabla1[[#This Row],[PT]]</f>
        <v>2.8000000000000003</v>
      </c>
      <c r="AK17" s="10" t="s">
        <v>47</v>
      </c>
      <c r="AL17">
        <v>1018</v>
      </c>
      <c r="AN17" s="10" t="s">
        <v>50</v>
      </c>
    </row>
    <row r="18" spans="1:40" x14ac:dyDescent="0.25">
      <c r="A18" s="3">
        <v>44246</v>
      </c>
      <c r="B18" t="s">
        <v>19</v>
      </c>
      <c r="C18" t="str">
        <f>IFERROR(RIGHT(Tabla1[[#This Row],[Proyecto]],LEN(Tabla1[[#This Row],[Proyecto]])-FIND("-",Tabla1[[#This Row],[Proyecto]])),Tabla1[[#This Row],[Proyecto]])</f>
        <v>Georgina Osorio</v>
      </c>
      <c r="D18" t="str">
        <f>VLOOKUP(Tabla1[[#This Row],[Proyecto With not char]],Sheet2!$B$4:$D$53,3,FALSE)</f>
        <v>11-Georgina Osorio</v>
      </c>
      <c r="E18" t="s">
        <v>20</v>
      </c>
      <c r="F18">
        <f>VLOOKUP(Tabla1[[#This Row],[Bodega]],$AG$3:$AH$9,2,FALSE)</f>
        <v>5</v>
      </c>
      <c r="G18" t="s">
        <v>21</v>
      </c>
      <c r="J18" t="s">
        <v>22</v>
      </c>
      <c r="K18">
        <f>VLOOKUP(Tabla1[[#This Row],[Especie]],$AK$3:$AL$29,2,FALSE)</f>
        <v>1021</v>
      </c>
      <c r="L18">
        <v>2</v>
      </c>
      <c r="M18">
        <v>10</v>
      </c>
      <c r="N18">
        <v>7</v>
      </c>
      <c r="O18">
        <v>2</v>
      </c>
      <c r="P18" s="4">
        <f>(L18*M18*N18*O18)/12</f>
        <v>23.333333333333332</v>
      </c>
      <c r="Q18" s="4">
        <f>+P18/424</f>
        <v>5.5031446540880498E-2</v>
      </c>
      <c r="R18" s="5">
        <v>1.2</v>
      </c>
      <c r="S18" s="5">
        <f>+Tabla1[[#This Row],[Precio $]]*Tabla1[[#This Row],[PT]]</f>
        <v>27.999999999999996</v>
      </c>
      <c r="AK18" t="s">
        <v>200</v>
      </c>
      <c r="AL18">
        <v>1017</v>
      </c>
      <c r="AN18" s="10" t="s">
        <v>35</v>
      </c>
    </row>
    <row r="19" spans="1:40" x14ac:dyDescent="0.25">
      <c r="A19" s="3">
        <v>44246</v>
      </c>
      <c r="B19" t="s">
        <v>19</v>
      </c>
      <c r="C19" t="str">
        <f>IFERROR(RIGHT(Tabla1[[#This Row],[Proyecto]],LEN(Tabla1[[#This Row],[Proyecto]])-FIND("-",Tabla1[[#This Row],[Proyecto]])),Tabla1[[#This Row],[Proyecto]])</f>
        <v>Georgina Osorio</v>
      </c>
      <c r="D19" t="str">
        <f>VLOOKUP(Tabla1[[#This Row],[Proyecto With not char]],Sheet2!$B$4:$D$53,3,FALSE)</f>
        <v>11-Georgina Osorio</v>
      </c>
      <c r="E19" t="s">
        <v>20</v>
      </c>
      <c r="F19">
        <f>VLOOKUP(Tabla1[[#This Row],[Bodega]],$AG$3:$AH$9,2,FALSE)</f>
        <v>5</v>
      </c>
      <c r="G19" t="s">
        <v>21</v>
      </c>
      <c r="J19" t="s">
        <v>22</v>
      </c>
      <c r="K19">
        <f>VLOOKUP(Tabla1[[#This Row],[Especie]],$AK$3:$AL$29,2,FALSE)</f>
        <v>1021</v>
      </c>
      <c r="L19">
        <v>1</v>
      </c>
      <c r="M19">
        <v>12</v>
      </c>
      <c r="N19">
        <v>7</v>
      </c>
      <c r="O19">
        <v>1</v>
      </c>
      <c r="P19" s="4">
        <f>(L19*M19*N19*O19)/12</f>
        <v>7</v>
      </c>
      <c r="Q19" s="4">
        <f>+P19/424</f>
        <v>1.6509433962264151E-2</v>
      </c>
      <c r="R19" s="5">
        <v>1.2</v>
      </c>
      <c r="S19" s="5">
        <f>+Tabla1[[#This Row],[Precio $]]*Tabla1[[#This Row],[PT]]</f>
        <v>8.4</v>
      </c>
      <c r="AK19" s="10" t="s">
        <v>62</v>
      </c>
      <c r="AL19">
        <v>2</v>
      </c>
    </row>
    <row r="20" spans="1:40" x14ac:dyDescent="0.25">
      <c r="A20" s="3">
        <v>44253</v>
      </c>
      <c r="B20" t="s">
        <v>19</v>
      </c>
      <c r="C20" t="str">
        <f>IFERROR(RIGHT(Tabla1[[#This Row],[Proyecto]],LEN(Tabla1[[#This Row],[Proyecto]])-FIND("-",Tabla1[[#This Row],[Proyecto]])),Tabla1[[#This Row],[Proyecto]])</f>
        <v>Georgina Osorio</v>
      </c>
      <c r="D20" t="str">
        <f>VLOOKUP(Tabla1[[#This Row],[Proyecto With not char]],Sheet2!$B$4:$D$53,3,FALSE)</f>
        <v>11-Georgina Osorio</v>
      </c>
      <c r="E20" t="s">
        <v>20</v>
      </c>
      <c r="F20">
        <f>VLOOKUP(Tabla1[[#This Row],[Bodega]],$AG$3:$AH$9,2,FALSE)</f>
        <v>5</v>
      </c>
      <c r="G20" t="s">
        <v>23</v>
      </c>
      <c r="J20" t="s">
        <v>24</v>
      </c>
      <c r="K20">
        <f>VLOOKUP(Tabla1[[#This Row],[Especie]],$AK$3:$AL$29,2,FALSE)</f>
        <v>1013</v>
      </c>
      <c r="L20">
        <v>1</v>
      </c>
      <c r="M20">
        <v>6</v>
      </c>
      <c r="N20">
        <v>7</v>
      </c>
      <c r="O20">
        <v>5</v>
      </c>
      <c r="P20" s="4">
        <f>(L20*M20*N20*O20)/12</f>
        <v>17.5</v>
      </c>
      <c r="Q20" s="4">
        <f>+P20/424</f>
        <v>4.1273584905660375E-2</v>
      </c>
      <c r="R20" s="5">
        <v>1.2</v>
      </c>
      <c r="S20" s="5">
        <f>+Tabla1[[#This Row],[Precio $]]*Tabla1[[#This Row],[PT]]</f>
        <v>21</v>
      </c>
      <c r="AK20" t="s">
        <v>204</v>
      </c>
      <c r="AL20">
        <v>2024</v>
      </c>
    </row>
    <row r="21" spans="1:40" x14ac:dyDescent="0.25">
      <c r="A21" s="3">
        <v>44253</v>
      </c>
      <c r="B21" t="s">
        <v>19</v>
      </c>
      <c r="C21" t="str">
        <f>IFERROR(RIGHT(Tabla1[[#This Row],[Proyecto]],LEN(Tabla1[[#This Row],[Proyecto]])-FIND("-",Tabla1[[#This Row],[Proyecto]])),Tabla1[[#This Row],[Proyecto]])</f>
        <v>Georgina Osorio</v>
      </c>
      <c r="D21" t="str">
        <f>VLOOKUP(Tabla1[[#This Row],[Proyecto With not char]],Sheet2!$B$4:$D$53,3,FALSE)</f>
        <v>11-Georgina Osorio</v>
      </c>
      <c r="E21" t="s">
        <v>20</v>
      </c>
      <c r="F21">
        <f>VLOOKUP(Tabla1[[#This Row],[Bodega]],$AG$3:$AH$9,2,FALSE)</f>
        <v>5</v>
      </c>
      <c r="G21" t="s">
        <v>23</v>
      </c>
      <c r="J21" t="s">
        <v>24</v>
      </c>
      <c r="K21">
        <f>VLOOKUP(Tabla1[[#This Row],[Especie]],$AK$3:$AL$29,2,FALSE)</f>
        <v>1013</v>
      </c>
      <c r="L21">
        <v>1</v>
      </c>
      <c r="M21">
        <v>3</v>
      </c>
      <c r="N21">
        <v>7</v>
      </c>
      <c r="O21">
        <v>8</v>
      </c>
      <c r="P21" s="4">
        <f>(L21*M21*N21*O21)/12</f>
        <v>14</v>
      </c>
      <c r="Q21" s="4">
        <f>+P21/424</f>
        <v>3.3018867924528301E-2</v>
      </c>
      <c r="R21" s="5">
        <v>1.2</v>
      </c>
      <c r="S21" s="5">
        <f>+Tabla1[[#This Row],[Precio $]]*Tabla1[[#This Row],[PT]]</f>
        <v>16.8</v>
      </c>
      <c r="AK21" t="s">
        <v>202</v>
      </c>
      <c r="AL21">
        <v>1023</v>
      </c>
    </row>
    <row r="22" spans="1:40" x14ac:dyDescent="0.25">
      <c r="A22" s="3">
        <v>44253</v>
      </c>
      <c r="B22" t="s">
        <v>19</v>
      </c>
      <c r="C22" t="str">
        <f>IFERROR(RIGHT(Tabla1[[#This Row],[Proyecto]],LEN(Tabla1[[#This Row],[Proyecto]])-FIND("-",Tabla1[[#This Row],[Proyecto]])),Tabla1[[#This Row],[Proyecto]])</f>
        <v>Georgina Osorio</v>
      </c>
      <c r="D22" t="str">
        <f>VLOOKUP(Tabla1[[#This Row],[Proyecto With not char]],Sheet2!$B$4:$D$53,3,FALSE)</f>
        <v>11-Georgina Osorio</v>
      </c>
      <c r="E22" t="s">
        <v>20</v>
      </c>
      <c r="F22">
        <f>VLOOKUP(Tabla1[[#This Row],[Bodega]],$AG$3:$AH$9,2,FALSE)</f>
        <v>5</v>
      </c>
      <c r="G22" t="s">
        <v>23</v>
      </c>
      <c r="J22" t="s">
        <v>24</v>
      </c>
      <c r="K22">
        <f>VLOOKUP(Tabla1[[#This Row],[Especie]],$AK$3:$AL$29,2,FALSE)</f>
        <v>1013</v>
      </c>
      <c r="L22">
        <v>2</v>
      </c>
      <c r="M22">
        <v>7</v>
      </c>
      <c r="N22">
        <v>7</v>
      </c>
      <c r="O22">
        <v>3</v>
      </c>
      <c r="P22" s="4">
        <f>(L22*M22*N22*O22)/12</f>
        <v>24.5</v>
      </c>
      <c r="Q22" s="4">
        <f>+P22/424</f>
        <v>5.7783018867924529E-2</v>
      </c>
      <c r="R22" s="5">
        <v>1.2</v>
      </c>
      <c r="S22" s="5">
        <f>+Tabla1[[#This Row],[Precio $]]*Tabla1[[#This Row],[PT]]</f>
        <v>29.4</v>
      </c>
      <c r="AK22" t="s">
        <v>196</v>
      </c>
      <c r="AL22">
        <v>1011</v>
      </c>
    </row>
    <row r="23" spans="1:40" x14ac:dyDescent="0.25">
      <c r="A23" s="3">
        <v>44253</v>
      </c>
      <c r="B23" t="s">
        <v>19</v>
      </c>
      <c r="C23" t="str">
        <f>IFERROR(RIGHT(Tabla1[[#This Row],[Proyecto]],LEN(Tabla1[[#This Row],[Proyecto]])-FIND("-",Tabla1[[#This Row],[Proyecto]])),Tabla1[[#This Row],[Proyecto]])</f>
        <v>Georgina Osorio</v>
      </c>
      <c r="D23" t="str">
        <f>VLOOKUP(Tabla1[[#This Row],[Proyecto With not char]],Sheet2!$B$4:$D$53,3,FALSE)</f>
        <v>11-Georgina Osorio</v>
      </c>
      <c r="E23" t="s">
        <v>20</v>
      </c>
      <c r="F23">
        <f>VLOOKUP(Tabla1[[#This Row],[Bodega]],$AG$3:$AH$9,2,FALSE)</f>
        <v>5</v>
      </c>
      <c r="G23" t="s">
        <v>23</v>
      </c>
      <c r="J23" t="s">
        <v>24</v>
      </c>
      <c r="K23">
        <f>VLOOKUP(Tabla1[[#This Row],[Especie]],$AK$3:$AL$29,2,FALSE)</f>
        <v>1013</v>
      </c>
      <c r="L23">
        <v>2</v>
      </c>
      <c r="M23">
        <v>5</v>
      </c>
      <c r="N23">
        <v>6</v>
      </c>
      <c r="O23">
        <v>1</v>
      </c>
      <c r="P23" s="4">
        <f>(L23*M23*N23*O23)/12</f>
        <v>5</v>
      </c>
      <c r="Q23" s="4">
        <f>+P23/424</f>
        <v>1.179245283018868E-2</v>
      </c>
      <c r="R23" s="5">
        <v>1.2</v>
      </c>
      <c r="S23" s="5">
        <f>+Tabla1[[#This Row],[Precio $]]*Tabla1[[#This Row],[PT]]</f>
        <v>6</v>
      </c>
      <c r="AK23" t="s">
        <v>195</v>
      </c>
      <c r="AL23">
        <v>1010</v>
      </c>
    </row>
    <row r="24" spans="1:40" x14ac:dyDescent="0.25">
      <c r="A24" s="3">
        <v>44253</v>
      </c>
      <c r="B24" t="s">
        <v>19</v>
      </c>
      <c r="C24" t="str">
        <f>IFERROR(RIGHT(Tabla1[[#This Row],[Proyecto]],LEN(Tabla1[[#This Row],[Proyecto]])-FIND("-",Tabla1[[#This Row],[Proyecto]])),Tabla1[[#This Row],[Proyecto]])</f>
        <v>Georgina Osorio</v>
      </c>
      <c r="D24" t="str">
        <f>VLOOKUP(Tabla1[[#This Row],[Proyecto With not char]],Sheet2!$B$4:$D$53,3,FALSE)</f>
        <v>11-Georgina Osorio</v>
      </c>
      <c r="E24" t="s">
        <v>20</v>
      </c>
      <c r="F24">
        <f>VLOOKUP(Tabla1[[#This Row],[Bodega]],$AG$3:$AH$9,2,FALSE)</f>
        <v>5</v>
      </c>
      <c r="G24" t="s">
        <v>23</v>
      </c>
      <c r="J24" t="s">
        <v>24</v>
      </c>
      <c r="K24">
        <f>VLOOKUP(Tabla1[[#This Row],[Especie]],$AK$3:$AL$29,2,FALSE)</f>
        <v>1013</v>
      </c>
      <c r="L24">
        <v>2</v>
      </c>
      <c r="M24">
        <v>3</v>
      </c>
      <c r="N24">
        <v>6</v>
      </c>
      <c r="O24">
        <v>3</v>
      </c>
      <c r="P24" s="4">
        <f>(L24*M24*N24*O24)/12</f>
        <v>9</v>
      </c>
      <c r="Q24" s="4">
        <f>+P24/424</f>
        <v>2.1226415094339621E-2</v>
      </c>
      <c r="R24" s="5">
        <v>1.2</v>
      </c>
      <c r="S24" s="5">
        <f>+Tabla1[[#This Row],[Precio $]]*Tabla1[[#This Row],[PT]]</f>
        <v>10.799999999999999</v>
      </c>
      <c r="AK24" s="10" t="s">
        <v>45</v>
      </c>
      <c r="AL24">
        <v>1019</v>
      </c>
    </row>
    <row r="25" spans="1:40" x14ac:dyDescent="0.25">
      <c r="A25" s="3">
        <v>44253</v>
      </c>
      <c r="B25" t="s">
        <v>19</v>
      </c>
      <c r="C25" t="str">
        <f>IFERROR(RIGHT(Tabla1[[#This Row],[Proyecto]],LEN(Tabla1[[#This Row],[Proyecto]])-FIND("-",Tabla1[[#This Row],[Proyecto]])),Tabla1[[#This Row],[Proyecto]])</f>
        <v>Georgina Osorio</v>
      </c>
      <c r="D25" t="str">
        <f>VLOOKUP(Tabla1[[#This Row],[Proyecto With not char]],Sheet2!$B$4:$D$53,3,FALSE)</f>
        <v>11-Georgina Osorio</v>
      </c>
      <c r="E25" t="s">
        <v>20</v>
      </c>
      <c r="F25">
        <f>VLOOKUP(Tabla1[[#This Row],[Bodega]],$AG$3:$AH$9,2,FALSE)</f>
        <v>5</v>
      </c>
      <c r="G25" t="s">
        <v>23</v>
      </c>
      <c r="J25" t="s">
        <v>24</v>
      </c>
      <c r="K25">
        <f>VLOOKUP(Tabla1[[#This Row],[Especie]],$AK$3:$AL$29,2,FALSE)</f>
        <v>1013</v>
      </c>
      <c r="L25">
        <v>2</v>
      </c>
      <c r="M25">
        <v>4</v>
      </c>
      <c r="N25">
        <v>7</v>
      </c>
      <c r="O25">
        <v>3</v>
      </c>
      <c r="P25" s="4">
        <f>(L25*M25*N25*O25)/12</f>
        <v>14</v>
      </c>
      <c r="Q25" s="4">
        <f>+P25/424</f>
        <v>3.3018867924528301E-2</v>
      </c>
      <c r="R25" s="5">
        <v>1.2</v>
      </c>
      <c r="S25" s="5">
        <f>+Tabla1[[#This Row],[Precio $]]*Tabla1[[#This Row],[PT]]</f>
        <v>16.8</v>
      </c>
      <c r="AK25" t="s">
        <v>193</v>
      </c>
      <c r="AL25">
        <v>1006</v>
      </c>
    </row>
    <row r="26" spans="1:40" x14ac:dyDescent="0.25">
      <c r="A26" s="3">
        <v>44253</v>
      </c>
      <c r="B26" t="s">
        <v>19</v>
      </c>
      <c r="C26" t="str">
        <f>IFERROR(RIGHT(Tabla1[[#This Row],[Proyecto]],LEN(Tabla1[[#This Row],[Proyecto]])-FIND("-",Tabla1[[#This Row],[Proyecto]])),Tabla1[[#This Row],[Proyecto]])</f>
        <v>Georgina Osorio</v>
      </c>
      <c r="D26" t="str">
        <f>VLOOKUP(Tabla1[[#This Row],[Proyecto With not char]],Sheet2!$B$4:$D$53,3,FALSE)</f>
        <v>11-Georgina Osorio</v>
      </c>
      <c r="E26" t="s">
        <v>20</v>
      </c>
      <c r="F26">
        <f>VLOOKUP(Tabla1[[#This Row],[Bodega]],$AG$3:$AH$9,2,FALSE)</f>
        <v>5</v>
      </c>
      <c r="G26" t="s">
        <v>23</v>
      </c>
      <c r="J26" t="s">
        <v>24</v>
      </c>
      <c r="K26">
        <f>VLOOKUP(Tabla1[[#This Row],[Especie]],$AK$3:$AL$29,2,FALSE)</f>
        <v>1013</v>
      </c>
      <c r="L26">
        <v>2</v>
      </c>
      <c r="M26">
        <v>3</v>
      </c>
      <c r="N26">
        <v>7</v>
      </c>
      <c r="O26">
        <v>1</v>
      </c>
      <c r="P26" s="4">
        <f>(L26*M26*N26*O26)/12</f>
        <v>3.5</v>
      </c>
      <c r="Q26" s="4">
        <f>+P26/424</f>
        <v>8.2547169811320754E-3</v>
      </c>
      <c r="R26" s="5">
        <v>1.2</v>
      </c>
      <c r="S26" s="5">
        <f>+Tabla1[[#This Row],[Precio $]]*Tabla1[[#This Row],[PT]]</f>
        <v>4.2</v>
      </c>
      <c r="AK26" t="s">
        <v>194</v>
      </c>
      <c r="AL26">
        <v>1007</v>
      </c>
    </row>
    <row r="27" spans="1:40" x14ac:dyDescent="0.25">
      <c r="A27" s="3">
        <v>44253</v>
      </c>
      <c r="B27" t="s">
        <v>19</v>
      </c>
      <c r="C27" t="str">
        <f>IFERROR(RIGHT(Tabla1[[#This Row],[Proyecto]],LEN(Tabla1[[#This Row],[Proyecto]])-FIND("-",Tabla1[[#This Row],[Proyecto]])),Tabla1[[#This Row],[Proyecto]])</f>
        <v>Georgina Osorio</v>
      </c>
      <c r="D27" t="str">
        <f>VLOOKUP(Tabla1[[#This Row],[Proyecto With not char]],Sheet2!$B$4:$D$53,3,FALSE)</f>
        <v>11-Georgina Osorio</v>
      </c>
      <c r="E27" t="s">
        <v>20</v>
      </c>
      <c r="F27">
        <f>VLOOKUP(Tabla1[[#This Row],[Bodega]],$AG$3:$AH$9,2,FALSE)</f>
        <v>5</v>
      </c>
      <c r="G27" t="s">
        <v>23</v>
      </c>
      <c r="J27" t="s">
        <v>24</v>
      </c>
      <c r="K27">
        <f>VLOOKUP(Tabla1[[#This Row],[Especie]],$AK$3:$AL$29,2,FALSE)</f>
        <v>1013</v>
      </c>
      <c r="L27">
        <v>2</v>
      </c>
      <c r="M27">
        <v>6</v>
      </c>
      <c r="N27">
        <v>7</v>
      </c>
      <c r="O27">
        <v>4</v>
      </c>
      <c r="P27" s="4">
        <f>(L27*M27*N27*O27)/12</f>
        <v>28</v>
      </c>
      <c r="Q27" s="4">
        <f>+P27/424</f>
        <v>6.6037735849056603E-2</v>
      </c>
      <c r="R27" s="5">
        <v>1.2</v>
      </c>
      <c r="S27" s="5">
        <f>+Tabla1[[#This Row],[Precio $]]*Tabla1[[#This Row],[PT]]</f>
        <v>33.6</v>
      </c>
      <c r="AK27" s="10" t="s">
        <v>50</v>
      </c>
      <c r="AL27">
        <v>1008</v>
      </c>
    </row>
    <row r="28" spans="1:40" x14ac:dyDescent="0.25">
      <c r="A28" s="3">
        <v>44253</v>
      </c>
      <c r="B28" t="s">
        <v>19</v>
      </c>
      <c r="C28" t="str">
        <f>IFERROR(RIGHT(Tabla1[[#This Row],[Proyecto]],LEN(Tabla1[[#This Row],[Proyecto]])-FIND("-",Tabla1[[#This Row],[Proyecto]])),Tabla1[[#This Row],[Proyecto]])</f>
        <v>Georgina Osorio</v>
      </c>
      <c r="D28" t="str">
        <f>VLOOKUP(Tabla1[[#This Row],[Proyecto With not char]],Sheet2!$B$4:$D$53,3,FALSE)</f>
        <v>11-Georgina Osorio</v>
      </c>
      <c r="E28" t="s">
        <v>20</v>
      </c>
      <c r="F28">
        <f>VLOOKUP(Tabla1[[#This Row],[Bodega]],$AG$3:$AH$9,2,FALSE)</f>
        <v>5</v>
      </c>
      <c r="G28" t="s">
        <v>23</v>
      </c>
      <c r="J28" t="s">
        <v>24</v>
      </c>
      <c r="K28">
        <f>VLOOKUP(Tabla1[[#This Row],[Especie]],$AK$3:$AL$29,2,FALSE)</f>
        <v>1013</v>
      </c>
      <c r="L28">
        <v>2</v>
      </c>
      <c r="M28">
        <v>6</v>
      </c>
      <c r="N28">
        <v>7</v>
      </c>
      <c r="O28">
        <v>1</v>
      </c>
      <c r="P28" s="4">
        <f>(L28*M28*N28*O28)/12</f>
        <v>7</v>
      </c>
      <c r="Q28" s="4">
        <f>+P28/424</f>
        <v>1.6509433962264151E-2</v>
      </c>
      <c r="R28" s="5">
        <v>1.2</v>
      </c>
      <c r="S28" s="5">
        <f>+Tabla1[[#This Row],[Precio $]]*Tabla1[[#This Row],[PT]]</f>
        <v>8.4</v>
      </c>
      <c r="AK28" s="10" t="s">
        <v>35</v>
      </c>
      <c r="AL28">
        <v>3</v>
      </c>
    </row>
    <row r="29" spans="1:40" x14ac:dyDescent="0.25">
      <c r="A29" s="3">
        <v>44253</v>
      </c>
      <c r="B29" t="s">
        <v>19</v>
      </c>
      <c r="C29" t="str">
        <f>IFERROR(RIGHT(Tabla1[[#This Row],[Proyecto]],LEN(Tabla1[[#This Row],[Proyecto]])-FIND("-",Tabla1[[#This Row],[Proyecto]])),Tabla1[[#This Row],[Proyecto]])</f>
        <v>Georgina Osorio</v>
      </c>
      <c r="D29" t="str">
        <f>VLOOKUP(Tabla1[[#This Row],[Proyecto With not char]],Sheet2!$B$4:$D$53,3,FALSE)</f>
        <v>11-Georgina Osorio</v>
      </c>
      <c r="E29" t="s">
        <v>20</v>
      </c>
      <c r="F29">
        <f>VLOOKUP(Tabla1[[#This Row],[Bodega]],$AG$3:$AH$9,2,FALSE)</f>
        <v>5</v>
      </c>
      <c r="G29" t="s">
        <v>23</v>
      </c>
      <c r="J29" t="s">
        <v>24</v>
      </c>
      <c r="K29">
        <f>VLOOKUP(Tabla1[[#This Row],[Especie]],$AK$3:$AL$29,2,FALSE)</f>
        <v>1013</v>
      </c>
      <c r="L29">
        <v>2</v>
      </c>
      <c r="M29">
        <v>4</v>
      </c>
      <c r="N29">
        <v>6</v>
      </c>
      <c r="O29">
        <v>1</v>
      </c>
      <c r="P29" s="4">
        <f>(L29*M29*N29*O29)/12</f>
        <v>4</v>
      </c>
      <c r="Q29" s="4">
        <f>+P29/424</f>
        <v>9.433962264150943E-3</v>
      </c>
      <c r="R29" s="5">
        <v>1.2</v>
      </c>
      <c r="S29" s="5">
        <f>+Tabla1[[#This Row],[Precio $]]*Tabla1[[#This Row],[PT]]</f>
        <v>4.8</v>
      </c>
      <c r="AK29" s="10" t="s">
        <v>24</v>
      </c>
      <c r="AL29">
        <v>1013</v>
      </c>
    </row>
    <row r="30" spans="1:40" x14ac:dyDescent="0.25">
      <c r="A30" s="3">
        <v>44253</v>
      </c>
      <c r="B30" t="s">
        <v>19</v>
      </c>
      <c r="C30" t="str">
        <f>IFERROR(RIGHT(Tabla1[[#This Row],[Proyecto]],LEN(Tabla1[[#This Row],[Proyecto]])-FIND("-",Tabla1[[#This Row],[Proyecto]])),Tabla1[[#This Row],[Proyecto]])</f>
        <v>Georgina Osorio</v>
      </c>
      <c r="D30" t="str">
        <f>VLOOKUP(Tabla1[[#This Row],[Proyecto With not char]],Sheet2!$B$4:$D$53,3,FALSE)</f>
        <v>11-Georgina Osorio</v>
      </c>
      <c r="E30" t="s">
        <v>20</v>
      </c>
      <c r="F30">
        <f>VLOOKUP(Tabla1[[#This Row],[Bodega]],$AG$3:$AH$9,2,FALSE)</f>
        <v>5</v>
      </c>
      <c r="G30" t="s">
        <v>23</v>
      </c>
      <c r="J30" t="s">
        <v>24</v>
      </c>
      <c r="K30">
        <f>VLOOKUP(Tabla1[[#This Row],[Especie]],$AK$3:$AL$29,2,FALSE)</f>
        <v>1013</v>
      </c>
      <c r="L30">
        <v>1</v>
      </c>
      <c r="M30">
        <v>3</v>
      </c>
      <c r="N30">
        <v>7</v>
      </c>
      <c r="O30">
        <v>2</v>
      </c>
      <c r="P30" s="4">
        <f>(L30*M30*N30*O30)/12</f>
        <v>3.5</v>
      </c>
      <c r="Q30" s="4">
        <f>+P30/424</f>
        <v>8.2547169811320754E-3</v>
      </c>
      <c r="R30" s="5">
        <v>1.2</v>
      </c>
      <c r="S30" s="5">
        <f>+Tabla1[[#This Row],[Precio $]]*Tabla1[[#This Row],[PT]]</f>
        <v>4.2</v>
      </c>
    </row>
    <row r="31" spans="1:40" x14ac:dyDescent="0.25">
      <c r="A31" s="3">
        <v>44253</v>
      </c>
      <c r="B31" t="s">
        <v>19</v>
      </c>
      <c r="C31" t="str">
        <f>IFERROR(RIGHT(Tabla1[[#This Row],[Proyecto]],LEN(Tabla1[[#This Row],[Proyecto]])-FIND("-",Tabla1[[#This Row],[Proyecto]])),Tabla1[[#This Row],[Proyecto]])</f>
        <v>Georgina Osorio</v>
      </c>
      <c r="D31" t="str">
        <f>VLOOKUP(Tabla1[[#This Row],[Proyecto With not char]],Sheet2!$B$4:$D$53,3,FALSE)</f>
        <v>11-Georgina Osorio</v>
      </c>
      <c r="E31" t="s">
        <v>20</v>
      </c>
      <c r="F31">
        <f>VLOOKUP(Tabla1[[#This Row],[Bodega]],$AG$3:$AH$9,2,FALSE)</f>
        <v>5</v>
      </c>
      <c r="G31" t="s">
        <v>23</v>
      </c>
      <c r="J31" t="s">
        <v>24</v>
      </c>
      <c r="K31">
        <f>VLOOKUP(Tabla1[[#This Row],[Especie]],$AK$3:$AL$29,2,FALSE)</f>
        <v>1013</v>
      </c>
      <c r="L31">
        <v>1</v>
      </c>
      <c r="M31">
        <v>4</v>
      </c>
      <c r="N31">
        <v>7</v>
      </c>
      <c r="O31">
        <v>18</v>
      </c>
      <c r="P31" s="4">
        <f>(L31*M31*N31*O31)/12</f>
        <v>42</v>
      </c>
      <c r="Q31" s="4">
        <f>+P31/424</f>
        <v>9.9056603773584911E-2</v>
      </c>
      <c r="R31" s="5">
        <v>1.2</v>
      </c>
      <c r="S31" s="5">
        <f>+Tabla1[[#This Row],[Precio $]]*Tabla1[[#This Row],[PT]]</f>
        <v>50.4</v>
      </c>
    </row>
    <row r="32" spans="1:40" x14ac:dyDescent="0.25">
      <c r="A32" s="3">
        <v>44253</v>
      </c>
      <c r="B32" t="s">
        <v>19</v>
      </c>
      <c r="C32" t="str">
        <f>IFERROR(RIGHT(Tabla1[[#This Row],[Proyecto]],LEN(Tabla1[[#This Row],[Proyecto]])-FIND("-",Tabla1[[#This Row],[Proyecto]])),Tabla1[[#This Row],[Proyecto]])</f>
        <v>Georgina Osorio</v>
      </c>
      <c r="D32" t="str">
        <f>VLOOKUP(Tabla1[[#This Row],[Proyecto With not char]],Sheet2!$B$4:$D$53,3,FALSE)</f>
        <v>11-Georgina Osorio</v>
      </c>
      <c r="E32" t="s">
        <v>20</v>
      </c>
      <c r="F32">
        <f>VLOOKUP(Tabla1[[#This Row],[Bodega]],$AG$3:$AH$9,2,FALSE)</f>
        <v>5</v>
      </c>
      <c r="G32" t="s">
        <v>23</v>
      </c>
      <c r="J32" t="s">
        <v>24</v>
      </c>
      <c r="K32">
        <f>VLOOKUP(Tabla1[[#This Row],[Especie]],$AK$3:$AL$29,2,FALSE)</f>
        <v>1013</v>
      </c>
      <c r="L32">
        <v>1</v>
      </c>
      <c r="M32">
        <v>5</v>
      </c>
      <c r="N32">
        <v>7</v>
      </c>
      <c r="O32">
        <v>3</v>
      </c>
      <c r="P32" s="4">
        <f>(L32*M32*N32*O32)/12</f>
        <v>8.75</v>
      </c>
      <c r="Q32" s="4">
        <f>+P32/424</f>
        <v>2.0636792452830188E-2</v>
      </c>
      <c r="R32" s="5">
        <v>1.2</v>
      </c>
      <c r="S32" s="5">
        <f>+Tabla1[[#This Row],[Precio $]]*Tabla1[[#This Row],[PT]]</f>
        <v>10.5</v>
      </c>
    </row>
    <row r="33" spans="1:19" x14ac:dyDescent="0.25">
      <c r="A33" s="3">
        <v>44253</v>
      </c>
      <c r="B33" t="s">
        <v>19</v>
      </c>
      <c r="C33" t="str">
        <f>IFERROR(RIGHT(Tabla1[[#This Row],[Proyecto]],LEN(Tabla1[[#This Row],[Proyecto]])-FIND("-",Tabla1[[#This Row],[Proyecto]])),Tabla1[[#This Row],[Proyecto]])</f>
        <v>Georgina Osorio</v>
      </c>
      <c r="D33" t="str">
        <f>VLOOKUP(Tabla1[[#This Row],[Proyecto With not char]],Sheet2!$B$4:$D$53,3,FALSE)</f>
        <v>11-Georgina Osorio</v>
      </c>
      <c r="E33" t="s">
        <v>20</v>
      </c>
      <c r="F33">
        <f>VLOOKUP(Tabla1[[#This Row],[Bodega]],$AG$3:$AH$9,2,FALSE)</f>
        <v>5</v>
      </c>
      <c r="G33" t="s">
        <v>23</v>
      </c>
      <c r="J33" t="s">
        <v>24</v>
      </c>
      <c r="K33">
        <f>VLOOKUP(Tabla1[[#This Row],[Especie]],$AK$3:$AL$29,2,FALSE)</f>
        <v>1013</v>
      </c>
      <c r="L33">
        <v>1</v>
      </c>
      <c r="M33">
        <v>3</v>
      </c>
      <c r="N33">
        <v>6</v>
      </c>
      <c r="O33">
        <v>2</v>
      </c>
      <c r="P33" s="4">
        <f>(L33*M33*N33*O33)/12</f>
        <v>3</v>
      </c>
      <c r="Q33" s="4">
        <f>+P33/424</f>
        <v>7.0754716981132077E-3</v>
      </c>
      <c r="R33" s="5">
        <v>1.2</v>
      </c>
      <c r="S33" s="5">
        <f>+Tabla1[[#This Row],[Precio $]]*Tabla1[[#This Row],[PT]]</f>
        <v>3.5999999999999996</v>
      </c>
    </row>
    <row r="34" spans="1:19" x14ac:dyDescent="0.25">
      <c r="A34" s="3">
        <v>44253</v>
      </c>
      <c r="B34" t="s">
        <v>19</v>
      </c>
      <c r="C34" t="str">
        <f>IFERROR(RIGHT(Tabla1[[#This Row],[Proyecto]],LEN(Tabla1[[#This Row],[Proyecto]])-FIND("-",Tabla1[[#This Row],[Proyecto]])),Tabla1[[#This Row],[Proyecto]])</f>
        <v>Georgina Osorio</v>
      </c>
      <c r="D34" t="str">
        <f>VLOOKUP(Tabla1[[#This Row],[Proyecto With not char]],Sheet2!$B$4:$D$53,3,FALSE)</f>
        <v>11-Georgina Osorio</v>
      </c>
      <c r="E34" t="s">
        <v>20</v>
      </c>
      <c r="F34">
        <f>VLOOKUP(Tabla1[[#This Row],[Bodega]],$AG$3:$AH$9,2,FALSE)</f>
        <v>5</v>
      </c>
      <c r="G34" t="s">
        <v>23</v>
      </c>
      <c r="J34" t="s">
        <v>24</v>
      </c>
      <c r="K34">
        <f>VLOOKUP(Tabla1[[#This Row],[Especie]],$AK$3:$AL$29,2,FALSE)</f>
        <v>1013</v>
      </c>
      <c r="L34">
        <v>1</v>
      </c>
      <c r="M34">
        <v>3</v>
      </c>
      <c r="N34">
        <v>8</v>
      </c>
      <c r="O34">
        <v>3</v>
      </c>
      <c r="P34" s="4">
        <f>(L34*M34*N34*O34)/12</f>
        <v>6</v>
      </c>
      <c r="Q34" s="4">
        <f>+P34/424</f>
        <v>1.4150943396226415E-2</v>
      </c>
      <c r="R34" s="5">
        <v>1.2</v>
      </c>
      <c r="S34" s="5">
        <f>+Tabla1[[#This Row],[Precio $]]*Tabla1[[#This Row],[PT]]</f>
        <v>7.1999999999999993</v>
      </c>
    </row>
    <row r="35" spans="1:19" x14ac:dyDescent="0.25">
      <c r="A35" s="3">
        <v>44253</v>
      </c>
      <c r="B35" t="s">
        <v>19</v>
      </c>
      <c r="C35" t="str">
        <f>IFERROR(RIGHT(Tabla1[[#This Row],[Proyecto]],LEN(Tabla1[[#This Row],[Proyecto]])-FIND("-",Tabla1[[#This Row],[Proyecto]])),Tabla1[[#This Row],[Proyecto]])</f>
        <v>Georgina Osorio</v>
      </c>
      <c r="D35" t="str">
        <f>VLOOKUP(Tabla1[[#This Row],[Proyecto With not char]],Sheet2!$B$4:$D$53,3,FALSE)</f>
        <v>11-Georgina Osorio</v>
      </c>
      <c r="E35" t="s">
        <v>20</v>
      </c>
      <c r="F35">
        <f>VLOOKUP(Tabla1[[#This Row],[Bodega]],$AG$3:$AH$9,2,FALSE)</f>
        <v>5</v>
      </c>
      <c r="G35" t="s">
        <v>23</v>
      </c>
      <c r="J35" t="s">
        <v>24</v>
      </c>
      <c r="K35">
        <f>VLOOKUP(Tabla1[[#This Row],[Especie]],$AK$3:$AL$29,2,FALSE)</f>
        <v>1013</v>
      </c>
      <c r="L35">
        <v>1</v>
      </c>
      <c r="M35">
        <v>6</v>
      </c>
      <c r="N35">
        <v>4</v>
      </c>
      <c r="O35">
        <v>1</v>
      </c>
      <c r="P35" s="4">
        <f>(L35*M35*N35*O35)/12</f>
        <v>2</v>
      </c>
      <c r="Q35" s="4">
        <f>+P35/424</f>
        <v>4.7169811320754715E-3</v>
      </c>
      <c r="R35" s="5">
        <v>1.2</v>
      </c>
      <c r="S35" s="5">
        <f>+Tabla1[[#This Row],[Precio $]]*Tabla1[[#This Row],[PT]]</f>
        <v>2.4</v>
      </c>
    </row>
    <row r="36" spans="1:19" x14ac:dyDescent="0.25">
      <c r="A36" s="3">
        <v>44253</v>
      </c>
      <c r="B36" t="s">
        <v>19</v>
      </c>
      <c r="C36" t="str">
        <f>IFERROR(RIGHT(Tabla1[[#This Row],[Proyecto]],LEN(Tabla1[[#This Row],[Proyecto]])-FIND("-",Tabla1[[#This Row],[Proyecto]])),Tabla1[[#This Row],[Proyecto]])</f>
        <v>Georgina Osorio</v>
      </c>
      <c r="D36" t="str">
        <f>VLOOKUP(Tabla1[[#This Row],[Proyecto With not char]],Sheet2!$B$4:$D$53,3,FALSE)</f>
        <v>11-Georgina Osorio</v>
      </c>
      <c r="E36" t="s">
        <v>20</v>
      </c>
      <c r="F36">
        <f>VLOOKUP(Tabla1[[#This Row],[Bodega]],$AG$3:$AH$9,2,FALSE)</f>
        <v>5</v>
      </c>
      <c r="G36" t="s">
        <v>23</v>
      </c>
      <c r="J36" t="s">
        <v>24</v>
      </c>
      <c r="K36">
        <f>VLOOKUP(Tabla1[[#This Row],[Especie]],$AK$3:$AL$29,2,FALSE)</f>
        <v>1013</v>
      </c>
      <c r="L36">
        <v>1</v>
      </c>
      <c r="M36">
        <v>4</v>
      </c>
      <c r="N36">
        <v>4</v>
      </c>
      <c r="O36">
        <v>1</v>
      </c>
      <c r="P36" s="4">
        <f>(L36*M36*N36*O36)/12</f>
        <v>1.3333333333333333</v>
      </c>
      <c r="Q36" s="4">
        <f>+P36/424</f>
        <v>3.1446540880503142E-3</v>
      </c>
      <c r="R36" s="5">
        <v>1.2</v>
      </c>
      <c r="S36" s="5">
        <f>+Tabla1[[#This Row],[Precio $]]*Tabla1[[#This Row],[PT]]</f>
        <v>1.5999999999999999</v>
      </c>
    </row>
    <row r="37" spans="1:19" x14ac:dyDescent="0.25">
      <c r="A37" s="3">
        <v>44253</v>
      </c>
      <c r="B37" t="s">
        <v>19</v>
      </c>
      <c r="C37" t="str">
        <f>IFERROR(RIGHT(Tabla1[[#This Row],[Proyecto]],LEN(Tabla1[[#This Row],[Proyecto]])-FIND("-",Tabla1[[#This Row],[Proyecto]])),Tabla1[[#This Row],[Proyecto]])</f>
        <v>Georgina Osorio</v>
      </c>
      <c r="D37" t="str">
        <f>VLOOKUP(Tabla1[[#This Row],[Proyecto With not char]],Sheet2!$B$4:$D$53,3,FALSE)</f>
        <v>11-Georgina Osorio</v>
      </c>
      <c r="E37" t="s">
        <v>20</v>
      </c>
      <c r="F37">
        <f>VLOOKUP(Tabla1[[#This Row],[Bodega]],$AG$3:$AH$9,2,FALSE)</f>
        <v>5</v>
      </c>
      <c r="G37" t="s">
        <v>23</v>
      </c>
      <c r="J37" t="s">
        <v>24</v>
      </c>
      <c r="K37">
        <f>VLOOKUP(Tabla1[[#This Row],[Especie]],$AK$3:$AL$29,2,FALSE)</f>
        <v>1013</v>
      </c>
      <c r="L37">
        <v>1</v>
      </c>
      <c r="M37">
        <v>6</v>
      </c>
      <c r="N37">
        <v>3</v>
      </c>
      <c r="O37">
        <v>1</v>
      </c>
      <c r="P37" s="4">
        <f>(L37*M37*N37*O37)/12</f>
        <v>1.5</v>
      </c>
      <c r="Q37" s="4">
        <f>+P37/424</f>
        <v>3.5377358490566039E-3</v>
      </c>
      <c r="R37" s="5">
        <v>1.2</v>
      </c>
      <c r="S37" s="5">
        <f>+Tabla1[[#This Row],[Precio $]]*Tabla1[[#This Row],[PT]]</f>
        <v>1.7999999999999998</v>
      </c>
    </row>
    <row r="38" spans="1:19" x14ac:dyDescent="0.25">
      <c r="A38" s="3">
        <v>44253</v>
      </c>
      <c r="B38" t="s">
        <v>19</v>
      </c>
      <c r="C38" t="str">
        <f>IFERROR(RIGHT(Tabla1[[#This Row],[Proyecto]],LEN(Tabla1[[#This Row],[Proyecto]])-FIND("-",Tabla1[[#This Row],[Proyecto]])),Tabla1[[#This Row],[Proyecto]])</f>
        <v>Georgina Osorio</v>
      </c>
      <c r="D38" t="str">
        <f>VLOOKUP(Tabla1[[#This Row],[Proyecto With not char]],Sheet2!$B$4:$D$53,3,FALSE)</f>
        <v>11-Georgina Osorio</v>
      </c>
      <c r="E38" t="s">
        <v>20</v>
      </c>
      <c r="F38">
        <f>VLOOKUP(Tabla1[[#This Row],[Bodega]],$AG$3:$AH$9,2,FALSE)</f>
        <v>5</v>
      </c>
      <c r="G38" t="s">
        <v>23</v>
      </c>
      <c r="J38" t="s">
        <v>24</v>
      </c>
      <c r="K38">
        <f>VLOOKUP(Tabla1[[#This Row],[Especie]],$AK$3:$AL$29,2,FALSE)</f>
        <v>1013</v>
      </c>
      <c r="L38">
        <v>1</v>
      </c>
      <c r="M38">
        <v>4</v>
      </c>
      <c r="N38">
        <v>6</v>
      </c>
      <c r="O38">
        <v>1</v>
      </c>
      <c r="P38" s="4">
        <f>(L38*M38*N38*O38)/12</f>
        <v>2</v>
      </c>
      <c r="Q38" s="4">
        <f>+P38/424</f>
        <v>4.7169811320754715E-3</v>
      </c>
      <c r="R38" s="5">
        <v>1.2</v>
      </c>
      <c r="S38" s="5">
        <f>+Tabla1[[#This Row],[Precio $]]*Tabla1[[#This Row],[PT]]</f>
        <v>2.4</v>
      </c>
    </row>
    <row r="39" spans="1:19" x14ac:dyDescent="0.25">
      <c r="A39" s="3">
        <v>44253</v>
      </c>
      <c r="B39" t="s">
        <v>19</v>
      </c>
      <c r="C39" t="str">
        <f>IFERROR(RIGHT(Tabla1[[#This Row],[Proyecto]],LEN(Tabla1[[#This Row],[Proyecto]])-FIND("-",Tabla1[[#This Row],[Proyecto]])),Tabla1[[#This Row],[Proyecto]])</f>
        <v>Georgina Osorio</v>
      </c>
      <c r="D39" t="str">
        <f>VLOOKUP(Tabla1[[#This Row],[Proyecto With not char]],Sheet2!$B$4:$D$53,3,FALSE)</f>
        <v>11-Georgina Osorio</v>
      </c>
      <c r="E39" t="s">
        <v>20</v>
      </c>
      <c r="F39">
        <f>VLOOKUP(Tabla1[[#This Row],[Bodega]],$AG$3:$AH$9,2,FALSE)</f>
        <v>5</v>
      </c>
      <c r="G39" t="s">
        <v>23</v>
      </c>
      <c r="J39" t="s">
        <v>24</v>
      </c>
      <c r="K39">
        <f>VLOOKUP(Tabla1[[#This Row],[Especie]],$AK$3:$AL$29,2,FALSE)</f>
        <v>1013</v>
      </c>
      <c r="L39">
        <v>1.5</v>
      </c>
      <c r="M39">
        <v>4</v>
      </c>
      <c r="N39">
        <v>7</v>
      </c>
      <c r="O39">
        <v>4</v>
      </c>
      <c r="P39" s="4">
        <f>(L39*M39*N39*O39)/12</f>
        <v>14</v>
      </c>
      <c r="Q39" s="4">
        <f>+P39/424</f>
        <v>3.3018867924528301E-2</v>
      </c>
      <c r="R39" s="5">
        <v>1.2</v>
      </c>
      <c r="S39" s="5">
        <f>+Tabla1[[#This Row],[Precio $]]*Tabla1[[#This Row],[PT]]</f>
        <v>16.8</v>
      </c>
    </row>
    <row r="40" spans="1:19" x14ac:dyDescent="0.25">
      <c r="A40" s="3">
        <v>44253</v>
      </c>
      <c r="B40" t="s">
        <v>19</v>
      </c>
      <c r="C40" t="str">
        <f>IFERROR(RIGHT(Tabla1[[#This Row],[Proyecto]],LEN(Tabla1[[#This Row],[Proyecto]])-FIND("-",Tabla1[[#This Row],[Proyecto]])),Tabla1[[#This Row],[Proyecto]])</f>
        <v>Georgina Osorio</v>
      </c>
      <c r="D40" t="str">
        <f>VLOOKUP(Tabla1[[#This Row],[Proyecto With not char]],Sheet2!$B$4:$D$53,3,FALSE)</f>
        <v>11-Georgina Osorio</v>
      </c>
      <c r="E40" t="s">
        <v>20</v>
      </c>
      <c r="F40">
        <f>VLOOKUP(Tabla1[[#This Row],[Bodega]],$AG$3:$AH$9,2,FALSE)</f>
        <v>5</v>
      </c>
      <c r="G40" t="s">
        <v>23</v>
      </c>
      <c r="J40" t="s">
        <v>24</v>
      </c>
      <c r="K40">
        <f>VLOOKUP(Tabla1[[#This Row],[Especie]],$AK$3:$AL$29,2,FALSE)</f>
        <v>1013</v>
      </c>
      <c r="L40">
        <v>2</v>
      </c>
      <c r="M40">
        <v>4</v>
      </c>
      <c r="N40">
        <v>6</v>
      </c>
      <c r="O40">
        <v>10</v>
      </c>
      <c r="P40" s="4">
        <f>(L40*M40*N40*O40)/12</f>
        <v>40</v>
      </c>
      <c r="Q40" s="4">
        <f>+P40/424</f>
        <v>9.4339622641509441E-2</v>
      </c>
      <c r="R40" s="5">
        <v>1.2</v>
      </c>
      <c r="S40" s="5">
        <f>+Tabla1[[#This Row],[Precio $]]*Tabla1[[#This Row],[PT]]</f>
        <v>48</v>
      </c>
    </row>
    <row r="41" spans="1:19" x14ac:dyDescent="0.25">
      <c r="A41" s="6">
        <v>44246</v>
      </c>
      <c r="B41" t="s">
        <v>19</v>
      </c>
      <c r="C41" t="str">
        <f>IFERROR(RIGHT(Tabla1[[#This Row],[Proyecto]],LEN(Tabla1[[#This Row],[Proyecto]])-FIND("-",Tabla1[[#This Row],[Proyecto]])),Tabla1[[#This Row],[Proyecto]])</f>
        <v>Georgina Osorio</v>
      </c>
      <c r="D41" t="str">
        <f>VLOOKUP(Tabla1[[#This Row],[Proyecto With not char]],Sheet2!$B$4:$D$53,3,FALSE)</f>
        <v>11-Georgina Osorio</v>
      </c>
      <c r="E41" t="s">
        <v>20</v>
      </c>
      <c r="F41">
        <f>VLOOKUP(Tabla1[[#This Row],[Bodega]],$AG$3:$AH$9,2,FALSE)</f>
        <v>5</v>
      </c>
      <c r="G41" t="s">
        <v>25</v>
      </c>
      <c r="J41" t="s">
        <v>22</v>
      </c>
      <c r="K41">
        <f>VLOOKUP(Tabla1[[#This Row],[Especie]],$AK$3:$AL$29,2,FALSE)</f>
        <v>1021</v>
      </c>
      <c r="L41">
        <v>2</v>
      </c>
      <c r="M41">
        <v>8</v>
      </c>
      <c r="N41">
        <v>7</v>
      </c>
      <c r="O41">
        <v>2</v>
      </c>
      <c r="P41" s="4">
        <f>(L41*M41*N41*O41)/12</f>
        <v>18.666666666666668</v>
      </c>
      <c r="Q41" s="4">
        <f>+P41/424</f>
        <v>4.4025157232704407E-2</v>
      </c>
      <c r="R41" s="5">
        <v>1.2</v>
      </c>
      <c r="S41" s="5">
        <f>+Tabla1[[#This Row],[Precio $]]*Tabla1[[#This Row],[PT]]</f>
        <v>22.400000000000002</v>
      </c>
    </row>
    <row r="42" spans="1:19" x14ac:dyDescent="0.25">
      <c r="A42" s="6">
        <v>44246</v>
      </c>
      <c r="B42" t="s">
        <v>19</v>
      </c>
      <c r="C42" t="str">
        <f>IFERROR(RIGHT(Tabla1[[#This Row],[Proyecto]],LEN(Tabla1[[#This Row],[Proyecto]])-FIND("-",Tabla1[[#This Row],[Proyecto]])),Tabla1[[#This Row],[Proyecto]])</f>
        <v>Georgina Osorio</v>
      </c>
      <c r="D42" t="str">
        <f>VLOOKUP(Tabla1[[#This Row],[Proyecto With not char]],Sheet2!$B$4:$D$53,3,FALSE)</f>
        <v>11-Georgina Osorio</v>
      </c>
      <c r="E42" t="s">
        <v>20</v>
      </c>
      <c r="F42">
        <f>VLOOKUP(Tabla1[[#This Row],[Bodega]],$AG$3:$AH$9,2,FALSE)</f>
        <v>5</v>
      </c>
      <c r="G42" t="s">
        <v>25</v>
      </c>
      <c r="J42" t="s">
        <v>22</v>
      </c>
      <c r="K42">
        <f>VLOOKUP(Tabla1[[#This Row],[Especie]],$AK$3:$AL$29,2,FALSE)</f>
        <v>1021</v>
      </c>
      <c r="L42">
        <v>2</v>
      </c>
      <c r="M42">
        <v>10</v>
      </c>
      <c r="N42">
        <v>7</v>
      </c>
      <c r="O42">
        <v>2</v>
      </c>
      <c r="P42" s="4">
        <f>(L42*M42*N42*O42)/12</f>
        <v>23.333333333333332</v>
      </c>
      <c r="Q42" s="4">
        <f>+P42/424</f>
        <v>5.5031446540880498E-2</v>
      </c>
      <c r="R42" s="5">
        <v>1.2</v>
      </c>
      <c r="S42" s="5">
        <f>+Tabla1[[#This Row],[Precio $]]*Tabla1[[#This Row],[PT]]</f>
        <v>27.999999999999996</v>
      </c>
    </row>
    <row r="43" spans="1:19" x14ac:dyDescent="0.25">
      <c r="A43" s="6">
        <v>44246</v>
      </c>
      <c r="B43" t="s">
        <v>19</v>
      </c>
      <c r="C43" t="str">
        <f>IFERROR(RIGHT(Tabla1[[#This Row],[Proyecto]],LEN(Tabla1[[#This Row],[Proyecto]])-FIND("-",Tabla1[[#This Row],[Proyecto]])),Tabla1[[#This Row],[Proyecto]])</f>
        <v>Georgina Osorio</v>
      </c>
      <c r="D43" t="str">
        <f>VLOOKUP(Tabla1[[#This Row],[Proyecto With not char]],Sheet2!$B$4:$D$53,3,FALSE)</f>
        <v>11-Georgina Osorio</v>
      </c>
      <c r="E43" t="s">
        <v>20</v>
      </c>
      <c r="F43">
        <f>VLOOKUP(Tabla1[[#This Row],[Bodega]],$AG$3:$AH$9,2,FALSE)</f>
        <v>5</v>
      </c>
      <c r="G43" t="s">
        <v>25</v>
      </c>
      <c r="J43" t="s">
        <v>22</v>
      </c>
      <c r="K43">
        <f>VLOOKUP(Tabla1[[#This Row],[Especie]],$AK$3:$AL$29,2,FALSE)</f>
        <v>1021</v>
      </c>
      <c r="L43">
        <v>2</v>
      </c>
      <c r="M43">
        <v>12</v>
      </c>
      <c r="N43">
        <v>7</v>
      </c>
      <c r="O43">
        <v>1</v>
      </c>
      <c r="P43" s="4">
        <f>(L43*M43*N43*O43)/12</f>
        <v>14</v>
      </c>
      <c r="Q43" s="4">
        <f>+P43/424</f>
        <v>3.3018867924528301E-2</v>
      </c>
      <c r="R43" s="5">
        <v>1.2</v>
      </c>
      <c r="S43" s="5">
        <f>+Tabla1[[#This Row],[Precio $]]*Tabla1[[#This Row],[PT]]</f>
        <v>16.8</v>
      </c>
    </row>
    <row r="44" spans="1:19" x14ac:dyDescent="0.25">
      <c r="A44" s="6">
        <v>44246</v>
      </c>
      <c r="B44" t="s">
        <v>19</v>
      </c>
      <c r="C44" t="str">
        <f>IFERROR(RIGHT(Tabla1[[#This Row],[Proyecto]],LEN(Tabla1[[#This Row],[Proyecto]])-FIND("-",Tabla1[[#This Row],[Proyecto]])),Tabla1[[#This Row],[Proyecto]])</f>
        <v>Georgina Osorio</v>
      </c>
      <c r="D44" t="str">
        <f>VLOOKUP(Tabla1[[#This Row],[Proyecto With not char]],Sheet2!$B$4:$D$53,3,FALSE)</f>
        <v>11-Georgina Osorio</v>
      </c>
      <c r="E44" t="s">
        <v>20</v>
      </c>
      <c r="F44">
        <f>VLOOKUP(Tabla1[[#This Row],[Bodega]],$AG$3:$AH$9,2,FALSE)</f>
        <v>5</v>
      </c>
      <c r="G44" t="s">
        <v>25</v>
      </c>
      <c r="J44" t="s">
        <v>22</v>
      </c>
      <c r="K44">
        <f>VLOOKUP(Tabla1[[#This Row],[Especie]],$AK$3:$AL$29,2,FALSE)</f>
        <v>1021</v>
      </c>
      <c r="L44">
        <v>2</v>
      </c>
      <c r="M44">
        <v>14</v>
      </c>
      <c r="N44">
        <v>7</v>
      </c>
      <c r="O44">
        <v>2</v>
      </c>
      <c r="P44" s="4">
        <f>(L44*M44*N44*O44)/12</f>
        <v>32.666666666666664</v>
      </c>
      <c r="Q44" s="4">
        <f>+P44/424</f>
        <v>7.7044025157232701E-2</v>
      </c>
      <c r="R44" s="5">
        <v>1.2</v>
      </c>
      <c r="S44" s="5">
        <f>+Tabla1[[#This Row],[Precio $]]*Tabla1[[#This Row],[PT]]</f>
        <v>39.199999999999996</v>
      </c>
    </row>
    <row r="45" spans="1:19" x14ac:dyDescent="0.25">
      <c r="A45" s="6">
        <v>44246</v>
      </c>
      <c r="B45" t="s">
        <v>19</v>
      </c>
      <c r="C45" t="str">
        <f>IFERROR(RIGHT(Tabla1[[#This Row],[Proyecto]],LEN(Tabla1[[#This Row],[Proyecto]])-FIND("-",Tabla1[[#This Row],[Proyecto]])),Tabla1[[#This Row],[Proyecto]])</f>
        <v>Georgina Osorio</v>
      </c>
      <c r="D45" t="str">
        <f>VLOOKUP(Tabla1[[#This Row],[Proyecto With not char]],Sheet2!$B$4:$D$53,3,FALSE)</f>
        <v>11-Georgina Osorio</v>
      </c>
      <c r="E45" t="s">
        <v>20</v>
      </c>
      <c r="F45">
        <f>VLOOKUP(Tabla1[[#This Row],[Bodega]],$AG$3:$AH$9,2,FALSE)</f>
        <v>5</v>
      </c>
      <c r="G45" t="s">
        <v>25</v>
      </c>
      <c r="J45" t="s">
        <v>22</v>
      </c>
      <c r="K45">
        <f>VLOOKUP(Tabla1[[#This Row],[Especie]],$AK$3:$AL$29,2,FALSE)</f>
        <v>1021</v>
      </c>
      <c r="L45">
        <v>2</v>
      </c>
      <c r="M45">
        <v>15</v>
      </c>
      <c r="N45">
        <v>7</v>
      </c>
      <c r="O45">
        <v>1</v>
      </c>
      <c r="P45" s="4">
        <f>(L45*M45*N45*O45)/12</f>
        <v>17.5</v>
      </c>
      <c r="Q45" s="4">
        <f>+P45/424</f>
        <v>4.1273584905660375E-2</v>
      </c>
      <c r="R45" s="5">
        <v>1.2</v>
      </c>
      <c r="S45" s="5">
        <f>+Tabla1[[#This Row],[Precio $]]*Tabla1[[#This Row],[PT]]</f>
        <v>21</v>
      </c>
    </row>
    <row r="46" spans="1:19" x14ac:dyDescent="0.25">
      <c r="A46" s="6">
        <v>44397</v>
      </c>
      <c r="B46" t="s">
        <v>81</v>
      </c>
      <c r="C46" t="str">
        <f>IFERROR(RIGHT(Tabla1[[#This Row],[Proyecto]],LEN(Tabla1[[#This Row],[Proyecto]])-FIND("-",Tabla1[[#This Row],[Proyecto]])),Tabla1[[#This Row],[Proyecto]])</f>
        <v>Home Studio</v>
      </c>
      <c r="D46" t="str">
        <f>VLOOKUP(Tabla1[[#This Row],[Proyecto With not char]],Sheet2!$B$4:$D$53,3,FALSE)</f>
        <v>12-Home Studio</v>
      </c>
      <c r="E46" t="s">
        <v>15</v>
      </c>
      <c r="F46">
        <f>VLOOKUP(Tabla1[[#This Row],[Bodega]],$AG$3:$AH$9,2,FALSE)</f>
        <v>3</v>
      </c>
      <c r="G46" t="s">
        <v>82</v>
      </c>
      <c r="J46" t="s">
        <v>17</v>
      </c>
      <c r="K46">
        <f>VLOOKUP(Tabla1[[#This Row],[Especie]],$AK$3:$AL$29,2,FALSE)</f>
        <v>1</v>
      </c>
      <c r="L46">
        <v>2</v>
      </c>
      <c r="M46">
        <v>4</v>
      </c>
      <c r="N46">
        <v>3</v>
      </c>
      <c r="O46">
        <v>5</v>
      </c>
      <c r="P46" s="4">
        <f>(L46*M46*N46*O46)/12</f>
        <v>10</v>
      </c>
      <c r="Q46" s="4">
        <f>+P46/424</f>
        <v>2.358490566037736E-2</v>
      </c>
      <c r="R46" s="5">
        <v>1.02</v>
      </c>
      <c r="S46" s="5">
        <f>+Tabla1[[#This Row],[Precio $]]*Tabla1[[#This Row],[PT]]</f>
        <v>10.199999999999999</v>
      </c>
    </row>
    <row r="47" spans="1:19" x14ac:dyDescent="0.25">
      <c r="A47" s="6">
        <v>44397</v>
      </c>
      <c r="B47" t="s">
        <v>81</v>
      </c>
      <c r="C47" t="str">
        <f>IFERROR(RIGHT(Tabla1[[#This Row],[Proyecto]],LEN(Tabla1[[#This Row],[Proyecto]])-FIND("-",Tabla1[[#This Row],[Proyecto]])),Tabla1[[#This Row],[Proyecto]])</f>
        <v>Home Studio</v>
      </c>
      <c r="D47" t="str">
        <f>VLOOKUP(Tabla1[[#This Row],[Proyecto With not char]],Sheet2!$B$4:$D$53,3,FALSE)</f>
        <v>12-Home Studio</v>
      </c>
      <c r="E47" t="s">
        <v>15</v>
      </c>
      <c r="F47">
        <f>VLOOKUP(Tabla1[[#This Row],[Bodega]],$AG$3:$AH$9,2,FALSE)</f>
        <v>3</v>
      </c>
      <c r="G47" t="s">
        <v>83</v>
      </c>
      <c r="J47" t="s">
        <v>17</v>
      </c>
      <c r="K47">
        <f>VLOOKUP(Tabla1[[#This Row],[Especie]],$AK$3:$AL$29,2,FALSE)</f>
        <v>1</v>
      </c>
      <c r="L47">
        <v>2</v>
      </c>
      <c r="M47">
        <v>6</v>
      </c>
      <c r="N47">
        <v>3</v>
      </c>
      <c r="O47">
        <v>2</v>
      </c>
      <c r="P47" s="4">
        <f>(L47*M47*N47*O47)/12</f>
        <v>6</v>
      </c>
      <c r="Q47" s="4">
        <f>+P47/424</f>
        <v>1.4150943396226415E-2</v>
      </c>
      <c r="R47" s="5">
        <v>1.02</v>
      </c>
      <c r="S47" s="5">
        <f>+Tabla1[[#This Row],[Precio $]]*Tabla1[[#This Row],[PT]]</f>
        <v>6.12</v>
      </c>
    </row>
    <row r="48" spans="1:19" x14ac:dyDescent="0.25">
      <c r="A48" s="6">
        <v>44397</v>
      </c>
      <c r="B48" t="s">
        <v>81</v>
      </c>
      <c r="C48" t="str">
        <f>IFERROR(RIGHT(Tabla1[[#This Row],[Proyecto]],LEN(Tabla1[[#This Row],[Proyecto]])-FIND("-",Tabla1[[#This Row],[Proyecto]])),Tabla1[[#This Row],[Proyecto]])</f>
        <v>Home Studio</v>
      </c>
      <c r="D48" t="str">
        <f>VLOOKUP(Tabla1[[#This Row],[Proyecto With not char]],Sheet2!$B$4:$D$53,3,FALSE)</f>
        <v>12-Home Studio</v>
      </c>
      <c r="E48" t="s">
        <v>15</v>
      </c>
      <c r="F48">
        <f>VLOOKUP(Tabla1[[#This Row],[Bodega]],$AG$3:$AH$9,2,FALSE)</f>
        <v>3</v>
      </c>
      <c r="G48" t="s">
        <v>83</v>
      </c>
      <c r="J48" t="s">
        <v>17</v>
      </c>
      <c r="K48">
        <f>VLOOKUP(Tabla1[[#This Row],[Especie]],$AK$3:$AL$29,2,FALSE)</f>
        <v>1</v>
      </c>
      <c r="L48">
        <v>1.5</v>
      </c>
      <c r="M48">
        <v>8</v>
      </c>
      <c r="N48">
        <v>3</v>
      </c>
      <c r="O48">
        <v>3</v>
      </c>
      <c r="P48" s="4">
        <f>(L48*M48*N48*O48)/12</f>
        <v>9</v>
      </c>
      <c r="Q48" s="4">
        <f>+P48/424</f>
        <v>2.1226415094339621E-2</v>
      </c>
      <c r="R48" s="5">
        <v>1.02</v>
      </c>
      <c r="S48" s="5">
        <f>+Tabla1[[#This Row],[Precio $]]*Tabla1[[#This Row],[PT]]</f>
        <v>9.18</v>
      </c>
    </row>
    <row r="49" spans="1:19" x14ac:dyDescent="0.25">
      <c r="A49" s="3">
        <v>44231</v>
      </c>
      <c r="B49" t="s">
        <v>14</v>
      </c>
      <c r="C49" t="str">
        <f>IFERROR(RIGHT(Tabla1[[#This Row],[Proyecto]],LEN(Tabla1[[#This Row],[Proyecto]])-FIND("-",Tabla1[[#This Row],[Proyecto]])),Tabla1[[#This Row],[Proyecto]])</f>
        <v>Jaime Castillo</v>
      </c>
      <c r="D49" t="str">
        <f>VLOOKUP(Tabla1[[#This Row],[Proyecto With not char]],Sheet2!$B$4:$D$53,3,FALSE)</f>
        <v>13-Jaime Castillo</v>
      </c>
      <c r="E49" t="s">
        <v>15</v>
      </c>
      <c r="F49">
        <f>VLOOKUP(Tabla1[[#This Row],[Bodega]],$AG$3:$AH$9,2,FALSE)</f>
        <v>3</v>
      </c>
      <c r="G49" t="s">
        <v>16</v>
      </c>
      <c r="J49" t="s">
        <v>17</v>
      </c>
      <c r="K49">
        <f>VLOOKUP(Tabla1[[#This Row],[Especie]],$AK$3:$AL$29,2,FALSE)</f>
        <v>1</v>
      </c>
      <c r="L49">
        <v>2</v>
      </c>
      <c r="M49">
        <v>10</v>
      </c>
      <c r="N49">
        <v>6</v>
      </c>
      <c r="O49">
        <v>1</v>
      </c>
      <c r="P49" s="4">
        <f>(L49*M49*N49*O49)/12</f>
        <v>10</v>
      </c>
      <c r="Q49" s="4">
        <f>+P49/424</f>
        <v>2.358490566037736E-2</v>
      </c>
      <c r="R49" s="5">
        <v>1.2</v>
      </c>
      <c r="S49" s="5">
        <f>+Tabla1[[#This Row],[Precio $]]*Tabla1[[#This Row],[PT]]</f>
        <v>12</v>
      </c>
    </row>
    <row r="50" spans="1:19" x14ac:dyDescent="0.25">
      <c r="A50" s="3">
        <v>44231</v>
      </c>
      <c r="B50" t="s">
        <v>14</v>
      </c>
      <c r="C50" t="str">
        <f>IFERROR(RIGHT(Tabla1[[#This Row],[Proyecto]],LEN(Tabla1[[#This Row],[Proyecto]])-FIND("-",Tabla1[[#This Row],[Proyecto]])),Tabla1[[#This Row],[Proyecto]])</f>
        <v>Jaime Castillo</v>
      </c>
      <c r="D50" t="str">
        <f>VLOOKUP(Tabla1[[#This Row],[Proyecto With not char]],Sheet2!$B$4:$D$53,3,FALSE)</f>
        <v>13-Jaime Castillo</v>
      </c>
      <c r="E50" t="s">
        <v>15</v>
      </c>
      <c r="F50">
        <f>VLOOKUP(Tabla1[[#This Row],[Bodega]],$AG$3:$AH$9,2,FALSE)</f>
        <v>3</v>
      </c>
      <c r="G50" t="s">
        <v>16</v>
      </c>
      <c r="J50" t="s">
        <v>17</v>
      </c>
      <c r="K50">
        <f>VLOOKUP(Tabla1[[#This Row],[Especie]],$AK$3:$AL$29,2,FALSE)</f>
        <v>1</v>
      </c>
      <c r="L50">
        <v>2</v>
      </c>
      <c r="M50">
        <v>6</v>
      </c>
      <c r="N50">
        <v>6</v>
      </c>
      <c r="O50">
        <v>1</v>
      </c>
      <c r="P50" s="4">
        <f>(L50*M50*N50*O50)/12</f>
        <v>6</v>
      </c>
      <c r="Q50" s="4">
        <f>+P50/424</f>
        <v>1.4150943396226415E-2</v>
      </c>
      <c r="R50" s="5">
        <v>1.2</v>
      </c>
      <c r="S50" s="5">
        <f>+Tabla1[[#This Row],[Precio $]]*Tabla1[[#This Row],[PT]]</f>
        <v>7.1999999999999993</v>
      </c>
    </row>
    <row r="51" spans="1:19" x14ac:dyDescent="0.25">
      <c r="A51" s="3">
        <v>44231</v>
      </c>
      <c r="B51" t="s">
        <v>14</v>
      </c>
      <c r="C51" t="str">
        <f>IFERROR(RIGHT(Tabla1[[#This Row],[Proyecto]],LEN(Tabla1[[#This Row],[Proyecto]])-FIND("-",Tabla1[[#This Row],[Proyecto]])),Tabla1[[#This Row],[Proyecto]])</f>
        <v>Jaime Castillo</v>
      </c>
      <c r="D51" t="str">
        <f>VLOOKUP(Tabla1[[#This Row],[Proyecto With not char]],Sheet2!$B$4:$D$53,3,FALSE)</f>
        <v>13-Jaime Castillo</v>
      </c>
      <c r="E51" t="s">
        <v>15</v>
      </c>
      <c r="F51">
        <f>VLOOKUP(Tabla1[[#This Row],[Bodega]],$AG$3:$AH$9,2,FALSE)</f>
        <v>3</v>
      </c>
      <c r="G51" t="s">
        <v>16</v>
      </c>
      <c r="J51" t="s">
        <v>17</v>
      </c>
      <c r="K51">
        <f>VLOOKUP(Tabla1[[#This Row],[Especie]],$AK$3:$AL$29,2,FALSE)</f>
        <v>1</v>
      </c>
      <c r="L51">
        <v>2</v>
      </c>
      <c r="M51">
        <v>10</v>
      </c>
      <c r="N51">
        <v>10</v>
      </c>
      <c r="O51">
        <v>1</v>
      </c>
      <c r="P51" s="4">
        <f>(L51*M51*N51*O51)/12</f>
        <v>16.666666666666668</v>
      </c>
      <c r="Q51" s="4">
        <f>+P51/424</f>
        <v>3.9308176100628936E-2</v>
      </c>
      <c r="R51" s="5">
        <v>1.2</v>
      </c>
      <c r="S51" s="5">
        <f>+Tabla1[[#This Row],[Precio $]]*Tabla1[[#This Row],[PT]]</f>
        <v>20</v>
      </c>
    </row>
    <row r="52" spans="1:19" x14ac:dyDescent="0.25">
      <c r="A52" s="3">
        <v>44231</v>
      </c>
      <c r="B52" t="s">
        <v>14</v>
      </c>
      <c r="C52" t="str">
        <f>IFERROR(RIGHT(Tabla1[[#This Row],[Proyecto]],LEN(Tabla1[[#This Row],[Proyecto]])-FIND("-",Tabla1[[#This Row],[Proyecto]])),Tabla1[[#This Row],[Proyecto]])</f>
        <v>Jaime Castillo</v>
      </c>
      <c r="D52" t="str">
        <f>VLOOKUP(Tabla1[[#This Row],[Proyecto With not char]],Sheet2!$B$4:$D$53,3,FALSE)</f>
        <v>13-Jaime Castillo</v>
      </c>
      <c r="E52" t="s">
        <v>15</v>
      </c>
      <c r="F52">
        <f>VLOOKUP(Tabla1[[#This Row],[Bodega]],$AG$3:$AH$9,2,FALSE)</f>
        <v>3</v>
      </c>
      <c r="G52" t="s">
        <v>16</v>
      </c>
      <c r="J52" t="s">
        <v>17</v>
      </c>
      <c r="K52">
        <f>VLOOKUP(Tabla1[[#This Row],[Especie]],$AK$3:$AL$29,2,FALSE)</f>
        <v>1</v>
      </c>
      <c r="L52">
        <v>2</v>
      </c>
      <c r="M52">
        <v>9</v>
      </c>
      <c r="N52">
        <v>8</v>
      </c>
      <c r="O52">
        <v>1</v>
      </c>
      <c r="P52" s="4">
        <f>(L52*M52*N52*O52)/12</f>
        <v>12</v>
      </c>
      <c r="Q52" s="4">
        <f>+P52/424</f>
        <v>2.8301886792452831E-2</v>
      </c>
      <c r="R52" s="5">
        <v>1.2</v>
      </c>
      <c r="S52" s="5">
        <f>+Tabla1[[#This Row],[Precio $]]*Tabla1[[#This Row],[PT]]</f>
        <v>14.399999999999999</v>
      </c>
    </row>
    <row r="53" spans="1:19" x14ac:dyDescent="0.25">
      <c r="A53" s="3">
        <v>44231</v>
      </c>
      <c r="B53" t="s">
        <v>14</v>
      </c>
      <c r="C53" t="str">
        <f>IFERROR(RIGHT(Tabla1[[#This Row],[Proyecto]],LEN(Tabla1[[#This Row],[Proyecto]])-FIND("-",Tabla1[[#This Row],[Proyecto]])),Tabla1[[#This Row],[Proyecto]])</f>
        <v>Jaime Castillo</v>
      </c>
      <c r="D53" t="str">
        <f>VLOOKUP(Tabla1[[#This Row],[Proyecto With not char]],Sheet2!$B$4:$D$53,3,FALSE)</f>
        <v>13-Jaime Castillo</v>
      </c>
      <c r="E53" t="s">
        <v>15</v>
      </c>
      <c r="F53">
        <f>VLOOKUP(Tabla1[[#This Row],[Bodega]],$AG$3:$AH$9,2,FALSE)</f>
        <v>3</v>
      </c>
      <c r="G53" t="s">
        <v>16</v>
      </c>
      <c r="J53" t="s">
        <v>17</v>
      </c>
      <c r="K53">
        <f>VLOOKUP(Tabla1[[#This Row],[Especie]],$AK$3:$AL$29,2,FALSE)</f>
        <v>1</v>
      </c>
      <c r="L53">
        <v>2</v>
      </c>
      <c r="M53">
        <v>6</v>
      </c>
      <c r="N53">
        <v>8</v>
      </c>
      <c r="O53">
        <v>1</v>
      </c>
      <c r="P53" s="4">
        <f>(L53*M53*N53*O53)/12</f>
        <v>8</v>
      </c>
      <c r="Q53" s="4">
        <f>+P53/424</f>
        <v>1.8867924528301886E-2</v>
      </c>
      <c r="R53" s="5">
        <v>1.2</v>
      </c>
      <c r="S53" s="5">
        <f>+Tabla1[[#This Row],[Precio $]]*Tabla1[[#This Row],[PT]]</f>
        <v>9.6</v>
      </c>
    </row>
    <row r="54" spans="1:19" x14ac:dyDescent="0.25">
      <c r="A54" s="3">
        <v>44231</v>
      </c>
      <c r="B54" t="s">
        <v>14</v>
      </c>
      <c r="C54" t="str">
        <f>IFERROR(RIGHT(Tabla1[[#This Row],[Proyecto]],LEN(Tabla1[[#This Row],[Proyecto]])-FIND("-",Tabla1[[#This Row],[Proyecto]])),Tabla1[[#This Row],[Proyecto]])</f>
        <v>Jaime Castillo</v>
      </c>
      <c r="D54" t="str">
        <f>VLOOKUP(Tabla1[[#This Row],[Proyecto With not char]],Sheet2!$B$4:$D$53,3,FALSE)</f>
        <v>13-Jaime Castillo</v>
      </c>
      <c r="E54" t="s">
        <v>15</v>
      </c>
      <c r="F54">
        <f>VLOOKUP(Tabla1[[#This Row],[Bodega]],$AG$3:$AH$9,2,FALSE)</f>
        <v>3</v>
      </c>
      <c r="G54" t="s">
        <v>18</v>
      </c>
      <c r="J54" t="s">
        <v>17</v>
      </c>
      <c r="K54">
        <f>VLOOKUP(Tabla1[[#This Row],[Especie]],$AK$3:$AL$29,2,FALSE)</f>
        <v>1</v>
      </c>
      <c r="L54">
        <v>2</v>
      </c>
      <c r="M54">
        <v>4</v>
      </c>
      <c r="N54">
        <v>2</v>
      </c>
      <c r="O54">
        <v>21</v>
      </c>
      <c r="P54" s="4">
        <f>(L54*M54*N54*O54)/12</f>
        <v>28</v>
      </c>
      <c r="Q54" s="4">
        <f>+P54/424</f>
        <v>6.6037735849056603E-2</v>
      </c>
      <c r="R54" s="5">
        <v>1.2</v>
      </c>
      <c r="S54" s="5">
        <f>+Tabla1[[#This Row],[Precio $]]*Tabla1[[#This Row],[PT]]</f>
        <v>33.6</v>
      </c>
    </row>
    <row r="55" spans="1:19" x14ac:dyDescent="0.25">
      <c r="A55" s="3">
        <v>44231</v>
      </c>
      <c r="B55" t="s">
        <v>14</v>
      </c>
      <c r="C55" t="str">
        <f>IFERROR(RIGHT(Tabla1[[#This Row],[Proyecto]],LEN(Tabla1[[#This Row],[Proyecto]])-FIND("-",Tabla1[[#This Row],[Proyecto]])),Tabla1[[#This Row],[Proyecto]])</f>
        <v>Jaime Castillo</v>
      </c>
      <c r="D55" t="str">
        <f>VLOOKUP(Tabla1[[#This Row],[Proyecto With not char]],Sheet2!$B$4:$D$53,3,FALSE)</f>
        <v>13-Jaime Castillo</v>
      </c>
      <c r="E55" t="s">
        <v>15</v>
      </c>
      <c r="F55">
        <f>VLOOKUP(Tabla1[[#This Row],[Bodega]],$AG$3:$AH$9,2,FALSE)</f>
        <v>3</v>
      </c>
      <c r="G55" t="s">
        <v>18</v>
      </c>
      <c r="J55" t="s">
        <v>17</v>
      </c>
      <c r="K55">
        <f>VLOOKUP(Tabla1[[#This Row],[Especie]],$AK$3:$AL$29,2,FALSE)</f>
        <v>1</v>
      </c>
      <c r="L55">
        <v>1.5</v>
      </c>
      <c r="M55">
        <v>4</v>
      </c>
      <c r="N55">
        <v>2</v>
      </c>
      <c r="O55">
        <v>8</v>
      </c>
      <c r="P55" s="4">
        <f>(L55*M55*N55*O55)/12</f>
        <v>8</v>
      </c>
      <c r="Q55" s="4">
        <f>+P55/424</f>
        <v>1.8867924528301886E-2</v>
      </c>
      <c r="R55" s="5">
        <v>1.2</v>
      </c>
      <c r="S55" s="5">
        <f>+Tabla1[[#This Row],[Precio $]]*Tabla1[[#This Row],[PT]]</f>
        <v>9.6</v>
      </c>
    </row>
    <row r="56" spans="1:19" x14ac:dyDescent="0.25">
      <c r="A56" s="3">
        <v>44231</v>
      </c>
      <c r="B56" t="s">
        <v>14</v>
      </c>
      <c r="C56" t="str">
        <f>IFERROR(RIGHT(Tabla1[[#This Row],[Proyecto]],LEN(Tabla1[[#This Row],[Proyecto]])-FIND("-",Tabla1[[#This Row],[Proyecto]])),Tabla1[[#This Row],[Proyecto]])</f>
        <v>Jaime Castillo</v>
      </c>
      <c r="D56" t="str">
        <f>VLOOKUP(Tabla1[[#This Row],[Proyecto With not char]],Sheet2!$B$4:$D$53,3,FALSE)</f>
        <v>13-Jaime Castillo</v>
      </c>
      <c r="E56" t="s">
        <v>15</v>
      </c>
      <c r="F56">
        <f>VLOOKUP(Tabla1[[#This Row],[Bodega]],$AG$3:$AH$9,2,FALSE)</f>
        <v>3</v>
      </c>
      <c r="G56" t="s">
        <v>18</v>
      </c>
      <c r="J56" t="s">
        <v>17</v>
      </c>
      <c r="K56">
        <f>VLOOKUP(Tabla1[[#This Row],[Especie]],$AK$3:$AL$29,2,FALSE)</f>
        <v>1</v>
      </c>
      <c r="L56">
        <v>1</v>
      </c>
      <c r="M56">
        <v>4</v>
      </c>
      <c r="N56">
        <v>2</v>
      </c>
      <c r="O56">
        <v>8</v>
      </c>
      <c r="P56" s="4">
        <f>(L56*M56*N56*O56)/12</f>
        <v>5.333333333333333</v>
      </c>
      <c r="Q56" s="4">
        <f>+P56/424</f>
        <v>1.2578616352201257E-2</v>
      </c>
      <c r="R56" s="5">
        <v>1.2</v>
      </c>
      <c r="S56" s="5">
        <f>+Tabla1[[#This Row],[Precio $]]*Tabla1[[#This Row],[PT]]</f>
        <v>6.3999999999999995</v>
      </c>
    </row>
    <row r="57" spans="1:19" x14ac:dyDescent="0.25">
      <c r="A57" s="3">
        <v>44231</v>
      </c>
      <c r="B57" t="s">
        <v>14</v>
      </c>
      <c r="C57" t="str">
        <f>IFERROR(RIGHT(Tabla1[[#This Row],[Proyecto]],LEN(Tabla1[[#This Row],[Proyecto]])-FIND("-",Tabla1[[#This Row],[Proyecto]])),Tabla1[[#This Row],[Proyecto]])</f>
        <v>Jaime Castillo</v>
      </c>
      <c r="D57" t="str">
        <f>VLOOKUP(Tabla1[[#This Row],[Proyecto With not char]],Sheet2!$B$4:$D$53,3,FALSE)</f>
        <v>13-Jaime Castillo</v>
      </c>
      <c r="E57" t="s">
        <v>15</v>
      </c>
      <c r="F57">
        <f>VLOOKUP(Tabla1[[#This Row],[Bodega]],$AG$3:$AH$9,2,FALSE)</f>
        <v>3</v>
      </c>
      <c r="G57" t="s">
        <v>18</v>
      </c>
      <c r="J57" t="s">
        <v>17</v>
      </c>
      <c r="K57">
        <f>VLOOKUP(Tabla1[[#This Row],[Especie]],$AK$3:$AL$29,2,FALSE)</f>
        <v>1</v>
      </c>
      <c r="L57">
        <v>1</v>
      </c>
      <c r="M57">
        <v>5</v>
      </c>
      <c r="N57">
        <v>3</v>
      </c>
      <c r="O57">
        <v>4</v>
      </c>
      <c r="P57" s="4">
        <f>(L57*M57*N57*O57)/12</f>
        <v>5</v>
      </c>
      <c r="Q57" s="4">
        <f>+P57/424</f>
        <v>1.179245283018868E-2</v>
      </c>
      <c r="R57" s="5">
        <v>1.2</v>
      </c>
      <c r="S57" s="5">
        <f>+Tabla1[[#This Row],[Precio $]]*Tabla1[[#This Row],[PT]]</f>
        <v>6</v>
      </c>
    </row>
    <row r="58" spans="1:19" x14ac:dyDescent="0.25">
      <c r="A58" s="6">
        <v>44389</v>
      </c>
      <c r="B58" t="s">
        <v>14</v>
      </c>
      <c r="C58" t="str">
        <f>IFERROR(RIGHT(Tabla1[[#This Row],[Proyecto]],LEN(Tabla1[[#This Row],[Proyecto]])-FIND("-",Tabla1[[#This Row],[Proyecto]])),Tabla1[[#This Row],[Proyecto]])</f>
        <v>Jaime Castillo</v>
      </c>
      <c r="D58" t="str">
        <f>VLOOKUP(Tabla1[[#This Row],[Proyecto With not char]],Sheet2!$B$4:$D$53,3,FALSE)</f>
        <v>13-Jaime Castillo</v>
      </c>
      <c r="E58" t="s">
        <v>33</v>
      </c>
      <c r="F58">
        <f>VLOOKUP(Tabla1[[#This Row],[Bodega]],$AG$3:$AH$9,2,FALSE)</f>
        <v>2</v>
      </c>
      <c r="G58" t="s">
        <v>84</v>
      </c>
      <c r="J58" t="s">
        <v>40</v>
      </c>
      <c r="K58">
        <f>VLOOKUP(Tabla1[[#This Row],[Especie]],$AK$3:$AL$29,2,FALSE)</f>
        <v>1005</v>
      </c>
      <c r="L58">
        <v>2</v>
      </c>
      <c r="M58">
        <v>7</v>
      </c>
      <c r="N58">
        <v>6</v>
      </c>
      <c r="O58">
        <v>9</v>
      </c>
      <c r="P58" s="4">
        <f>(L58*M58*N58*O58)/12</f>
        <v>63</v>
      </c>
      <c r="Q58" s="4">
        <f>+P58/424</f>
        <v>0.14858490566037735</v>
      </c>
      <c r="R58" s="5">
        <v>1.02</v>
      </c>
      <c r="S58" s="5">
        <f>+Tabla1[[#This Row],[Precio $]]*Tabla1[[#This Row],[PT]]</f>
        <v>64.260000000000005</v>
      </c>
    </row>
    <row r="59" spans="1:19" x14ac:dyDescent="0.25">
      <c r="A59" s="6">
        <v>44389</v>
      </c>
      <c r="B59" t="s">
        <v>14</v>
      </c>
      <c r="C59" t="str">
        <f>IFERROR(RIGHT(Tabla1[[#This Row],[Proyecto]],LEN(Tabla1[[#This Row],[Proyecto]])-FIND("-",Tabla1[[#This Row],[Proyecto]])),Tabla1[[#This Row],[Proyecto]])</f>
        <v>Jaime Castillo</v>
      </c>
      <c r="D59" t="str">
        <f>VLOOKUP(Tabla1[[#This Row],[Proyecto With not char]],Sheet2!$B$4:$D$53,3,FALSE)</f>
        <v>13-Jaime Castillo</v>
      </c>
      <c r="E59" t="s">
        <v>33</v>
      </c>
      <c r="F59">
        <f>VLOOKUP(Tabla1[[#This Row],[Bodega]],$AG$3:$AH$9,2,FALSE)</f>
        <v>2</v>
      </c>
      <c r="G59" t="s">
        <v>84</v>
      </c>
      <c r="J59" t="s">
        <v>40</v>
      </c>
      <c r="K59">
        <f>VLOOKUP(Tabla1[[#This Row],[Especie]],$AK$3:$AL$29,2,FALSE)</f>
        <v>1005</v>
      </c>
      <c r="L59">
        <v>2</v>
      </c>
      <c r="M59">
        <v>8</v>
      </c>
      <c r="N59">
        <v>6</v>
      </c>
      <c r="O59">
        <v>9</v>
      </c>
      <c r="P59" s="4">
        <f>(L59*M59*N59*O59)/12</f>
        <v>72</v>
      </c>
      <c r="Q59" s="4">
        <f>+P59/424</f>
        <v>0.16981132075471697</v>
      </c>
      <c r="R59" s="5">
        <v>1.02</v>
      </c>
      <c r="S59" s="5">
        <f>+Tabla1[[#This Row],[Precio $]]*Tabla1[[#This Row],[PT]]</f>
        <v>73.44</v>
      </c>
    </row>
    <row r="60" spans="1:19" x14ac:dyDescent="0.25">
      <c r="A60" s="6">
        <v>44389</v>
      </c>
      <c r="B60" t="s">
        <v>14</v>
      </c>
      <c r="C60" t="str">
        <f>IFERROR(RIGHT(Tabla1[[#This Row],[Proyecto]],LEN(Tabla1[[#This Row],[Proyecto]])-FIND("-",Tabla1[[#This Row],[Proyecto]])),Tabla1[[#This Row],[Proyecto]])</f>
        <v>Jaime Castillo</v>
      </c>
      <c r="D60" t="str">
        <f>VLOOKUP(Tabla1[[#This Row],[Proyecto With not char]],Sheet2!$B$4:$D$53,3,FALSE)</f>
        <v>13-Jaime Castillo</v>
      </c>
      <c r="E60" t="s">
        <v>33</v>
      </c>
      <c r="F60">
        <f>VLOOKUP(Tabla1[[#This Row],[Bodega]],$AG$3:$AH$9,2,FALSE)</f>
        <v>2</v>
      </c>
      <c r="G60" t="s">
        <v>84</v>
      </c>
      <c r="J60" t="s">
        <v>40</v>
      </c>
      <c r="K60">
        <f>VLOOKUP(Tabla1[[#This Row],[Especie]],$AK$3:$AL$29,2,FALSE)</f>
        <v>1005</v>
      </c>
      <c r="L60">
        <v>2</v>
      </c>
      <c r="M60">
        <v>6</v>
      </c>
      <c r="N60">
        <v>6</v>
      </c>
      <c r="O60">
        <v>3</v>
      </c>
      <c r="P60" s="4">
        <f>(L60*M60*N60*O60)/12</f>
        <v>18</v>
      </c>
      <c r="Q60" s="4">
        <f>+P60/424</f>
        <v>4.2452830188679243E-2</v>
      </c>
      <c r="R60" s="5">
        <v>1.02</v>
      </c>
      <c r="S60" s="5">
        <f>+Tabla1[[#This Row],[Precio $]]*Tabla1[[#This Row],[PT]]</f>
        <v>18.36</v>
      </c>
    </row>
    <row r="61" spans="1:19" x14ac:dyDescent="0.25">
      <c r="A61" s="6">
        <v>44389</v>
      </c>
      <c r="B61" t="s">
        <v>14</v>
      </c>
      <c r="C61" t="str">
        <f>IFERROR(RIGHT(Tabla1[[#This Row],[Proyecto]],LEN(Tabla1[[#This Row],[Proyecto]])-FIND("-",Tabla1[[#This Row],[Proyecto]])),Tabla1[[#This Row],[Proyecto]])</f>
        <v>Jaime Castillo</v>
      </c>
      <c r="D61" t="str">
        <f>VLOOKUP(Tabla1[[#This Row],[Proyecto With not char]],Sheet2!$B$4:$D$53,3,FALSE)</f>
        <v>13-Jaime Castillo</v>
      </c>
      <c r="E61" t="s">
        <v>33</v>
      </c>
      <c r="F61">
        <f>VLOOKUP(Tabla1[[#This Row],[Bodega]],$AG$3:$AH$9,2,FALSE)</f>
        <v>2</v>
      </c>
      <c r="G61" t="s">
        <v>84</v>
      </c>
      <c r="J61" t="s">
        <v>40</v>
      </c>
      <c r="K61">
        <f>VLOOKUP(Tabla1[[#This Row],[Especie]],$AK$3:$AL$29,2,FALSE)</f>
        <v>1005</v>
      </c>
      <c r="L61">
        <v>2</v>
      </c>
      <c r="M61">
        <v>9</v>
      </c>
      <c r="N61">
        <v>6</v>
      </c>
      <c r="O61">
        <v>5</v>
      </c>
      <c r="P61" s="4">
        <f>(L61*M61*N61*O61)/12</f>
        <v>45</v>
      </c>
      <c r="Q61" s="4">
        <f>+P61/424</f>
        <v>0.10613207547169812</v>
      </c>
      <c r="R61" s="5">
        <v>1.02</v>
      </c>
      <c r="S61" s="5">
        <f>+Tabla1[[#This Row],[Precio $]]*Tabla1[[#This Row],[PT]]</f>
        <v>45.9</v>
      </c>
    </row>
    <row r="62" spans="1:19" x14ac:dyDescent="0.25">
      <c r="A62" s="6">
        <v>44469</v>
      </c>
      <c r="B62" t="s">
        <v>109</v>
      </c>
      <c r="C62" t="str">
        <f>IFERROR(RIGHT(Tabla1[[#This Row],[Proyecto]],LEN(Tabla1[[#This Row],[Proyecto]])-FIND("-",Tabla1[[#This Row],[Proyecto]])),Tabla1[[#This Row],[Proyecto]])</f>
        <v>Macgregor</v>
      </c>
      <c r="D62" t="str">
        <f>VLOOKUP(Tabla1[[#This Row],[Proyecto With not char]],Sheet2!$B$4:$D$53,3,FALSE)</f>
        <v>14-Macgregor</v>
      </c>
      <c r="E62" t="s">
        <v>33</v>
      </c>
      <c r="F62">
        <f>VLOOKUP(Tabla1[[#This Row],[Bodega]],$AG$3:$AH$9,2,FALSE)</f>
        <v>2</v>
      </c>
      <c r="G62" t="s">
        <v>110</v>
      </c>
      <c r="J62" t="s">
        <v>40</v>
      </c>
      <c r="K62">
        <f>VLOOKUP(Tabla1[[#This Row],[Especie]],$AK$3:$AL$29,2,FALSE)</f>
        <v>1005</v>
      </c>
      <c r="L62">
        <v>1.5</v>
      </c>
      <c r="M62">
        <v>2</v>
      </c>
      <c r="N62">
        <v>4</v>
      </c>
      <c r="O62">
        <v>5</v>
      </c>
      <c r="P62" s="4">
        <f>(L62*M62*N62*O62)/12</f>
        <v>5</v>
      </c>
      <c r="Q62" s="4">
        <f>+P62/424</f>
        <v>1.179245283018868E-2</v>
      </c>
      <c r="R62" s="5">
        <v>1.02</v>
      </c>
      <c r="S62" s="5">
        <f>+Tabla1[[#This Row],[Precio $]]*Tabla1[[#This Row],[PT]]</f>
        <v>5.0999999999999996</v>
      </c>
    </row>
    <row r="63" spans="1:19" x14ac:dyDescent="0.25">
      <c r="A63" s="6">
        <v>44469</v>
      </c>
      <c r="B63" t="s">
        <v>109</v>
      </c>
      <c r="C63" t="str">
        <f>IFERROR(RIGHT(Tabla1[[#This Row],[Proyecto]],LEN(Tabla1[[#This Row],[Proyecto]])-FIND("-",Tabla1[[#This Row],[Proyecto]])),Tabla1[[#This Row],[Proyecto]])</f>
        <v>Macgregor</v>
      </c>
      <c r="D63" t="str">
        <f>VLOOKUP(Tabla1[[#This Row],[Proyecto With not char]],Sheet2!$B$4:$D$53,3,FALSE)</f>
        <v>14-Macgregor</v>
      </c>
      <c r="E63" t="s">
        <v>15</v>
      </c>
      <c r="F63">
        <f>VLOOKUP(Tabla1[[#This Row],[Bodega]],$AG$3:$AH$9,2,FALSE)</f>
        <v>3</v>
      </c>
      <c r="G63" t="s">
        <v>57</v>
      </c>
      <c r="J63" t="s">
        <v>62</v>
      </c>
      <c r="K63">
        <f>VLOOKUP(Tabla1[[#This Row],[Especie]],$AK$3:$AL$29,2,FALSE)</f>
        <v>2</v>
      </c>
      <c r="L63">
        <v>0.75</v>
      </c>
      <c r="M63">
        <v>4</v>
      </c>
      <c r="N63">
        <v>8</v>
      </c>
      <c r="O63">
        <v>10</v>
      </c>
      <c r="P63" s="4">
        <f>(L63*M63*N63*O63)/12</f>
        <v>20</v>
      </c>
      <c r="Q63" s="4">
        <f>+P63/424</f>
        <v>4.716981132075472E-2</v>
      </c>
      <c r="R63" s="5">
        <v>3.5315985130111525</v>
      </c>
      <c r="S63" s="5">
        <f>+Tabla1[[#This Row],[Precio $]]*Tabla1[[#This Row],[PT]]</f>
        <v>70.631970260223056</v>
      </c>
    </row>
    <row r="64" spans="1:19" x14ac:dyDescent="0.25">
      <c r="A64" s="6">
        <v>44383</v>
      </c>
      <c r="B64" t="s">
        <v>73</v>
      </c>
      <c r="C64" t="str">
        <f>IFERROR(RIGHT(Tabla1[[#This Row],[Proyecto]],LEN(Tabla1[[#This Row],[Proyecto]])-FIND("-",Tabla1[[#This Row],[Proyecto]])),Tabla1[[#This Row],[Proyecto]])</f>
        <v>Mark</v>
      </c>
      <c r="D64" t="str">
        <f>VLOOKUP(Tabla1[[#This Row],[Proyecto With not char]],Sheet2!$B$4:$D$53,3,FALSE)</f>
        <v>15-Mark</v>
      </c>
      <c r="E64" t="s">
        <v>33</v>
      </c>
      <c r="F64">
        <f>VLOOKUP(Tabla1[[#This Row],[Bodega]],$AG$3:$AH$9,2,FALSE)</f>
        <v>2</v>
      </c>
      <c r="G64" t="s">
        <v>72</v>
      </c>
      <c r="J64" t="s">
        <v>40</v>
      </c>
      <c r="K64">
        <f>VLOOKUP(Tabla1[[#This Row],[Especie]],$AK$3:$AL$29,2,FALSE)</f>
        <v>1005</v>
      </c>
      <c r="L64">
        <v>1.5</v>
      </c>
      <c r="M64">
        <v>6</v>
      </c>
      <c r="N64">
        <v>3</v>
      </c>
      <c r="O64">
        <v>10</v>
      </c>
      <c r="P64" s="4">
        <f>(L64*M64*N64*O64)/12</f>
        <v>22.5</v>
      </c>
      <c r="Q64" s="4">
        <f>+P64/424</f>
        <v>5.3066037735849059E-2</v>
      </c>
      <c r="R64" s="5">
        <v>1.02</v>
      </c>
      <c r="S64" s="5">
        <f>+Tabla1[[#This Row],[Precio $]]*Tabla1[[#This Row],[PT]]</f>
        <v>22.95</v>
      </c>
    </row>
    <row r="65" spans="1:19" x14ac:dyDescent="0.25">
      <c r="A65" s="6">
        <v>44383</v>
      </c>
      <c r="B65" t="s">
        <v>73</v>
      </c>
      <c r="C65" t="str">
        <f>IFERROR(RIGHT(Tabla1[[#This Row],[Proyecto]],LEN(Tabla1[[#This Row],[Proyecto]])-FIND("-",Tabla1[[#This Row],[Proyecto]])),Tabla1[[#This Row],[Proyecto]])</f>
        <v>Mark</v>
      </c>
      <c r="D65" t="str">
        <f>VLOOKUP(Tabla1[[#This Row],[Proyecto With not char]],Sheet2!$B$4:$D$53,3,FALSE)</f>
        <v>15-Mark</v>
      </c>
      <c r="E65" t="s">
        <v>33</v>
      </c>
      <c r="F65">
        <f>VLOOKUP(Tabla1[[#This Row],[Bodega]],$AG$3:$AH$9,2,FALSE)</f>
        <v>2</v>
      </c>
      <c r="G65" t="s">
        <v>72</v>
      </c>
      <c r="J65" t="s">
        <v>40</v>
      </c>
      <c r="K65">
        <f>VLOOKUP(Tabla1[[#This Row],[Especie]],$AK$3:$AL$29,2,FALSE)</f>
        <v>1005</v>
      </c>
      <c r="L65">
        <v>1.5</v>
      </c>
      <c r="M65">
        <v>5</v>
      </c>
      <c r="N65">
        <v>3</v>
      </c>
      <c r="O65">
        <v>10</v>
      </c>
      <c r="P65" s="4">
        <f>(L65*M65*N65*O65)/12</f>
        <v>18.75</v>
      </c>
      <c r="Q65" s="4">
        <f>+P65/424</f>
        <v>4.4221698113207544E-2</v>
      </c>
      <c r="R65" s="5">
        <v>1.02</v>
      </c>
      <c r="S65" s="5">
        <f>+Tabla1[[#This Row],[Precio $]]*Tabla1[[#This Row],[PT]]</f>
        <v>19.125</v>
      </c>
    </row>
    <row r="66" spans="1:19" x14ac:dyDescent="0.25">
      <c r="A66" s="6">
        <v>44383</v>
      </c>
      <c r="B66" t="s">
        <v>73</v>
      </c>
      <c r="C66" t="str">
        <f>IFERROR(RIGHT(Tabla1[[#This Row],[Proyecto]],LEN(Tabla1[[#This Row],[Proyecto]])-FIND("-",Tabla1[[#This Row],[Proyecto]])),Tabla1[[#This Row],[Proyecto]])</f>
        <v>Mark</v>
      </c>
      <c r="D66" t="str">
        <f>VLOOKUP(Tabla1[[#This Row],[Proyecto With not char]],Sheet2!$B$4:$D$53,3,FALSE)</f>
        <v>15-Mark</v>
      </c>
      <c r="E66" t="s">
        <v>33</v>
      </c>
      <c r="F66">
        <f>VLOOKUP(Tabla1[[#This Row],[Bodega]],$AG$3:$AH$9,2,FALSE)</f>
        <v>2</v>
      </c>
      <c r="G66" t="s">
        <v>74</v>
      </c>
      <c r="J66" t="s">
        <v>40</v>
      </c>
      <c r="K66">
        <f>VLOOKUP(Tabla1[[#This Row],[Especie]],$AK$3:$AL$29,2,FALSE)</f>
        <v>1005</v>
      </c>
      <c r="L66">
        <v>2</v>
      </c>
      <c r="M66">
        <v>10</v>
      </c>
      <c r="N66">
        <v>10</v>
      </c>
      <c r="O66">
        <v>1</v>
      </c>
      <c r="P66" s="4">
        <f>(L66*M66*N66*O66)/12</f>
        <v>16.666666666666668</v>
      </c>
      <c r="Q66" s="4">
        <f>+P66/424</f>
        <v>3.9308176100628936E-2</v>
      </c>
      <c r="R66" s="5">
        <v>1.02</v>
      </c>
      <c r="S66" s="5">
        <f>+Tabla1[[#This Row],[Precio $]]*Tabla1[[#This Row],[PT]]</f>
        <v>17</v>
      </c>
    </row>
    <row r="67" spans="1:19" x14ac:dyDescent="0.25">
      <c r="A67" s="6">
        <v>44392</v>
      </c>
      <c r="B67" t="s">
        <v>73</v>
      </c>
      <c r="C67" t="str">
        <f>IFERROR(RIGHT(Tabla1[[#This Row],[Proyecto]],LEN(Tabla1[[#This Row],[Proyecto]])-FIND("-",Tabla1[[#This Row],[Proyecto]])),Tabla1[[#This Row],[Proyecto]])</f>
        <v>Mark</v>
      </c>
      <c r="D67" t="str">
        <f>VLOOKUP(Tabla1[[#This Row],[Proyecto With not char]],Sheet2!$B$4:$D$53,3,FALSE)</f>
        <v>15-Mark</v>
      </c>
      <c r="E67" t="s">
        <v>33</v>
      </c>
      <c r="F67">
        <f>VLOOKUP(Tabla1[[#This Row],[Bodega]],$AG$3:$AH$9,2,FALSE)</f>
        <v>2</v>
      </c>
      <c r="G67" t="s">
        <v>77</v>
      </c>
      <c r="J67" t="s">
        <v>40</v>
      </c>
      <c r="K67">
        <f>VLOOKUP(Tabla1[[#This Row],[Especie]],$AK$3:$AL$29,2,FALSE)</f>
        <v>1005</v>
      </c>
      <c r="L67">
        <v>1.5</v>
      </c>
      <c r="M67">
        <v>8</v>
      </c>
      <c r="N67">
        <v>3</v>
      </c>
      <c r="O67">
        <v>10</v>
      </c>
      <c r="P67" s="4">
        <f>(L67*M67*N67*O67)/12</f>
        <v>30</v>
      </c>
      <c r="Q67" s="4">
        <f>+P67/424</f>
        <v>7.0754716981132074E-2</v>
      </c>
      <c r="R67" s="5">
        <v>1.02</v>
      </c>
      <c r="S67" s="5">
        <f>+Tabla1[[#This Row],[Precio $]]*Tabla1[[#This Row],[PT]]</f>
        <v>30.6</v>
      </c>
    </row>
    <row r="68" spans="1:19" x14ac:dyDescent="0.25">
      <c r="A68" s="6">
        <v>44354</v>
      </c>
      <c r="B68" t="s">
        <v>73</v>
      </c>
      <c r="C68" t="str">
        <f>IFERROR(RIGHT(Tabla1[[#This Row],[Proyecto]],LEN(Tabla1[[#This Row],[Proyecto]])-FIND("-",Tabla1[[#This Row],[Proyecto]])),Tabla1[[#This Row],[Proyecto]])</f>
        <v>Mark</v>
      </c>
      <c r="D68" t="str">
        <f>VLOOKUP(Tabla1[[#This Row],[Proyecto With not char]],Sheet2!$B$4:$D$53,3,FALSE)</f>
        <v>15-Mark</v>
      </c>
      <c r="E68" t="s">
        <v>33</v>
      </c>
      <c r="F68">
        <f>VLOOKUP(Tabla1[[#This Row],[Bodega]],$AG$3:$AH$9,2,FALSE)</f>
        <v>2</v>
      </c>
      <c r="G68" t="s">
        <v>100</v>
      </c>
      <c r="J68" t="s">
        <v>40</v>
      </c>
      <c r="K68">
        <f>VLOOKUP(Tabla1[[#This Row],[Especie]],$AK$3:$AL$29,2,FALSE)</f>
        <v>1005</v>
      </c>
      <c r="L68">
        <v>2</v>
      </c>
      <c r="M68">
        <v>5</v>
      </c>
      <c r="N68">
        <v>3</v>
      </c>
      <c r="O68">
        <v>8</v>
      </c>
      <c r="P68" s="4">
        <f>(L68*M68*N68*O68)/12</f>
        <v>20</v>
      </c>
      <c r="Q68" s="4">
        <f>+P68/424</f>
        <v>4.716981132075472E-2</v>
      </c>
      <c r="R68" s="5">
        <v>1.02</v>
      </c>
      <c r="S68" s="5">
        <f>+Tabla1[[#This Row],[Precio $]]*Tabla1[[#This Row],[PT]]</f>
        <v>20.399999999999999</v>
      </c>
    </row>
    <row r="69" spans="1:19" x14ac:dyDescent="0.25">
      <c r="A69" s="6">
        <v>44354</v>
      </c>
      <c r="B69" t="s">
        <v>73</v>
      </c>
      <c r="C69" t="str">
        <f>IFERROR(RIGHT(Tabla1[[#This Row],[Proyecto]],LEN(Tabla1[[#This Row],[Proyecto]])-FIND("-",Tabla1[[#This Row],[Proyecto]])),Tabla1[[#This Row],[Proyecto]])</f>
        <v>Mark</v>
      </c>
      <c r="D69" t="str">
        <f>VLOOKUP(Tabla1[[#This Row],[Proyecto With not char]],Sheet2!$B$4:$D$53,3,FALSE)</f>
        <v>15-Mark</v>
      </c>
      <c r="E69" t="s">
        <v>33</v>
      </c>
      <c r="F69">
        <f>VLOOKUP(Tabla1[[#This Row],[Bodega]],$AG$3:$AH$9,2,FALSE)</f>
        <v>2</v>
      </c>
      <c r="G69" t="s">
        <v>100</v>
      </c>
      <c r="J69" t="s">
        <v>40</v>
      </c>
      <c r="K69">
        <f>VLOOKUP(Tabla1[[#This Row],[Especie]],$AK$3:$AL$29,2,FALSE)</f>
        <v>1005</v>
      </c>
      <c r="L69">
        <v>2</v>
      </c>
      <c r="M69">
        <v>9</v>
      </c>
      <c r="N69">
        <v>3</v>
      </c>
      <c r="O69">
        <v>1</v>
      </c>
      <c r="P69" s="4">
        <f>(L69*M69*N69*O69)/12</f>
        <v>4.5</v>
      </c>
      <c r="Q69" s="4">
        <f>+P69/424</f>
        <v>1.0613207547169811E-2</v>
      </c>
      <c r="R69" s="5">
        <v>1.02</v>
      </c>
      <c r="S69" s="5">
        <f>+Tabla1[[#This Row],[Precio $]]*Tabla1[[#This Row],[PT]]</f>
        <v>4.59</v>
      </c>
    </row>
    <row r="70" spans="1:19" x14ac:dyDescent="0.25">
      <c r="A70" s="6">
        <v>44354</v>
      </c>
      <c r="B70" t="s">
        <v>73</v>
      </c>
      <c r="C70" t="str">
        <f>IFERROR(RIGHT(Tabla1[[#This Row],[Proyecto]],LEN(Tabla1[[#This Row],[Proyecto]])-FIND("-",Tabla1[[#This Row],[Proyecto]])),Tabla1[[#This Row],[Proyecto]])</f>
        <v>Mark</v>
      </c>
      <c r="D70" t="str">
        <f>VLOOKUP(Tabla1[[#This Row],[Proyecto With not char]],Sheet2!$B$4:$D$53,3,FALSE)</f>
        <v>15-Mark</v>
      </c>
      <c r="E70" t="s">
        <v>33</v>
      </c>
      <c r="F70">
        <f>VLOOKUP(Tabla1[[#This Row],[Bodega]],$AG$3:$AH$9,2,FALSE)</f>
        <v>2</v>
      </c>
      <c r="G70" t="s">
        <v>100</v>
      </c>
      <c r="J70" t="s">
        <v>40</v>
      </c>
      <c r="K70">
        <f>VLOOKUP(Tabla1[[#This Row],[Especie]],$AK$3:$AL$29,2,FALSE)</f>
        <v>1005</v>
      </c>
      <c r="L70">
        <v>2</v>
      </c>
      <c r="M70">
        <v>4</v>
      </c>
      <c r="N70">
        <v>3</v>
      </c>
      <c r="O70">
        <v>1</v>
      </c>
      <c r="P70" s="4">
        <f>(L70*M70*N70*O70)/12</f>
        <v>2</v>
      </c>
      <c r="Q70" s="4">
        <f>+P70/424</f>
        <v>4.7169811320754715E-3</v>
      </c>
      <c r="R70" s="5">
        <v>1.02</v>
      </c>
      <c r="S70" s="5">
        <f>+Tabla1[[#This Row],[Precio $]]*Tabla1[[#This Row],[PT]]</f>
        <v>2.04</v>
      </c>
    </row>
    <row r="71" spans="1:19" x14ac:dyDescent="0.25">
      <c r="A71" s="6">
        <v>44354</v>
      </c>
      <c r="B71" t="s">
        <v>73</v>
      </c>
      <c r="C71" t="str">
        <f>IFERROR(RIGHT(Tabla1[[#This Row],[Proyecto]],LEN(Tabla1[[#This Row],[Proyecto]])-FIND("-",Tabla1[[#This Row],[Proyecto]])),Tabla1[[#This Row],[Proyecto]])</f>
        <v>Mark</v>
      </c>
      <c r="D71" t="str">
        <f>VLOOKUP(Tabla1[[#This Row],[Proyecto With not char]],Sheet2!$B$4:$D$53,3,FALSE)</f>
        <v>15-Mark</v>
      </c>
      <c r="E71" t="s">
        <v>33</v>
      </c>
      <c r="F71">
        <f>VLOOKUP(Tabla1[[#This Row],[Bodega]],$AG$3:$AH$9,2,FALSE)</f>
        <v>2</v>
      </c>
      <c r="G71" t="s">
        <v>100</v>
      </c>
      <c r="J71" t="s">
        <v>40</v>
      </c>
      <c r="K71">
        <f>VLOOKUP(Tabla1[[#This Row],[Especie]],$AK$3:$AL$29,2,FALSE)</f>
        <v>1005</v>
      </c>
      <c r="L71">
        <v>2</v>
      </c>
      <c r="M71">
        <v>8</v>
      </c>
      <c r="N71">
        <v>3</v>
      </c>
      <c r="O71">
        <v>4</v>
      </c>
      <c r="P71" s="4">
        <f>(L71*M71*N71*O71)/12</f>
        <v>16</v>
      </c>
      <c r="Q71" s="4">
        <f>+P71/424</f>
        <v>3.7735849056603772E-2</v>
      </c>
      <c r="R71" s="5">
        <v>1.02</v>
      </c>
      <c r="S71" s="5">
        <f>+Tabla1[[#This Row],[Precio $]]*Tabla1[[#This Row],[PT]]</f>
        <v>16.32</v>
      </c>
    </row>
    <row r="72" spans="1:19" x14ac:dyDescent="0.25">
      <c r="A72" s="6">
        <v>44356</v>
      </c>
      <c r="B72" t="s">
        <v>73</v>
      </c>
      <c r="C72" t="str">
        <f>IFERROR(RIGHT(Tabla1[[#This Row],[Proyecto]],LEN(Tabla1[[#This Row],[Proyecto]])-FIND("-",Tabla1[[#This Row],[Proyecto]])),Tabla1[[#This Row],[Proyecto]])</f>
        <v>Mark</v>
      </c>
      <c r="D72" t="str">
        <f>VLOOKUP(Tabla1[[#This Row],[Proyecto With not char]],Sheet2!$B$4:$D$53,3,FALSE)</f>
        <v>15-Mark</v>
      </c>
      <c r="E72" t="s">
        <v>33</v>
      </c>
      <c r="F72">
        <f>VLOOKUP(Tabla1[[#This Row],[Bodega]],$AG$3:$AH$9,2,FALSE)</f>
        <v>2</v>
      </c>
      <c r="G72" t="s">
        <v>101</v>
      </c>
      <c r="J72" t="s">
        <v>40</v>
      </c>
      <c r="K72">
        <f>VLOOKUP(Tabla1[[#This Row],[Especie]],$AK$3:$AL$29,2,FALSE)</f>
        <v>1005</v>
      </c>
      <c r="L72">
        <v>1.5</v>
      </c>
      <c r="M72">
        <v>4</v>
      </c>
      <c r="N72">
        <v>4</v>
      </c>
      <c r="O72">
        <v>12</v>
      </c>
      <c r="P72" s="4">
        <f>(L72*M72*N72*O72)/12</f>
        <v>24</v>
      </c>
      <c r="Q72" s="4">
        <f>+P72/424</f>
        <v>5.6603773584905662E-2</v>
      </c>
      <c r="R72" s="5">
        <v>1.02</v>
      </c>
      <c r="S72" s="5">
        <f>+Tabla1[[#This Row],[Precio $]]*Tabla1[[#This Row],[PT]]</f>
        <v>24.48</v>
      </c>
    </row>
    <row r="73" spans="1:19" x14ac:dyDescent="0.25">
      <c r="A73" s="6">
        <v>44356</v>
      </c>
      <c r="B73" t="s">
        <v>73</v>
      </c>
      <c r="C73" t="str">
        <f>IFERROR(RIGHT(Tabla1[[#This Row],[Proyecto]],LEN(Tabla1[[#This Row],[Proyecto]])-FIND("-",Tabla1[[#This Row],[Proyecto]])),Tabla1[[#This Row],[Proyecto]])</f>
        <v>Mark</v>
      </c>
      <c r="D73" t="str">
        <f>VLOOKUP(Tabla1[[#This Row],[Proyecto With not char]],Sheet2!$B$4:$D$53,3,FALSE)</f>
        <v>15-Mark</v>
      </c>
      <c r="E73" t="s">
        <v>33</v>
      </c>
      <c r="F73">
        <f>VLOOKUP(Tabla1[[#This Row],[Bodega]],$AG$3:$AH$9,2,FALSE)</f>
        <v>2</v>
      </c>
      <c r="G73" t="s">
        <v>101</v>
      </c>
      <c r="J73" t="s">
        <v>40</v>
      </c>
      <c r="K73">
        <f>VLOOKUP(Tabla1[[#This Row],[Especie]],$AK$3:$AL$29,2,FALSE)</f>
        <v>1005</v>
      </c>
      <c r="L73">
        <v>1.5</v>
      </c>
      <c r="M73">
        <v>5</v>
      </c>
      <c r="N73">
        <v>4</v>
      </c>
      <c r="O73">
        <v>8</v>
      </c>
      <c r="P73" s="4">
        <f>(L73*M73*N73*O73)/12</f>
        <v>20</v>
      </c>
      <c r="Q73" s="4">
        <f>+P73/424</f>
        <v>4.716981132075472E-2</v>
      </c>
      <c r="R73" s="5">
        <v>1.02</v>
      </c>
      <c r="S73" s="5">
        <f>+Tabla1[[#This Row],[Precio $]]*Tabla1[[#This Row],[PT]]</f>
        <v>20.399999999999999</v>
      </c>
    </row>
    <row r="74" spans="1:19" x14ac:dyDescent="0.25">
      <c r="A74" s="6">
        <v>44356</v>
      </c>
      <c r="B74" t="s">
        <v>73</v>
      </c>
      <c r="C74" t="str">
        <f>IFERROR(RIGHT(Tabla1[[#This Row],[Proyecto]],LEN(Tabla1[[#This Row],[Proyecto]])-FIND("-",Tabla1[[#This Row],[Proyecto]])),Tabla1[[#This Row],[Proyecto]])</f>
        <v>Mark</v>
      </c>
      <c r="D74" t="str">
        <f>VLOOKUP(Tabla1[[#This Row],[Proyecto With not char]],Sheet2!$B$4:$D$53,3,FALSE)</f>
        <v>15-Mark</v>
      </c>
      <c r="E74" t="s">
        <v>33</v>
      </c>
      <c r="F74">
        <f>VLOOKUP(Tabla1[[#This Row],[Bodega]],$AG$3:$AH$9,2,FALSE)</f>
        <v>2</v>
      </c>
      <c r="G74" t="s">
        <v>101</v>
      </c>
      <c r="J74" t="s">
        <v>40</v>
      </c>
      <c r="K74">
        <f>VLOOKUP(Tabla1[[#This Row],[Especie]],$AK$3:$AL$29,2,FALSE)</f>
        <v>1005</v>
      </c>
      <c r="L74">
        <v>1.5</v>
      </c>
      <c r="M74">
        <v>6</v>
      </c>
      <c r="N74">
        <v>4</v>
      </c>
      <c r="O74">
        <v>9</v>
      </c>
      <c r="P74" s="4">
        <f>(L74*M74*N74*O74)/12</f>
        <v>27</v>
      </c>
      <c r="Q74" s="4">
        <f>+P74/424</f>
        <v>6.3679245283018868E-2</v>
      </c>
      <c r="R74" s="5">
        <v>1.02</v>
      </c>
      <c r="S74" s="5">
        <f>+Tabla1[[#This Row],[Precio $]]*Tabla1[[#This Row],[PT]]</f>
        <v>27.54</v>
      </c>
    </row>
    <row r="75" spans="1:19" x14ac:dyDescent="0.25">
      <c r="A75" s="6">
        <v>44356</v>
      </c>
      <c r="B75" t="s">
        <v>73</v>
      </c>
      <c r="C75" t="str">
        <f>IFERROR(RIGHT(Tabla1[[#This Row],[Proyecto]],LEN(Tabla1[[#This Row],[Proyecto]])-FIND("-",Tabla1[[#This Row],[Proyecto]])),Tabla1[[#This Row],[Proyecto]])</f>
        <v>Mark</v>
      </c>
      <c r="D75" t="str">
        <f>VLOOKUP(Tabla1[[#This Row],[Proyecto With not char]],Sheet2!$B$4:$D$53,3,FALSE)</f>
        <v>15-Mark</v>
      </c>
      <c r="E75" t="s">
        <v>33</v>
      </c>
      <c r="F75">
        <f>VLOOKUP(Tabla1[[#This Row],[Bodega]],$AG$3:$AH$9,2,FALSE)</f>
        <v>2</v>
      </c>
      <c r="G75" t="s">
        <v>101</v>
      </c>
      <c r="J75" t="s">
        <v>40</v>
      </c>
      <c r="K75">
        <f>VLOOKUP(Tabla1[[#This Row],[Especie]],$AK$3:$AL$29,2,FALSE)</f>
        <v>1005</v>
      </c>
      <c r="L75">
        <v>1.5</v>
      </c>
      <c r="M75">
        <v>7</v>
      </c>
      <c r="N75">
        <v>4</v>
      </c>
      <c r="O75">
        <v>9</v>
      </c>
      <c r="P75" s="4">
        <f>(L75*M75*N75*O75)/12</f>
        <v>31.5</v>
      </c>
      <c r="Q75" s="4">
        <f>+P75/424</f>
        <v>7.4292452830188677E-2</v>
      </c>
      <c r="R75" s="5">
        <v>1.02</v>
      </c>
      <c r="S75" s="5">
        <f>+Tabla1[[#This Row],[Precio $]]*Tabla1[[#This Row],[PT]]</f>
        <v>32.130000000000003</v>
      </c>
    </row>
    <row r="76" spans="1:19" x14ac:dyDescent="0.25">
      <c r="A76" s="6">
        <v>44356</v>
      </c>
      <c r="B76" t="s">
        <v>73</v>
      </c>
      <c r="C76" t="str">
        <f>IFERROR(RIGHT(Tabla1[[#This Row],[Proyecto]],LEN(Tabla1[[#This Row],[Proyecto]])-FIND("-",Tabla1[[#This Row],[Proyecto]])),Tabla1[[#This Row],[Proyecto]])</f>
        <v>Mark</v>
      </c>
      <c r="D76" t="str">
        <f>VLOOKUP(Tabla1[[#This Row],[Proyecto With not char]],Sheet2!$B$4:$D$53,3,FALSE)</f>
        <v>15-Mark</v>
      </c>
      <c r="E76" t="s">
        <v>33</v>
      </c>
      <c r="F76">
        <f>VLOOKUP(Tabla1[[#This Row],[Bodega]],$AG$3:$AH$9,2,FALSE)</f>
        <v>2</v>
      </c>
      <c r="G76" t="s">
        <v>101</v>
      </c>
      <c r="J76" t="s">
        <v>40</v>
      </c>
      <c r="K76">
        <f>VLOOKUP(Tabla1[[#This Row],[Especie]],$AK$3:$AL$29,2,FALSE)</f>
        <v>1005</v>
      </c>
      <c r="L76">
        <v>1.5</v>
      </c>
      <c r="M76">
        <v>8</v>
      </c>
      <c r="N76">
        <v>4</v>
      </c>
      <c r="O76">
        <v>5</v>
      </c>
      <c r="P76" s="4">
        <f>(L76*M76*N76*O76)/12</f>
        <v>20</v>
      </c>
      <c r="Q76" s="4">
        <f>+P76/424</f>
        <v>4.716981132075472E-2</v>
      </c>
      <c r="R76" s="5">
        <v>1.02</v>
      </c>
      <c r="S76" s="5">
        <f>+Tabla1[[#This Row],[Precio $]]*Tabla1[[#This Row],[PT]]</f>
        <v>20.399999999999999</v>
      </c>
    </row>
    <row r="77" spans="1:19" x14ac:dyDescent="0.25">
      <c r="A77" s="6">
        <v>44356</v>
      </c>
      <c r="B77" t="s">
        <v>73</v>
      </c>
      <c r="C77" t="str">
        <f>IFERROR(RIGHT(Tabla1[[#This Row],[Proyecto]],LEN(Tabla1[[#This Row],[Proyecto]])-FIND("-",Tabla1[[#This Row],[Proyecto]])),Tabla1[[#This Row],[Proyecto]])</f>
        <v>Mark</v>
      </c>
      <c r="D77" t="str">
        <f>VLOOKUP(Tabla1[[#This Row],[Proyecto With not char]],Sheet2!$B$4:$D$53,3,FALSE)</f>
        <v>15-Mark</v>
      </c>
      <c r="E77" t="s">
        <v>33</v>
      </c>
      <c r="F77">
        <f>VLOOKUP(Tabla1[[#This Row],[Bodega]],$AG$3:$AH$9,2,FALSE)</f>
        <v>2</v>
      </c>
      <c r="G77" t="s">
        <v>101</v>
      </c>
      <c r="J77" t="s">
        <v>40</v>
      </c>
      <c r="K77">
        <f>VLOOKUP(Tabla1[[#This Row],[Especie]],$AK$3:$AL$29,2,FALSE)</f>
        <v>1005</v>
      </c>
      <c r="L77">
        <v>1.5</v>
      </c>
      <c r="M77">
        <v>10</v>
      </c>
      <c r="N77">
        <v>4</v>
      </c>
      <c r="O77">
        <v>3</v>
      </c>
      <c r="P77" s="4">
        <f>(L77*M77*N77*O77)/12</f>
        <v>15</v>
      </c>
      <c r="Q77" s="4">
        <f>+P77/424</f>
        <v>3.5377358490566037E-2</v>
      </c>
      <c r="R77" s="5">
        <v>1.02</v>
      </c>
      <c r="S77" s="5">
        <f>+Tabla1[[#This Row],[Precio $]]*Tabla1[[#This Row],[PT]]</f>
        <v>15.3</v>
      </c>
    </row>
    <row r="78" spans="1:19" x14ac:dyDescent="0.25">
      <c r="A78" s="6">
        <v>44356</v>
      </c>
      <c r="B78" t="s">
        <v>73</v>
      </c>
      <c r="C78" t="str">
        <f>IFERROR(RIGHT(Tabla1[[#This Row],[Proyecto]],LEN(Tabla1[[#This Row],[Proyecto]])-FIND("-",Tabla1[[#This Row],[Proyecto]])),Tabla1[[#This Row],[Proyecto]])</f>
        <v>Mark</v>
      </c>
      <c r="D78" t="str">
        <f>VLOOKUP(Tabla1[[#This Row],[Proyecto With not char]],Sheet2!$B$4:$D$53,3,FALSE)</f>
        <v>15-Mark</v>
      </c>
      <c r="E78" t="s">
        <v>33</v>
      </c>
      <c r="F78">
        <f>VLOOKUP(Tabla1[[#This Row],[Bodega]],$AG$3:$AH$9,2,FALSE)</f>
        <v>2</v>
      </c>
      <c r="G78" t="s">
        <v>101</v>
      </c>
      <c r="J78" t="s">
        <v>40</v>
      </c>
      <c r="K78">
        <f>VLOOKUP(Tabla1[[#This Row],[Especie]],$AK$3:$AL$29,2,FALSE)</f>
        <v>1005</v>
      </c>
      <c r="L78">
        <v>1.5</v>
      </c>
      <c r="M78">
        <v>9</v>
      </c>
      <c r="N78">
        <v>4</v>
      </c>
      <c r="O78">
        <v>4</v>
      </c>
      <c r="P78" s="4">
        <f>(L78*M78*N78*O78)/12</f>
        <v>18</v>
      </c>
      <c r="Q78" s="4">
        <f>+P78/424</f>
        <v>4.2452830188679243E-2</v>
      </c>
      <c r="R78" s="5">
        <v>1.02</v>
      </c>
      <c r="S78" s="5">
        <f>+Tabla1[[#This Row],[Precio $]]*Tabla1[[#This Row],[PT]]</f>
        <v>18.36</v>
      </c>
    </row>
    <row r="79" spans="1:19" x14ac:dyDescent="0.25">
      <c r="A79" s="6">
        <v>44356</v>
      </c>
      <c r="B79" t="s">
        <v>73</v>
      </c>
      <c r="C79" t="str">
        <f>IFERROR(RIGHT(Tabla1[[#This Row],[Proyecto]],LEN(Tabla1[[#This Row],[Proyecto]])-FIND("-",Tabla1[[#This Row],[Proyecto]])),Tabla1[[#This Row],[Proyecto]])</f>
        <v>Mark</v>
      </c>
      <c r="D79" t="str">
        <f>VLOOKUP(Tabla1[[#This Row],[Proyecto With not char]],Sheet2!$B$4:$D$53,3,FALSE)</f>
        <v>15-Mark</v>
      </c>
      <c r="E79" t="s">
        <v>33</v>
      </c>
      <c r="F79">
        <f>VLOOKUP(Tabla1[[#This Row],[Bodega]],$AG$3:$AH$9,2,FALSE)</f>
        <v>2</v>
      </c>
      <c r="G79" t="s">
        <v>101</v>
      </c>
      <c r="J79" t="s">
        <v>40</v>
      </c>
      <c r="K79">
        <f>VLOOKUP(Tabla1[[#This Row],[Especie]],$AK$3:$AL$29,2,FALSE)</f>
        <v>1005</v>
      </c>
      <c r="L79">
        <v>1</v>
      </c>
      <c r="M79">
        <v>4</v>
      </c>
      <c r="N79">
        <v>5</v>
      </c>
      <c r="O79">
        <v>11</v>
      </c>
      <c r="P79" s="4">
        <f>(L79*M79*N79*O79)/12</f>
        <v>18.333333333333332</v>
      </c>
      <c r="Q79" s="4">
        <f>+P79/424</f>
        <v>4.3238993710691821E-2</v>
      </c>
      <c r="R79" s="5">
        <v>1.02</v>
      </c>
      <c r="S79" s="5">
        <f>+Tabla1[[#This Row],[Precio $]]*Tabla1[[#This Row],[PT]]</f>
        <v>18.7</v>
      </c>
    </row>
    <row r="80" spans="1:19" x14ac:dyDescent="0.25">
      <c r="A80" s="6">
        <v>44356</v>
      </c>
      <c r="B80" t="s">
        <v>73</v>
      </c>
      <c r="C80" t="str">
        <f>IFERROR(RIGHT(Tabla1[[#This Row],[Proyecto]],LEN(Tabla1[[#This Row],[Proyecto]])-FIND("-",Tabla1[[#This Row],[Proyecto]])),Tabla1[[#This Row],[Proyecto]])</f>
        <v>Mark</v>
      </c>
      <c r="D80" t="str">
        <f>VLOOKUP(Tabla1[[#This Row],[Proyecto With not char]],Sheet2!$B$4:$D$53,3,FALSE)</f>
        <v>15-Mark</v>
      </c>
      <c r="E80" t="s">
        <v>33</v>
      </c>
      <c r="F80">
        <f>VLOOKUP(Tabla1[[#This Row],[Bodega]],$AG$3:$AH$9,2,FALSE)</f>
        <v>2</v>
      </c>
      <c r="G80" t="s">
        <v>101</v>
      </c>
      <c r="J80" t="s">
        <v>40</v>
      </c>
      <c r="K80">
        <f>VLOOKUP(Tabla1[[#This Row],[Especie]],$AK$3:$AL$29,2,FALSE)</f>
        <v>1005</v>
      </c>
      <c r="L80">
        <v>1</v>
      </c>
      <c r="M80">
        <v>5</v>
      </c>
      <c r="N80">
        <v>5</v>
      </c>
      <c r="O80">
        <v>13</v>
      </c>
      <c r="P80" s="4">
        <f>(L80*M80*N80*O80)/12</f>
        <v>27.083333333333332</v>
      </c>
      <c r="Q80" s="4">
        <f>+P80/424</f>
        <v>6.3875786163522005E-2</v>
      </c>
      <c r="R80" s="5">
        <v>1.02</v>
      </c>
      <c r="S80" s="5">
        <f>+Tabla1[[#This Row],[Precio $]]*Tabla1[[#This Row],[PT]]</f>
        <v>27.625</v>
      </c>
    </row>
    <row r="81" spans="1:19" x14ac:dyDescent="0.25">
      <c r="A81" s="6">
        <v>44356</v>
      </c>
      <c r="B81" t="s">
        <v>73</v>
      </c>
      <c r="C81" t="str">
        <f>IFERROR(RIGHT(Tabla1[[#This Row],[Proyecto]],LEN(Tabla1[[#This Row],[Proyecto]])-FIND("-",Tabla1[[#This Row],[Proyecto]])),Tabla1[[#This Row],[Proyecto]])</f>
        <v>Mark</v>
      </c>
      <c r="D81" t="str">
        <f>VLOOKUP(Tabla1[[#This Row],[Proyecto With not char]],Sheet2!$B$4:$D$53,3,FALSE)</f>
        <v>15-Mark</v>
      </c>
      <c r="E81" t="s">
        <v>33</v>
      </c>
      <c r="F81">
        <f>VLOOKUP(Tabla1[[#This Row],[Bodega]],$AG$3:$AH$9,2,FALSE)</f>
        <v>2</v>
      </c>
      <c r="G81" t="s">
        <v>101</v>
      </c>
      <c r="J81" t="s">
        <v>40</v>
      </c>
      <c r="K81">
        <f>VLOOKUP(Tabla1[[#This Row],[Especie]],$AK$3:$AL$29,2,FALSE)</f>
        <v>1005</v>
      </c>
      <c r="L81">
        <v>1</v>
      </c>
      <c r="M81">
        <v>6</v>
      </c>
      <c r="N81">
        <v>5</v>
      </c>
      <c r="O81">
        <v>12</v>
      </c>
      <c r="P81" s="4">
        <f>(L81*M81*N81*O81)/12</f>
        <v>30</v>
      </c>
      <c r="Q81" s="4">
        <f>+P81/424</f>
        <v>7.0754716981132074E-2</v>
      </c>
      <c r="R81" s="5">
        <v>1.02</v>
      </c>
      <c r="S81" s="5">
        <f>+Tabla1[[#This Row],[Precio $]]*Tabla1[[#This Row],[PT]]</f>
        <v>30.6</v>
      </c>
    </row>
    <row r="82" spans="1:19" x14ac:dyDescent="0.25">
      <c r="A82" s="6">
        <v>44356</v>
      </c>
      <c r="B82" t="s">
        <v>73</v>
      </c>
      <c r="C82" t="str">
        <f>IFERROR(RIGHT(Tabla1[[#This Row],[Proyecto]],LEN(Tabla1[[#This Row],[Proyecto]])-FIND("-",Tabla1[[#This Row],[Proyecto]])),Tabla1[[#This Row],[Proyecto]])</f>
        <v>Mark</v>
      </c>
      <c r="D82" t="str">
        <f>VLOOKUP(Tabla1[[#This Row],[Proyecto With not char]],Sheet2!$B$4:$D$53,3,FALSE)</f>
        <v>15-Mark</v>
      </c>
      <c r="E82" t="s">
        <v>33</v>
      </c>
      <c r="F82">
        <f>VLOOKUP(Tabla1[[#This Row],[Bodega]],$AG$3:$AH$9,2,FALSE)</f>
        <v>2</v>
      </c>
      <c r="G82" t="s">
        <v>101</v>
      </c>
      <c r="J82" t="s">
        <v>40</v>
      </c>
      <c r="K82">
        <f>VLOOKUP(Tabla1[[#This Row],[Especie]],$AK$3:$AL$29,2,FALSE)</f>
        <v>1005</v>
      </c>
      <c r="L82">
        <v>1</v>
      </c>
      <c r="M82">
        <v>7</v>
      </c>
      <c r="N82">
        <v>5</v>
      </c>
      <c r="O82">
        <v>7</v>
      </c>
      <c r="P82" s="4">
        <f>(L82*M82*N82*O82)/12</f>
        <v>20.416666666666668</v>
      </c>
      <c r="Q82" s="4">
        <f>+P82/424</f>
        <v>4.8152515723270443E-2</v>
      </c>
      <c r="R82" s="5">
        <v>1.02</v>
      </c>
      <c r="S82" s="5">
        <f>+Tabla1[[#This Row],[Precio $]]*Tabla1[[#This Row],[PT]]</f>
        <v>20.825000000000003</v>
      </c>
    </row>
    <row r="83" spans="1:19" x14ac:dyDescent="0.25">
      <c r="A83" s="6">
        <v>44369</v>
      </c>
      <c r="B83" t="s">
        <v>89</v>
      </c>
      <c r="C83" t="str">
        <f>IFERROR(RIGHT(Tabla1[[#This Row],[Proyecto]],LEN(Tabla1[[#This Row],[Proyecto]])-FIND("-",Tabla1[[#This Row],[Proyecto]])),Tabla1[[#This Row],[Proyecto]])</f>
        <v>Mcgregor</v>
      </c>
      <c r="D83" t="str">
        <f>VLOOKUP(Tabla1[[#This Row],[Proyecto With not char]],Sheet2!$B$4:$D$53,3,FALSE)</f>
        <v>16-Mcgregor</v>
      </c>
      <c r="E83" t="s">
        <v>15</v>
      </c>
      <c r="F83">
        <f>VLOOKUP(Tabla1[[#This Row],[Bodega]],$AG$3:$AH$9,2,FALSE)</f>
        <v>3</v>
      </c>
      <c r="G83" t="s">
        <v>27</v>
      </c>
      <c r="J83" t="s">
        <v>90</v>
      </c>
      <c r="K83">
        <f>VLOOKUP(Tabla1[[#This Row],[Especie]],$AK$3:$AL$29,2,FALSE)</f>
        <v>1009</v>
      </c>
      <c r="L83">
        <v>1</v>
      </c>
      <c r="M83">
        <v>12</v>
      </c>
      <c r="N83">
        <v>6</v>
      </c>
      <c r="O83">
        <v>2</v>
      </c>
      <c r="P83" s="4">
        <f>(L83*M83*N83*O83)/12</f>
        <v>12</v>
      </c>
      <c r="Q83" s="4">
        <f>+P83/424</f>
        <v>2.8301886792452831E-2</v>
      </c>
      <c r="R83" s="5">
        <v>1.1499999999999999</v>
      </c>
      <c r="S83" s="5">
        <f>+Tabla1[[#This Row],[Precio $]]*Tabla1[[#This Row],[PT]]</f>
        <v>13.799999999999999</v>
      </c>
    </row>
    <row r="84" spans="1:19" x14ac:dyDescent="0.25">
      <c r="A84" s="6">
        <v>44369</v>
      </c>
      <c r="B84" t="s">
        <v>89</v>
      </c>
      <c r="C84" t="str">
        <f>IFERROR(RIGHT(Tabla1[[#This Row],[Proyecto]],LEN(Tabla1[[#This Row],[Proyecto]])-FIND("-",Tabla1[[#This Row],[Proyecto]])),Tabla1[[#This Row],[Proyecto]])</f>
        <v>Mcgregor</v>
      </c>
      <c r="D84" t="str">
        <f>VLOOKUP(Tabla1[[#This Row],[Proyecto With not char]],Sheet2!$B$4:$D$53,3,FALSE)</f>
        <v>16-Mcgregor</v>
      </c>
      <c r="E84" t="s">
        <v>15</v>
      </c>
      <c r="F84">
        <f>VLOOKUP(Tabla1[[#This Row],[Bodega]],$AG$3:$AH$9,2,FALSE)</f>
        <v>3</v>
      </c>
      <c r="G84" t="s">
        <v>27</v>
      </c>
      <c r="J84" t="s">
        <v>90</v>
      </c>
      <c r="K84">
        <f>VLOOKUP(Tabla1[[#This Row],[Especie]],$AK$3:$AL$29,2,FALSE)</f>
        <v>1009</v>
      </c>
      <c r="L84">
        <v>2</v>
      </c>
      <c r="M84">
        <v>6</v>
      </c>
      <c r="N84">
        <v>5</v>
      </c>
      <c r="O84">
        <v>1</v>
      </c>
      <c r="P84" s="4">
        <f>(L84*M84*N84*O84)/12</f>
        <v>5</v>
      </c>
      <c r="Q84" s="4">
        <f>+P84/424</f>
        <v>1.179245283018868E-2</v>
      </c>
      <c r="R84" s="5">
        <v>1.1499999999999999</v>
      </c>
      <c r="S84" s="5">
        <f>+Tabla1[[#This Row],[Precio $]]*Tabla1[[#This Row],[PT]]</f>
        <v>5.75</v>
      </c>
    </row>
    <row r="85" spans="1:19" x14ac:dyDescent="0.25">
      <c r="A85" s="6">
        <v>44361</v>
      </c>
      <c r="B85" t="s">
        <v>89</v>
      </c>
      <c r="C85" t="str">
        <f>IFERROR(RIGHT(Tabla1[[#This Row],[Proyecto]],LEN(Tabla1[[#This Row],[Proyecto]])-FIND("-",Tabla1[[#This Row],[Proyecto]])),Tabla1[[#This Row],[Proyecto]])</f>
        <v>Mcgregor</v>
      </c>
      <c r="D85" t="str">
        <f>VLOOKUP(Tabla1[[#This Row],[Proyecto With not char]],Sheet2!$B$4:$D$53,3,FALSE)</f>
        <v>16-Mcgregor</v>
      </c>
      <c r="E85" t="s">
        <v>33</v>
      </c>
      <c r="F85">
        <f>VLOOKUP(Tabla1[[#This Row],[Bodega]],$AG$3:$AH$9,2,FALSE)</f>
        <v>2</v>
      </c>
      <c r="G85" t="s">
        <v>91</v>
      </c>
      <c r="J85" t="s">
        <v>40</v>
      </c>
      <c r="K85">
        <f>VLOOKUP(Tabla1[[#This Row],[Especie]],$AK$3:$AL$29,2,FALSE)</f>
        <v>1005</v>
      </c>
      <c r="L85">
        <v>2</v>
      </c>
      <c r="M85">
        <v>8</v>
      </c>
      <c r="N85">
        <v>4</v>
      </c>
      <c r="O85">
        <v>12</v>
      </c>
      <c r="P85" s="4">
        <f>(L85*M85*N85*O85)/12</f>
        <v>64</v>
      </c>
      <c r="Q85" s="4">
        <f>+P85/424</f>
        <v>0.15094339622641509</v>
      </c>
      <c r="R85" s="5">
        <v>1.02</v>
      </c>
      <c r="S85" s="5">
        <f>+Tabla1[[#This Row],[Precio $]]*Tabla1[[#This Row],[PT]]</f>
        <v>65.28</v>
      </c>
    </row>
    <row r="86" spans="1:19" x14ac:dyDescent="0.25">
      <c r="A86" s="6">
        <v>44364</v>
      </c>
      <c r="B86" t="s">
        <v>89</v>
      </c>
      <c r="C86" t="str">
        <f>IFERROR(RIGHT(Tabla1[[#This Row],[Proyecto]],LEN(Tabla1[[#This Row],[Proyecto]])-FIND("-",Tabla1[[#This Row],[Proyecto]])),Tabla1[[#This Row],[Proyecto]])</f>
        <v>Mcgregor</v>
      </c>
      <c r="D86" t="str">
        <f>VLOOKUP(Tabla1[[#This Row],[Proyecto With not char]],Sheet2!$B$4:$D$53,3,FALSE)</f>
        <v>16-Mcgregor</v>
      </c>
      <c r="E86" s="7" t="s">
        <v>33</v>
      </c>
      <c r="F86" s="7">
        <f>VLOOKUP(Tabla1[[#This Row],[Bodega]],$AG$3:$AH$9,2,FALSE)</f>
        <v>2</v>
      </c>
      <c r="G86" s="7" t="s">
        <v>92</v>
      </c>
      <c r="I86" s="7"/>
      <c r="J86" t="s">
        <v>40</v>
      </c>
      <c r="K86">
        <f>VLOOKUP(Tabla1[[#This Row],[Especie]],$AK$3:$AL$29,2,FALSE)</f>
        <v>1005</v>
      </c>
      <c r="L86">
        <v>1.5</v>
      </c>
      <c r="M86">
        <v>10</v>
      </c>
      <c r="N86">
        <v>8</v>
      </c>
      <c r="O86">
        <v>1</v>
      </c>
      <c r="P86" s="4">
        <f>(L86*M86*N86*O86)/12</f>
        <v>10</v>
      </c>
      <c r="Q86" s="4">
        <f>+P86/424</f>
        <v>2.358490566037736E-2</v>
      </c>
      <c r="R86" s="5">
        <v>1.02</v>
      </c>
      <c r="S86" s="5">
        <f>+Tabla1[[#This Row],[Precio $]]*Tabla1[[#This Row],[PT]]</f>
        <v>10.199999999999999</v>
      </c>
    </row>
    <row r="87" spans="1:19" x14ac:dyDescent="0.25">
      <c r="A87" s="6">
        <v>44364</v>
      </c>
      <c r="B87" t="s">
        <v>89</v>
      </c>
      <c r="C87" t="str">
        <f>IFERROR(RIGHT(Tabla1[[#This Row],[Proyecto]],LEN(Tabla1[[#This Row],[Proyecto]])-FIND("-",Tabla1[[#This Row],[Proyecto]])),Tabla1[[#This Row],[Proyecto]])</f>
        <v>Mcgregor</v>
      </c>
      <c r="D87" t="str">
        <f>VLOOKUP(Tabla1[[#This Row],[Proyecto With not char]],Sheet2!$B$4:$D$53,3,FALSE)</f>
        <v>16-Mcgregor</v>
      </c>
      <c r="E87" s="7" t="s">
        <v>33</v>
      </c>
      <c r="F87" s="7">
        <f>VLOOKUP(Tabla1[[#This Row],[Bodega]],$AG$3:$AH$9,2,FALSE)</f>
        <v>2</v>
      </c>
      <c r="G87" s="7" t="s">
        <v>92</v>
      </c>
      <c r="I87" s="7"/>
      <c r="J87" t="s">
        <v>40</v>
      </c>
      <c r="K87">
        <f>VLOOKUP(Tabla1[[#This Row],[Especie]],$AK$3:$AL$29,2,FALSE)</f>
        <v>1005</v>
      </c>
      <c r="L87">
        <v>1</v>
      </c>
      <c r="M87">
        <v>4</v>
      </c>
      <c r="N87">
        <v>3</v>
      </c>
      <c r="O87">
        <v>8</v>
      </c>
      <c r="P87" s="4">
        <f>(L87*M87*N87*O87)/12</f>
        <v>8</v>
      </c>
      <c r="Q87" s="4">
        <f>+P87/424</f>
        <v>1.8867924528301886E-2</v>
      </c>
      <c r="R87" s="5">
        <v>1.02</v>
      </c>
      <c r="S87" s="5">
        <f>+Tabla1[[#This Row],[Precio $]]*Tabla1[[#This Row],[PT]]</f>
        <v>8.16</v>
      </c>
    </row>
    <row r="88" spans="1:19" x14ac:dyDescent="0.25">
      <c r="A88" s="6">
        <v>44369</v>
      </c>
      <c r="B88" t="s">
        <v>89</v>
      </c>
      <c r="C88" t="str">
        <f>IFERROR(RIGHT(Tabla1[[#This Row],[Proyecto]],LEN(Tabla1[[#This Row],[Proyecto]])-FIND("-",Tabla1[[#This Row],[Proyecto]])),Tabla1[[#This Row],[Proyecto]])</f>
        <v>Mcgregor</v>
      </c>
      <c r="D88" t="str">
        <f>VLOOKUP(Tabla1[[#This Row],[Proyecto With not char]],Sheet2!$B$4:$D$53,3,FALSE)</f>
        <v>16-Mcgregor</v>
      </c>
      <c r="E88" s="7" t="s">
        <v>20</v>
      </c>
      <c r="F88" s="7">
        <f>VLOOKUP(Tabla1[[#This Row],[Bodega]],$AG$3:$AH$9,2,FALSE)</f>
        <v>5</v>
      </c>
      <c r="G88" s="7" t="s">
        <v>92</v>
      </c>
      <c r="I88" s="7"/>
      <c r="J88" t="s">
        <v>46</v>
      </c>
      <c r="K88">
        <f>VLOOKUP(Tabla1[[#This Row],[Especie]],$AK$3:$AL$29,2,FALSE)</f>
        <v>1003</v>
      </c>
      <c r="L88">
        <v>1</v>
      </c>
      <c r="M88">
        <v>5</v>
      </c>
      <c r="N88">
        <v>8</v>
      </c>
      <c r="O88">
        <v>5</v>
      </c>
      <c r="P88" s="4">
        <f>(L88*M88*N88*O88)/12</f>
        <v>16.666666666666668</v>
      </c>
      <c r="Q88" s="4">
        <f>+P88/424</f>
        <v>3.9308176100628936E-2</v>
      </c>
      <c r="R88" s="5">
        <v>1.43</v>
      </c>
      <c r="S88" s="5">
        <f>+Tabla1[[#This Row],[Precio $]]*Tabla1[[#This Row],[PT]]</f>
        <v>23.833333333333336</v>
      </c>
    </row>
    <row r="89" spans="1:19" x14ac:dyDescent="0.25">
      <c r="A89" s="6">
        <v>44369</v>
      </c>
      <c r="B89" t="s">
        <v>89</v>
      </c>
      <c r="C89" t="str">
        <f>IFERROR(RIGHT(Tabla1[[#This Row],[Proyecto]],LEN(Tabla1[[#This Row],[Proyecto]])-FIND("-",Tabla1[[#This Row],[Proyecto]])),Tabla1[[#This Row],[Proyecto]])</f>
        <v>Mcgregor</v>
      </c>
      <c r="D89" t="str">
        <f>VLOOKUP(Tabla1[[#This Row],[Proyecto With not char]],Sheet2!$B$4:$D$53,3,FALSE)</f>
        <v>16-Mcgregor</v>
      </c>
      <c r="E89" s="7" t="s">
        <v>20</v>
      </c>
      <c r="F89" s="7">
        <f>VLOOKUP(Tabla1[[#This Row],[Bodega]],$AG$3:$AH$9,2,FALSE)</f>
        <v>5</v>
      </c>
      <c r="G89" s="7" t="s">
        <v>92</v>
      </c>
      <c r="I89" s="7"/>
      <c r="J89" t="s">
        <v>46</v>
      </c>
      <c r="K89">
        <f>VLOOKUP(Tabla1[[#This Row],[Especie]],$AK$3:$AL$29,2,FALSE)</f>
        <v>1003</v>
      </c>
      <c r="L89">
        <v>1</v>
      </c>
      <c r="M89">
        <v>4</v>
      </c>
      <c r="N89">
        <v>6</v>
      </c>
      <c r="O89">
        <v>2</v>
      </c>
      <c r="P89" s="4">
        <f>(L89*M89*N89*O89)/12</f>
        <v>4</v>
      </c>
      <c r="Q89" s="4">
        <f>+P89/424</f>
        <v>9.433962264150943E-3</v>
      </c>
      <c r="R89" s="5">
        <v>1.43</v>
      </c>
      <c r="S89" s="5">
        <f>+Tabla1[[#This Row],[Precio $]]*Tabla1[[#This Row],[PT]]</f>
        <v>5.72</v>
      </c>
    </row>
    <row r="90" spans="1:19" x14ac:dyDescent="0.25">
      <c r="A90" s="6">
        <v>44369</v>
      </c>
      <c r="B90" t="s">
        <v>89</v>
      </c>
      <c r="C90" t="str">
        <f>IFERROR(RIGHT(Tabla1[[#This Row],[Proyecto]],LEN(Tabla1[[#This Row],[Proyecto]])-FIND("-",Tabla1[[#This Row],[Proyecto]])),Tabla1[[#This Row],[Proyecto]])</f>
        <v>Mcgregor</v>
      </c>
      <c r="D90" t="str">
        <f>VLOOKUP(Tabla1[[#This Row],[Proyecto With not char]],Sheet2!$B$4:$D$53,3,FALSE)</f>
        <v>16-Mcgregor</v>
      </c>
      <c r="E90" s="7" t="s">
        <v>20</v>
      </c>
      <c r="F90" s="7">
        <f>VLOOKUP(Tabla1[[#This Row],[Bodega]],$AG$3:$AH$9,2,FALSE)</f>
        <v>5</v>
      </c>
      <c r="G90" s="7" t="s">
        <v>92</v>
      </c>
      <c r="I90" s="7"/>
      <c r="J90" t="s">
        <v>46</v>
      </c>
      <c r="K90">
        <f>VLOOKUP(Tabla1[[#This Row],[Especie]],$AK$3:$AL$29,2,FALSE)</f>
        <v>1003</v>
      </c>
      <c r="L90">
        <v>1</v>
      </c>
      <c r="M90">
        <v>4</v>
      </c>
      <c r="N90">
        <v>7</v>
      </c>
      <c r="O90">
        <v>4</v>
      </c>
      <c r="P90" s="4">
        <f>(L90*M90*N90*O90)/12</f>
        <v>9.3333333333333339</v>
      </c>
      <c r="Q90" s="4">
        <f>+P90/424</f>
        <v>2.2012578616352203E-2</v>
      </c>
      <c r="R90" s="5">
        <v>1.43</v>
      </c>
      <c r="S90" s="5">
        <f>+Tabla1[[#This Row],[Precio $]]*Tabla1[[#This Row],[PT]]</f>
        <v>13.346666666666668</v>
      </c>
    </row>
    <row r="91" spans="1:19" x14ac:dyDescent="0.25">
      <c r="A91" s="6">
        <v>44369</v>
      </c>
      <c r="B91" t="s">
        <v>89</v>
      </c>
      <c r="C91" t="str">
        <f>IFERROR(RIGHT(Tabla1[[#This Row],[Proyecto]],LEN(Tabla1[[#This Row],[Proyecto]])-FIND("-",Tabla1[[#This Row],[Proyecto]])),Tabla1[[#This Row],[Proyecto]])</f>
        <v>Mcgregor</v>
      </c>
      <c r="D91" t="str">
        <f>VLOOKUP(Tabla1[[#This Row],[Proyecto With not char]],Sheet2!$B$4:$D$53,3,FALSE)</f>
        <v>16-Mcgregor</v>
      </c>
      <c r="E91" s="7" t="s">
        <v>20</v>
      </c>
      <c r="F91" s="7">
        <f>VLOOKUP(Tabla1[[#This Row],[Bodega]],$AG$3:$AH$9,2,FALSE)</f>
        <v>5</v>
      </c>
      <c r="G91" s="7" t="s">
        <v>92</v>
      </c>
      <c r="I91" s="7"/>
      <c r="J91" t="s">
        <v>46</v>
      </c>
      <c r="K91">
        <f>VLOOKUP(Tabla1[[#This Row],[Especie]],$AK$3:$AL$29,2,FALSE)</f>
        <v>1003</v>
      </c>
      <c r="L91">
        <v>1</v>
      </c>
      <c r="M91">
        <v>4</v>
      </c>
      <c r="N91">
        <v>6</v>
      </c>
      <c r="O91">
        <v>5</v>
      </c>
      <c r="P91" s="4">
        <f>(L91*M91*N91*O91)/12</f>
        <v>10</v>
      </c>
      <c r="Q91" s="4">
        <f>+P91/424</f>
        <v>2.358490566037736E-2</v>
      </c>
      <c r="R91" s="5">
        <v>1.43</v>
      </c>
      <c r="S91" s="5">
        <f>+Tabla1[[#This Row],[Precio $]]*Tabla1[[#This Row],[PT]]</f>
        <v>14.299999999999999</v>
      </c>
    </row>
    <row r="92" spans="1:19" x14ac:dyDescent="0.25">
      <c r="A92" s="6">
        <v>44369</v>
      </c>
      <c r="B92" t="s">
        <v>89</v>
      </c>
      <c r="C92" t="str">
        <f>IFERROR(RIGHT(Tabla1[[#This Row],[Proyecto]],LEN(Tabla1[[#This Row],[Proyecto]])-FIND("-",Tabla1[[#This Row],[Proyecto]])),Tabla1[[#This Row],[Proyecto]])</f>
        <v>Mcgregor</v>
      </c>
      <c r="D92" t="str">
        <f>VLOOKUP(Tabla1[[#This Row],[Proyecto With not char]],Sheet2!$B$4:$D$53,3,FALSE)</f>
        <v>16-Mcgregor</v>
      </c>
      <c r="E92" s="7" t="s">
        <v>20</v>
      </c>
      <c r="F92" s="7">
        <f>VLOOKUP(Tabla1[[#This Row],[Bodega]],$AG$3:$AH$9,2,FALSE)</f>
        <v>5</v>
      </c>
      <c r="G92" s="7" t="s">
        <v>92</v>
      </c>
      <c r="I92" s="7"/>
      <c r="J92" t="s">
        <v>46</v>
      </c>
      <c r="K92">
        <f>VLOOKUP(Tabla1[[#This Row],[Especie]],$AK$3:$AL$29,2,FALSE)</f>
        <v>1003</v>
      </c>
      <c r="L92">
        <v>1</v>
      </c>
      <c r="M92">
        <v>5</v>
      </c>
      <c r="N92">
        <v>6</v>
      </c>
      <c r="O92">
        <v>3</v>
      </c>
      <c r="P92" s="4">
        <f>(L92*M92*N92*O92)/12</f>
        <v>7.5</v>
      </c>
      <c r="Q92" s="4">
        <f>+P92/424</f>
        <v>1.7688679245283018E-2</v>
      </c>
      <c r="R92" s="5">
        <v>1.43</v>
      </c>
      <c r="S92" s="5">
        <f>+Tabla1[[#This Row],[Precio $]]*Tabla1[[#This Row],[PT]]</f>
        <v>10.725</v>
      </c>
    </row>
    <row r="93" spans="1:19" x14ac:dyDescent="0.25">
      <c r="A93" s="6">
        <v>44265</v>
      </c>
      <c r="B93" t="s">
        <v>32</v>
      </c>
      <c r="C93" t="str">
        <f>IFERROR(RIGHT(Tabla1[[#This Row],[Proyecto]],LEN(Tabla1[[#This Row],[Proyecto]])-FIND("-",Tabla1[[#This Row],[Proyecto]])),Tabla1[[#This Row],[Proyecto]])</f>
        <v>Metamorphosis</v>
      </c>
      <c r="D93" t="str">
        <f>VLOOKUP(Tabla1[[#This Row],[Proyecto With not char]],Sheet2!$B$4:$D$53,3,FALSE)</f>
        <v>17-Metamorphosis</v>
      </c>
      <c r="E93" t="s">
        <v>33</v>
      </c>
      <c r="F93">
        <f>VLOOKUP(Tabla1[[#This Row],[Bodega]],$AG$3:$AH$9,2,FALSE)</f>
        <v>2</v>
      </c>
      <c r="G93" t="s">
        <v>34</v>
      </c>
      <c r="J93" t="s">
        <v>35</v>
      </c>
      <c r="K93">
        <f>VLOOKUP(Tabla1[[#This Row],[Especie]],$AK$3:$AL$29,2,FALSE)</f>
        <v>3</v>
      </c>
      <c r="L93">
        <v>1</v>
      </c>
      <c r="M93">
        <v>3</v>
      </c>
      <c r="N93">
        <v>2</v>
      </c>
      <c r="O93">
        <v>16</v>
      </c>
      <c r="P93" s="4">
        <f>(L93*M93*N93*O93)/12</f>
        <v>8</v>
      </c>
      <c r="Q93" s="4">
        <f>+P93/424</f>
        <v>1.8867924528301886E-2</v>
      </c>
      <c r="R93" s="5">
        <v>1.02</v>
      </c>
      <c r="S93" s="5">
        <f>+Tabla1[[#This Row],[Precio $]]*Tabla1[[#This Row],[PT]]</f>
        <v>8.16</v>
      </c>
    </row>
    <row r="94" spans="1:19" x14ac:dyDescent="0.25">
      <c r="A94" s="6">
        <v>44265</v>
      </c>
      <c r="B94" t="s">
        <v>32</v>
      </c>
      <c r="C94" t="str">
        <f>IFERROR(RIGHT(Tabla1[[#This Row],[Proyecto]],LEN(Tabla1[[#This Row],[Proyecto]])-FIND("-",Tabla1[[#This Row],[Proyecto]])),Tabla1[[#This Row],[Proyecto]])</f>
        <v>Metamorphosis</v>
      </c>
      <c r="D94" t="str">
        <f>VLOOKUP(Tabla1[[#This Row],[Proyecto With not char]],Sheet2!$B$4:$D$53,3,FALSE)</f>
        <v>17-Metamorphosis</v>
      </c>
      <c r="E94" t="s">
        <v>33</v>
      </c>
      <c r="F94">
        <f>VLOOKUP(Tabla1[[#This Row],[Bodega]],$AG$3:$AH$9,2,FALSE)</f>
        <v>2</v>
      </c>
      <c r="G94" t="s">
        <v>34</v>
      </c>
      <c r="J94" t="s">
        <v>35</v>
      </c>
      <c r="K94">
        <f>VLOOKUP(Tabla1[[#This Row],[Especie]],$AK$3:$AL$29,2,FALSE)</f>
        <v>3</v>
      </c>
      <c r="L94">
        <v>1</v>
      </c>
      <c r="M94">
        <v>3</v>
      </c>
      <c r="N94">
        <v>3</v>
      </c>
      <c r="O94">
        <v>12</v>
      </c>
      <c r="P94" s="4">
        <f>(L94*M94*N94*O94)/12</f>
        <v>9</v>
      </c>
      <c r="Q94" s="4">
        <f>+P94/424</f>
        <v>2.1226415094339621E-2</v>
      </c>
      <c r="R94" s="5">
        <v>1.02</v>
      </c>
      <c r="S94" s="5">
        <f>+Tabla1[[#This Row],[Precio $]]*Tabla1[[#This Row],[PT]]</f>
        <v>9.18</v>
      </c>
    </row>
    <row r="95" spans="1:19" x14ac:dyDescent="0.25">
      <c r="A95" s="6">
        <v>44265</v>
      </c>
      <c r="B95" t="s">
        <v>32</v>
      </c>
      <c r="C95" t="str">
        <f>IFERROR(RIGHT(Tabla1[[#This Row],[Proyecto]],LEN(Tabla1[[#This Row],[Proyecto]])-FIND("-",Tabla1[[#This Row],[Proyecto]])),Tabla1[[#This Row],[Proyecto]])</f>
        <v>Metamorphosis</v>
      </c>
      <c r="D95" t="str">
        <f>VLOOKUP(Tabla1[[#This Row],[Proyecto With not char]],Sheet2!$B$4:$D$53,3,FALSE)</f>
        <v>17-Metamorphosis</v>
      </c>
      <c r="E95" t="s">
        <v>15</v>
      </c>
      <c r="F95">
        <f>VLOOKUP(Tabla1[[#This Row],[Bodega]],$AG$3:$AH$9,2,FALSE)</f>
        <v>3</v>
      </c>
      <c r="G95" t="s">
        <v>36</v>
      </c>
      <c r="J95" t="s">
        <v>17</v>
      </c>
      <c r="K95">
        <f>VLOOKUP(Tabla1[[#This Row],[Especie]],$AK$3:$AL$29,2,FALSE)</f>
        <v>1</v>
      </c>
      <c r="L95">
        <v>2</v>
      </c>
      <c r="M95">
        <v>3</v>
      </c>
      <c r="N95">
        <v>2</v>
      </c>
      <c r="O95">
        <v>22</v>
      </c>
      <c r="P95" s="4">
        <f>(L95*M95*N95*O95)/12</f>
        <v>22</v>
      </c>
      <c r="Q95" s="4">
        <f>+P95/424</f>
        <v>5.1886792452830191E-2</v>
      </c>
      <c r="R95" s="5">
        <v>1.2</v>
      </c>
      <c r="S95" s="5">
        <f>+Tabla1[[#This Row],[Precio $]]*Tabla1[[#This Row],[PT]]</f>
        <v>26.4</v>
      </c>
    </row>
    <row r="96" spans="1:19" x14ac:dyDescent="0.25">
      <c r="A96" s="6">
        <v>44292</v>
      </c>
      <c r="B96" t="s">
        <v>32</v>
      </c>
      <c r="C96" t="str">
        <f>IFERROR(RIGHT(Tabla1[[#This Row],[Proyecto]],LEN(Tabla1[[#This Row],[Proyecto]])-FIND("-",Tabla1[[#This Row],[Proyecto]])),Tabla1[[#This Row],[Proyecto]])</f>
        <v>Metamorphosis</v>
      </c>
      <c r="D96" t="str">
        <f>VLOOKUP(Tabla1[[#This Row],[Proyecto With not char]],Sheet2!$B$4:$D$53,3,FALSE)</f>
        <v>17-Metamorphosis</v>
      </c>
      <c r="E96" t="s">
        <v>33</v>
      </c>
      <c r="F96">
        <f>VLOOKUP(Tabla1[[#This Row],[Bodega]],$AG$3:$AH$9,2,FALSE)</f>
        <v>2</v>
      </c>
      <c r="G96" t="s">
        <v>37</v>
      </c>
      <c r="J96" t="s">
        <v>35</v>
      </c>
      <c r="K96">
        <f>VLOOKUP(Tabla1[[#This Row],[Especie]],$AK$3:$AL$29,2,FALSE)</f>
        <v>3</v>
      </c>
      <c r="L96">
        <v>2</v>
      </c>
      <c r="M96">
        <v>3</v>
      </c>
      <c r="N96">
        <v>4</v>
      </c>
      <c r="O96">
        <v>33</v>
      </c>
      <c r="P96" s="4">
        <f>(L96*M96*N96*O96)/12</f>
        <v>66</v>
      </c>
      <c r="Q96" s="4">
        <f>+P96/424</f>
        <v>0.15566037735849056</v>
      </c>
      <c r="R96" s="5">
        <v>1.02</v>
      </c>
      <c r="S96" s="5">
        <f>+Tabla1[[#This Row],[Precio $]]*Tabla1[[#This Row],[PT]]</f>
        <v>67.320000000000007</v>
      </c>
    </row>
    <row r="97" spans="1:19" x14ac:dyDescent="0.25">
      <c r="A97" s="6">
        <v>44480</v>
      </c>
      <c r="B97" t="s">
        <v>120</v>
      </c>
      <c r="C97" t="str">
        <f>IFERROR(RIGHT(Tabla1[[#This Row],[Proyecto]],LEN(Tabla1[[#This Row],[Proyecto]])-FIND("-",Tabla1[[#This Row],[Proyecto]])),Tabla1[[#This Row],[Proyecto]])</f>
        <v>Mike ThompsonOT00103</v>
      </c>
      <c r="D97" t="str">
        <f>VLOOKUP(Tabla1[[#This Row],[Proyecto With not char]],Sheet2!$B$4:$D$53,3,FALSE)</f>
        <v>18-Mike ThompsonOT00103</v>
      </c>
      <c r="E97" t="s">
        <v>33</v>
      </c>
      <c r="F97">
        <f>VLOOKUP(Tabla1[[#This Row],[Bodega]],$AG$3:$AH$9,2,FALSE)</f>
        <v>2</v>
      </c>
      <c r="G97" t="s">
        <v>112</v>
      </c>
      <c r="J97" t="s">
        <v>40</v>
      </c>
      <c r="K97">
        <f>VLOOKUP(Tabla1[[#This Row],[Especie]],$AK$3:$AL$29,2,FALSE)</f>
        <v>1005</v>
      </c>
      <c r="L97">
        <v>1</v>
      </c>
      <c r="M97">
        <v>3</v>
      </c>
      <c r="N97">
        <v>3</v>
      </c>
      <c r="O97">
        <v>13</v>
      </c>
      <c r="P97" s="4">
        <f>(L97*M97*N97*O97)/12</f>
        <v>9.75</v>
      </c>
      <c r="Q97" s="4">
        <f>+P97/424</f>
        <v>2.2995283018867923E-2</v>
      </c>
      <c r="R97" s="5">
        <v>1.02</v>
      </c>
      <c r="S97" s="5">
        <f>+Tabla1[[#This Row],[Precio $]]*Tabla1[[#This Row],[PT]]</f>
        <v>9.9450000000000003</v>
      </c>
    </row>
    <row r="98" spans="1:19" x14ac:dyDescent="0.25">
      <c r="A98" s="6">
        <v>44480</v>
      </c>
      <c r="B98" t="s">
        <v>120</v>
      </c>
      <c r="C98" t="str">
        <f>IFERROR(RIGHT(Tabla1[[#This Row],[Proyecto]],LEN(Tabla1[[#This Row],[Proyecto]])-FIND("-",Tabla1[[#This Row],[Proyecto]])),Tabla1[[#This Row],[Proyecto]])</f>
        <v>Mike ThompsonOT00103</v>
      </c>
      <c r="D98" t="str">
        <f>VLOOKUP(Tabla1[[#This Row],[Proyecto With not char]],Sheet2!$B$4:$D$53,3,FALSE)</f>
        <v>18-Mike ThompsonOT00103</v>
      </c>
      <c r="E98" t="s">
        <v>33</v>
      </c>
      <c r="F98">
        <f>VLOOKUP(Tabla1[[#This Row],[Bodega]],$AG$3:$AH$9,2,FALSE)</f>
        <v>2</v>
      </c>
      <c r="G98" t="s">
        <v>112</v>
      </c>
      <c r="J98" t="s">
        <v>40</v>
      </c>
      <c r="K98">
        <f>VLOOKUP(Tabla1[[#This Row],[Especie]],$AK$3:$AL$29,2,FALSE)</f>
        <v>1005</v>
      </c>
      <c r="L98">
        <v>1</v>
      </c>
      <c r="M98">
        <v>5</v>
      </c>
      <c r="N98">
        <v>3</v>
      </c>
      <c r="O98">
        <v>5</v>
      </c>
      <c r="P98" s="4">
        <f>(L98*M98*N98*O98)/12</f>
        <v>6.25</v>
      </c>
      <c r="Q98" s="4">
        <f>+P98/424</f>
        <v>1.4740566037735849E-2</v>
      </c>
      <c r="R98" s="5">
        <v>1.02</v>
      </c>
      <c r="S98" s="5">
        <f>+Tabla1[[#This Row],[Precio $]]*Tabla1[[#This Row],[PT]]</f>
        <v>6.375</v>
      </c>
    </row>
    <row r="99" spans="1:19" x14ac:dyDescent="0.25">
      <c r="A99" s="6">
        <v>44480</v>
      </c>
      <c r="B99" t="s">
        <v>120</v>
      </c>
      <c r="C99" t="str">
        <f>IFERROR(RIGHT(Tabla1[[#This Row],[Proyecto]],LEN(Tabla1[[#This Row],[Proyecto]])-FIND("-",Tabla1[[#This Row],[Proyecto]])),Tabla1[[#This Row],[Proyecto]])</f>
        <v>Mike ThompsonOT00103</v>
      </c>
      <c r="D99" t="str">
        <f>VLOOKUP(Tabla1[[#This Row],[Proyecto With not char]],Sheet2!$B$4:$D$53,3,FALSE)</f>
        <v>18-Mike ThompsonOT00103</v>
      </c>
      <c r="E99" t="s">
        <v>33</v>
      </c>
      <c r="F99">
        <f>VLOOKUP(Tabla1[[#This Row],[Bodega]],$AG$3:$AH$9,2,FALSE)</f>
        <v>2</v>
      </c>
      <c r="G99" t="s">
        <v>112</v>
      </c>
      <c r="J99" t="s">
        <v>40</v>
      </c>
      <c r="K99">
        <f>VLOOKUP(Tabla1[[#This Row],[Especie]],$AK$3:$AL$29,2,FALSE)</f>
        <v>1005</v>
      </c>
      <c r="L99">
        <v>1</v>
      </c>
      <c r="M99">
        <v>6</v>
      </c>
      <c r="N99">
        <v>3</v>
      </c>
      <c r="O99">
        <v>3</v>
      </c>
      <c r="P99" s="4">
        <f>(L99*M99*N99*O99)/12</f>
        <v>4.5</v>
      </c>
      <c r="Q99" s="4">
        <f>+P99/424</f>
        <v>1.0613207547169811E-2</v>
      </c>
      <c r="R99" s="5">
        <v>1.02</v>
      </c>
      <c r="S99" s="5">
        <f>+Tabla1[[#This Row],[Precio $]]*Tabla1[[#This Row],[PT]]</f>
        <v>4.59</v>
      </c>
    </row>
    <row r="100" spans="1:19" x14ac:dyDescent="0.25">
      <c r="A100" s="6">
        <v>44480</v>
      </c>
      <c r="B100" t="s">
        <v>120</v>
      </c>
      <c r="C100" t="str">
        <f>IFERROR(RIGHT(Tabla1[[#This Row],[Proyecto]],LEN(Tabla1[[#This Row],[Proyecto]])-FIND("-",Tabla1[[#This Row],[Proyecto]])),Tabla1[[#This Row],[Proyecto]])</f>
        <v>Mike ThompsonOT00103</v>
      </c>
      <c r="D100" t="str">
        <f>VLOOKUP(Tabla1[[#This Row],[Proyecto With not char]],Sheet2!$B$4:$D$53,3,FALSE)</f>
        <v>18-Mike ThompsonOT00103</v>
      </c>
      <c r="E100" t="s">
        <v>33</v>
      </c>
      <c r="F100">
        <f>VLOOKUP(Tabla1[[#This Row],[Bodega]],$AG$3:$AH$9,2,FALSE)</f>
        <v>2</v>
      </c>
      <c r="G100" t="s">
        <v>112</v>
      </c>
      <c r="J100" t="s">
        <v>40</v>
      </c>
      <c r="K100">
        <f>VLOOKUP(Tabla1[[#This Row],[Especie]],$AK$3:$AL$29,2,FALSE)</f>
        <v>1005</v>
      </c>
      <c r="L100">
        <v>1</v>
      </c>
      <c r="M100">
        <v>7</v>
      </c>
      <c r="N100">
        <v>3</v>
      </c>
      <c r="O100">
        <v>3</v>
      </c>
      <c r="P100" s="4">
        <f>(L100*M100*N100*O100)/12</f>
        <v>5.25</v>
      </c>
      <c r="Q100" s="4">
        <f>+P100/424</f>
        <v>1.2382075471698114E-2</v>
      </c>
      <c r="R100" s="5">
        <v>1.02</v>
      </c>
      <c r="S100" s="5">
        <f>+Tabla1[[#This Row],[Precio $]]*Tabla1[[#This Row],[PT]]</f>
        <v>5.3550000000000004</v>
      </c>
    </row>
    <row r="101" spans="1:19" x14ac:dyDescent="0.25">
      <c r="A101" s="6">
        <v>44480</v>
      </c>
      <c r="B101" t="s">
        <v>120</v>
      </c>
      <c r="C101" t="str">
        <f>IFERROR(RIGHT(Tabla1[[#This Row],[Proyecto]],LEN(Tabla1[[#This Row],[Proyecto]])-FIND("-",Tabla1[[#This Row],[Proyecto]])),Tabla1[[#This Row],[Proyecto]])</f>
        <v>Mike ThompsonOT00103</v>
      </c>
      <c r="D101" t="str">
        <f>VLOOKUP(Tabla1[[#This Row],[Proyecto With not char]],Sheet2!$B$4:$D$53,3,FALSE)</f>
        <v>18-Mike ThompsonOT00103</v>
      </c>
      <c r="E101" t="s">
        <v>33</v>
      </c>
      <c r="F101">
        <f>VLOOKUP(Tabla1[[#This Row],[Bodega]],$AG$3:$AH$9,2,FALSE)</f>
        <v>2</v>
      </c>
      <c r="G101" t="s">
        <v>112</v>
      </c>
      <c r="J101" t="s">
        <v>40</v>
      </c>
      <c r="K101">
        <f>VLOOKUP(Tabla1[[#This Row],[Especie]],$AK$3:$AL$29,2,FALSE)</f>
        <v>1005</v>
      </c>
      <c r="L101">
        <v>1</v>
      </c>
      <c r="M101">
        <v>8</v>
      </c>
      <c r="N101">
        <v>3</v>
      </c>
      <c r="O101">
        <v>1</v>
      </c>
      <c r="P101" s="4">
        <f>(L101*M101*N101*O101)/12</f>
        <v>2</v>
      </c>
      <c r="Q101" s="4">
        <f>+P101/424</f>
        <v>4.7169811320754715E-3</v>
      </c>
      <c r="R101" s="5">
        <v>1.02</v>
      </c>
      <c r="S101" s="5">
        <f>+Tabla1[[#This Row],[Precio $]]*Tabla1[[#This Row],[PT]]</f>
        <v>2.04</v>
      </c>
    </row>
    <row r="102" spans="1:19" x14ac:dyDescent="0.25">
      <c r="A102" s="6">
        <v>44480</v>
      </c>
      <c r="B102" t="s">
        <v>120</v>
      </c>
      <c r="C102" t="str">
        <f>IFERROR(RIGHT(Tabla1[[#This Row],[Proyecto]],LEN(Tabla1[[#This Row],[Proyecto]])-FIND("-",Tabla1[[#This Row],[Proyecto]])),Tabla1[[#This Row],[Proyecto]])</f>
        <v>Mike ThompsonOT00103</v>
      </c>
      <c r="D102" t="str">
        <f>VLOOKUP(Tabla1[[#This Row],[Proyecto With not char]],Sheet2!$B$4:$D$53,3,FALSE)</f>
        <v>18-Mike ThompsonOT00103</v>
      </c>
      <c r="E102" t="s">
        <v>33</v>
      </c>
      <c r="F102">
        <f>VLOOKUP(Tabla1[[#This Row],[Bodega]],$AG$3:$AH$9,2,FALSE)</f>
        <v>2</v>
      </c>
      <c r="G102" t="s">
        <v>112</v>
      </c>
      <c r="J102" t="s">
        <v>40</v>
      </c>
      <c r="K102">
        <f>VLOOKUP(Tabla1[[#This Row],[Especie]],$AK$3:$AL$29,2,FALSE)</f>
        <v>1005</v>
      </c>
      <c r="L102">
        <v>1</v>
      </c>
      <c r="M102">
        <v>3</v>
      </c>
      <c r="N102">
        <v>4</v>
      </c>
      <c r="O102">
        <v>1</v>
      </c>
      <c r="P102" s="4">
        <f>(L102*M102*N102*O102)/12</f>
        <v>1</v>
      </c>
      <c r="Q102" s="4">
        <f>+P102/424</f>
        <v>2.3584905660377358E-3</v>
      </c>
      <c r="R102" s="5">
        <v>1.02</v>
      </c>
      <c r="S102" s="5">
        <f>+Tabla1[[#This Row],[Precio $]]*Tabla1[[#This Row],[PT]]</f>
        <v>1.02</v>
      </c>
    </row>
    <row r="103" spans="1:19" x14ac:dyDescent="0.25">
      <c r="A103" s="6">
        <v>44480</v>
      </c>
      <c r="B103" t="s">
        <v>120</v>
      </c>
      <c r="C103" t="str">
        <f>IFERROR(RIGHT(Tabla1[[#This Row],[Proyecto]],LEN(Tabla1[[#This Row],[Proyecto]])-FIND("-",Tabla1[[#This Row],[Proyecto]])),Tabla1[[#This Row],[Proyecto]])</f>
        <v>Mike ThompsonOT00103</v>
      </c>
      <c r="D103" t="str">
        <f>VLOOKUP(Tabla1[[#This Row],[Proyecto With not char]],Sheet2!$B$4:$D$53,3,FALSE)</f>
        <v>18-Mike ThompsonOT00103</v>
      </c>
      <c r="E103" t="s">
        <v>33</v>
      </c>
      <c r="F103">
        <f>VLOOKUP(Tabla1[[#This Row],[Bodega]],$AG$3:$AH$9,2,FALSE)</f>
        <v>2</v>
      </c>
      <c r="G103" t="s">
        <v>112</v>
      </c>
      <c r="J103" t="s">
        <v>40</v>
      </c>
      <c r="K103">
        <f>VLOOKUP(Tabla1[[#This Row],[Especie]],$AK$3:$AL$29,2,FALSE)</f>
        <v>1005</v>
      </c>
      <c r="L103">
        <v>1</v>
      </c>
      <c r="M103">
        <v>4</v>
      </c>
      <c r="N103">
        <v>4</v>
      </c>
      <c r="O103">
        <v>1</v>
      </c>
      <c r="P103" s="4">
        <f>(L103*M103*N103*O103)/12</f>
        <v>1.3333333333333333</v>
      </c>
      <c r="Q103" s="4">
        <f>+P103/424</f>
        <v>3.1446540880503142E-3</v>
      </c>
      <c r="R103" s="5">
        <v>1.02</v>
      </c>
      <c r="S103" s="5">
        <f>+Tabla1[[#This Row],[Precio $]]*Tabla1[[#This Row],[PT]]</f>
        <v>1.3599999999999999</v>
      </c>
    </row>
    <row r="104" spans="1:19" x14ac:dyDescent="0.25">
      <c r="A104" s="6">
        <v>44480</v>
      </c>
      <c r="B104" t="s">
        <v>120</v>
      </c>
      <c r="C104" t="str">
        <f>IFERROR(RIGHT(Tabla1[[#This Row],[Proyecto]],LEN(Tabla1[[#This Row],[Proyecto]])-FIND("-",Tabla1[[#This Row],[Proyecto]])),Tabla1[[#This Row],[Proyecto]])</f>
        <v>Mike ThompsonOT00103</v>
      </c>
      <c r="D104" t="str">
        <f>VLOOKUP(Tabla1[[#This Row],[Proyecto With not char]],Sheet2!$B$4:$D$53,3,FALSE)</f>
        <v>18-Mike ThompsonOT00103</v>
      </c>
      <c r="E104" t="s">
        <v>33</v>
      </c>
      <c r="F104">
        <f>VLOOKUP(Tabla1[[#This Row],[Bodega]],$AG$3:$AH$9,2,FALSE)</f>
        <v>2</v>
      </c>
      <c r="G104" t="s">
        <v>112</v>
      </c>
      <c r="J104" t="s">
        <v>40</v>
      </c>
      <c r="K104">
        <f>VLOOKUP(Tabla1[[#This Row],[Especie]],$AK$3:$AL$29,2,FALSE)</f>
        <v>1005</v>
      </c>
      <c r="L104">
        <v>1.5</v>
      </c>
      <c r="M104">
        <v>6</v>
      </c>
      <c r="N104">
        <v>6</v>
      </c>
      <c r="O104">
        <v>1</v>
      </c>
      <c r="P104" s="4">
        <f>(L104*M104*N104*O104)/12</f>
        <v>4.5</v>
      </c>
      <c r="Q104" s="4">
        <f>+P104/424</f>
        <v>1.0613207547169811E-2</v>
      </c>
      <c r="R104" s="5">
        <v>1.02</v>
      </c>
      <c r="S104" s="5">
        <f>+Tabla1[[#This Row],[Precio $]]*Tabla1[[#This Row],[PT]]</f>
        <v>4.59</v>
      </c>
    </row>
    <row r="105" spans="1:19" x14ac:dyDescent="0.25">
      <c r="A105" s="6">
        <v>44480</v>
      </c>
      <c r="B105" t="s">
        <v>120</v>
      </c>
      <c r="C105" t="str">
        <f>IFERROR(RIGHT(Tabla1[[#This Row],[Proyecto]],LEN(Tabla1[[#This Row],[Proyecto]])-FIND("-",Tabla1[[#This Row],[Proyecto]])),Tabla1[[#This Row],[Proyecto]])</f>
        <v>Mike ThompsonOT00103</v>
      </c>
      <c r="D105" t="str">
        <f>VLOOKUP(Tabla1[[#This Row],[Proyecto With not char]],Sheet2!$B$4:$D$53,3,FALSE)</f>
        <v>18-Mike ThompsonOT00103</v>
      </c>
      <c r="E105" t="s">
        <v>33</v>
      </c>
      <c r="F105">
        <f>VLOOKUP(Tabla1[[#This Row],[Bodega]],$AG$3:$AH$9,2,FALSE)</f>
        <v>2</v>
      </c>
      <c r="G105" t="s">
        <v>112</v>
      </c>
      <c r="J105" t="s">
        <v>40</v>
      </c>
      <c r="K105">
        <f>VLOOKUP(Tabla1[[#This Row],[Especie]],$AK$3:$AL$29,2,FALSE)</f>
        <v>1005</v>
      </c>
      <c r="L105">
        <v>2</v>
      </c>
      <c r="M105">
        <v>5</v>
      </c>
      <c r="N105">
        <v>4</v>
      </c>
      <c r="O105">
        <v>1</v>
      </c>
      <c r="P105" s="4">
        <f>(L105*M105*N105*O105)/12</f>
        <v>3.3333333333333335</v>
      </c>
      <c r="Q105" s="4">
        <f>+P105/424</f>
        <v>7.8616352201257862E-3</v>
      </c>
      <c r="R105" s="5">
        <v>1.02</v>
      </c>
      <c r="S105" s="5">
        <f>+Tabla1[[#This Row],[Precio $]]*Tabla1[[#This Row],[PT]]</f>
        <v>3.4000000000000004</v>
      </c>
    </row>
    <row r="106" spans="1:19" x14ac:dyDescent="0.25">
      <c r="A106" s="6">
        <v>44480</v>
      </c>
      <c r="B106" t="s">
        <v>120</v>
      </c>
      <c r="C106" t="str">
        <f>IFERROR(RIGHT(Tabla1[[#This Row],[Proyecto]],LEN(Tabla1[[#This Row],[Proyecto]])-FIND("-",Tabla1[[#This Row],[Proyecto]])),Tabla1[[#This Row],[Proyecto]])</f>
        <v>Mike ThompsonOT00103</v>
      </c>
      <c r="D106" t="str">
        <f>VLOOKUP(Tabla1[[#This Row],[Proyecto With not char]],Sheet2!$B$4:$D$53,3,FALSE)</f>
        <v>18-Mike ThompsonOT00103</v>
      </c>
      <c r="E106" t="s">
        <v>33</v>
      </c>
      <c r="F106">
        <f>VLOOKUP(Tabla1[[#This Row],[Bodega]],$AG$3:$AH$9,2,FALSE)</f>
        <v>2</v>
      </c>
      <c r="G106" t="s">
        <v>112</v>
      </c>
      <c r="J106" t="s">
        <v>40</v>
      </c>
      <c r="K106">
        <f>VLOOKUP(Tabla1[[#This Row],[Especie]],$AK$3:$AL$29,2,FALSE)</f>
        <v>1005</v>
      </c>
      <c r="L106">
        <v>1</v>
      </c>
      <c r="M106">
        <v>3</v>
      </c>
      <c r="N106">
        <v>2</v>
      </c>
      <c r="O106">
        <v>3</v>
      </c>
      <c r="P106" s="4">
        <f>(L106*M106*N106*O106)/12</f>
        <v>1.5</v>
      </c>
      <c r="Q106" s="4">
        <f>+P106/424</f>
        <v>3.5377358490566039E-3</v>
      </c>
      <c r="R106" s="5">
        <v>1.02</v>
      </c>
      <c r="S106" s="5">
        <f>+Tabla1[[#This Row],[Precio $]]*Tabla1[[#This Row],[PT]]</f>
        <v>1.53</v>
      </c>
    </row>
    <row r="107" spans="1:19" x14ac:dyDescent="0.25">
      <c r="A107" s="6">
        <v>44480</v>
      </c>
      <c r="B107" t="s">
        <v>120</v>
      </c>
      <c r="C107" t="str">
        <f>IFERROR(RIGHT(Tabla1[[#This Row],[Proyecto]],LEN(Tabla1[[#This Row],[Proyecto]])-FIND("-",Tabla1[[#This Row],[Proyecto]])),Tabla1[[#This Row],[Proyecto]])</f>
        <v>Mike ThompsonOT00103</v>
      </c>
      <c r="D107" t="str">
        <f>VLOOKUP(Tabla1[[#This Row],[Proyecto With not char]],Sheet2!$B$4:$D$53,3,FALSE)</f>
        <v>18-Mike ThompsonOT00103</v>
      </c>
      <c r="E107" t="s">
        <v>33</v>
      </c>
      <c r="F107">
        <f>VLOOKUP(Tabla1[[#This Row],[Bodega]],$AG$3:$AH$9,2,FALSE)</f>
        <v>2</v>
      </c>
      <c r="G107" t="s">
        <v>112</v>
      </c>
      <c r="J107" t="s">
        <v>40</v>
      </c>
      <c r="K107">
        <f>VLOOKUP(Tabla1[[#This Row],[Especie]],$AK$3:$AL$29,2,FALSE)</f>
        <v>1005</v>
      </c>
      <c r="L107">
        <v>1</v>
      </c>
      <c r="M107">
        <v>4</v>
      </c>
      <c r="N107">
        <v>2</v>
      </c>
      <c r="O107">
        <v>1</v>
      </c>
      <c r="P107" s="4">
        <f>(L107*M107*N107*O107)/12</f>
        <v>0.66666666666666663</v>
      </c>
      <c r="Q107" s="4">
        <f>+P107/424</f>
        <v>1.5723270440251571E-3</v>
      </c>
      <c r="R107" s="5">
        <v>1.02</v>
      </c>
      <c r="S107" s="5">
        <f>+Tabla1[[#This Row],[Precio $]]*Tabla1[[#This Row],[PT]]</f>
        <v>0.67999999999999994</v>
      </c>
    </row>
    <row r="108" spans="1:19" x14ac:dyDescent="0.25">
      <c r="A108" s="6">
        <v>44480</v>
      </c>
      <c r="B108" t="s">
        <v>120</v>
      </c>
      <c r="C108" t="str">
        <f>IFERROR(RIGHT(Tabla1[[#This Row],[Proyecto]],LEN(Tabla1[[#This Row],[Proyecto]])-FIND("-",Tabla1[[#This Row],[Proyecto]])),Tabla1[[#This Row],[Proyecto]])</f>
        <v>Mike ThompsonOT00103</v>
      </c>
      <c r="D108" t="str">
        <f>VLOOKUP(Tabla1[[#This Row],[Proyecto With not char]],Sheet2!$B$4:$D$53,3,FALSE)</f>
        <v>18-Mike ThompsonOT00103</v>
      </c>
      <c r="E108" t="s">
        <v>33</v>
      </c>
      <c r="F108">
        <f>VLOOKUP(Tabla1[[#This Row],[Bodega]],$AG$3:$AH$9,2,FALSE)</f>
        <v>2</v>
      </c>
      <c r="G108" t="s">
        <v>112</v>
      </c>
      <c r="J108" t="s">
        <v>40</v>
      </c>
      <c r="K108">
        <f>VLOOKUP(Tabla1[[#This Row],[Especie]],$AK$3:$AL$29,2,FALSE)</f>
        <v>1005</v>
      </c>
      <c r="L108">
        <v>1</v>
      </c>
      <c r="M108">
        <v>5</v>
      </c>
      <c r="N108">
        <v>2</v>
      </c>
      <c r="O108">
        <v>1</v>
      </c>
      <c r="P108" s="4">
        <f>(L108*M108*N108*O108)/12</f>
        <v>0.83333333333333337</v>
      </c>
      <c r="Q108" s="4">
        <f>+P108/424</f>
        <v>1.9654088050314465E-3</v>
      </c>
      <c r="R108" s="5">
        <v>1.02</v>
      </c>
      <c r="S108" s="5">
        <f>+Tabla1[[#This Row],[Precio $]]*Tabla1[[#This Row],[PT]]</f>
        <v>0.85000000000000009</v>
      </c>
    </row>
    <row r="109" spans="1:19" x14ac:dyDescent="0.25">
      <c r="A109" s="6">
        <v>44356</v>
      </c>
      <c r="B109" t="s">
        <v>85</v>
      </c>
      <c r="C109" t="str">
        <f>IFERROR(RIGHT(Tabla1[[#This Row],[Proyecto]],LEN(Tabla1[[#This Row],[Proyecto]])-FIND("-",Tabla1[[#This Row],[Proyecto]])),Tabla1[[#This Row],[Proyecto]])</f>
        <v>Mike toth</v>
      </c>
      <c r="D109" t="str">
        <f>VLOOKUP(Tabla1[[#This Row],[Proyecto With not char]],Sheet2!$B$4:$D$53,3,FALSE)</f>
        <v>19-Mike toth</v>
      </c>
      <c r="E109" t="s">
        <v>33</v>
      </c>
      <c r="F109">
        <f>VLOOKUP(Tabla1[[#This Row],[Bodega]],$AG$3:$AH$9,2,FALSE)</f>
        <v>2</v>
      </c>
      <c r="G109" t="s">
        <v>86</v>
      </c>
      <c r="J109" t="s">
        <v>40</v>
      </c>
      <c r="K109">
        <f>VLOOKUP(Tabla1[[#This Row],[Especie]],$AK$3:$AL$29,2,FALSE)</f>
        <v>1005</v>
      </c>
      <c r="L109">
        <v>2</v>
      </c>
      <c r="M109">
        <v>16</v>
      </c>
      <c r="N109">
        <v>8</v>
      </c>
      <c r="O109">
        <v>1</v>
      </c>
      <c r="P109" s="4">
        <f>(L109*M109*N109*O109)/12</f>
        <v>21.333333333333332</v>
      </c>
      <c r="Q109" s="4">
        <f>+P109/424</f>
        <v>5.0314465408805027E-2</v>
      </c>
      <c r="R109" s="5">
        <v>1.02</v>
      </c>
      <c r="S109" s="5">
        <f>+Tabla1[[#This Row],[Precio $]]*Tabla1[[#This Row],[PT]]</f>
        <v>21.759999999999998</v>
      </c>
    </row>
    <row r="110" spans="1:19" x14ac:dyDescent="0.25">
      <c r="A110" s="6">
        <v>44356</v>
      </c>
      <c r="B110" t="s">
        <v>85</v>
      </c>
      <c r="C110" t="str">
        <f>IFERROR(RIGHT(Tabla1[[#This Row],[Proyecto]],LEN(Tabla1[[#This Row],[Proyecto]])-FIND("-",Tabla1[[#This Row],[Proyecto]])),Tabla1[[#This Row],[Proyecto]])</f>
        <v>Mike toth</v>
      </c>
      <c r="D110" t="str">
        <f>VLOOKUP(Tabla1[[#This Row],[Proyecto With not char]],Sheet2!$B$4:$D$53,3,FALSE)</f>
        <v>19-Mike toth</v>
      </c>
      <c r="E110" t="s">
        <v>33</v>
      </c>
      <c r="F110">
        <f>VLOOKUP(Tabla1[[#This Row],[Bodega]],$AG$3:$AH$9,2,FALSE)</f>
        <v>2</v>
      </c>
      <c r="G110" t="s">
        <v>87</v>
      </c>
      <c r="J110" t="s">
        <v>40</v>
      </c>
      <c r="K110">
        <f>VLOOKUP(Tabla1[[#This Row],[Especie]],$AK$3:$AL$29,2,FALSE)</f>
        <v>1005</v>
      </c>
      <c r="L110">
        <v>2</v>
      </c>
      <c r="M110">
        <v>5</v>
      </c>
      <c r="N110">
        <v>5</v>
      </c>
      <c r="O110">
        <v>5</v>
      </c>
      <c r="P110" s="4">
        <f>(L110*M110*N110*O110)/12</f>
        <v>20.833333333333332</v>
      </c>
      <c r="Q110" s="4">
        <f>+P110/424</f>
        <v>4.913522012578616E-2</v>
      </c>
      <c r="R110" s="5">
        <v>1.02</v>
      </c>
      <c r="S110" s="5">
        <f>+Tabla1[[#This Row],[Precio $]]*Tabla1[[#This Row],[PT]]</f>
        <v>21.25</v>
      </c>
    </row>
    <row r="111" spans="1:19" x14ac:dyDescent="0.25">
      <c r="A111" s="6">
        <v>44356</v>
      </c>
      <c r="B111" t="s">
        <v>85</v>
      </c>
      <c r="C111" t="str">
        <f>IFERROR(RIGHT(Tabla1[[#This Row],[Proyecto]],LEN(Tabla1[[#This Row],[Proyecto]])-FIND("-",Tabla1[[#This Row],[Proyecto]])),Tabla1[[#This Row],[Proyecto]])</f>
        <v>Mike toth</v>
      </c>
      <c r="D111" t="str">
        <f>VLOOKUP(Tabla1[[#This Row],[Proyecto With not char]],Sheet2!$B$4:$D$53,3,FALSE)</f>
        <v>19-Mike toth</v>
      </c>
      <c r="E111" t="s">
        <v>33</v>
      </c>
      <c r="F111">
        <f>VLOOKUP(Tabla1[[#This Row],[Bodega]],$AG$3:$AH$9,2,FALSE)</f>
        <v>2</v>
      </c>
      <c r="G111" t="s">
        <v>87</v>
      </c>
      <c r="J111" t="s">
        <v>40</v>
      </c>
      <c r="K111">
        <f>VLOOKUP(Tabla1[[#This Row],[Especie]],$AK$3:$AL$29,2,FALSE)</f>
        <v>1005</v>
      </c>
      <c r="L111">
        <v>2</v>
      </c>
      <c r="M111">
        <v>4</v>
      </c>
      <c r="N111">
        <v>5</v>
      </c>
      <c r="O111">
        <v>2</v>
      </c>
      <c r="P111" s="4">
        <f>(L111*M111*N111*O111)/12</f>
        <v>6.666666666666667</v>
      </c>
      <c r="Q111" s="4">
        <f>+P111/424</f>
        <v>1.5723270440251572E-2</v>
      </c>
      <c r="R111" s="5">
        <v>1.02</v>
      </c>
      <c r="S111" s="5">
        <f>+Tabla1[[#This Row],[Precio $]]*Tabla1[[#This Row],[PT]]</f>
        <v>6.8000000000000007</v>
      </c>
    </row>
    <row r="112" spans="1:19" x14ac:dyDescent="0.25">
      <c r="A112" s="6">
        <v>44356</v>
      </c>
      <c r="B112" t="s">
        <v>85</v>
      </c>
      <c r="C112" t="str">
        <f>IFERROR(RIGHT(Tabla1[[#This Row],[Proyecto]],LEN(Tabla1[[#This Row],[Proyecto]])-FIND("-",Tabla1[[#This Row],[Proyecto]])),Tabla1[[#This Row],[Proyecto]])</f>
        <v>Mike toth</v>
      </c>
      <c r="D112" t="str">
        <f>VLOOKUP(Tabla1[[#This Row],[Proyecto With not char]],Sheet2!$B$4:$D$53,3,FALSE)</f>
        <v>19-Mike toth</v>
      </c>
      <c r="E112" t="s">
        <v>33</v>
      </c>
      <c r="F112">
        <f>VLOOKUP(Tabla1[[#This Row],[Bodega]],$AG$3:$AH$9,2,FALSE)</f>
        <v>2</v>
      </c>
      <c r="G112" t="s">
        <v>87</v>
      </c>
      <c r="J112" t="s">
        <v>40</v>
      </c>
      <c r="K112">
        <f>VLOOKUP(Tabla1[[#This Row],[Especie]],$AK$3:$AL$29,2,FALSE)</f>
        <v>1005</v>
      </c>
      <c r="L112">
        <v>2</v>
      </c>
      <c r="M112">
        <v>5</v>
      </c>
      <c r="N112">
        <v>4</v>
      </c>
      <c r="O112">
        <v>3</v>
      </c>
      <c r="P112" s="4">
        <f>(L112*M112*N112*O112)/12</f>
        <v>10</v>
      </c>
      <c r="Q112" s="4">
        <f>+P112/424</f>
        <v>2.358490566037736E-2</v>
      </c>
      <c r="R112" s="5">
        <v>1.02</v>
      </c>
      <c r="S112" s="5">
        <f>+Tabla1[[#This Row],[Precio $]]*Tabla1[[#This Row],[PT]]</f>
        <v>10.199999999999999</v>
      </c>
    </row>
    <row r="113" spans="1:19" x14ac:dyDescent="0.25">
      <c r="A113" s="6">
        <v>44356</v>
      </c>
      <c r="B113" t="s">
        <v>85</v>
      </c>
      <c r="C113" t="str">
        <f>IFERROR(RIGHT(Tabla1[[#This Row],[Proyecto]],LEN(Tabla1[[#This Row],[Proyecto]])-FIND("-",Tabla1[[#This Row],[Proyecto]])),Tabla1[[#This Row],[Proyecto]])</f>
        <v>Mike toth</v>
      </c>
      <c r="D113" t="str">
        <f>VLOOKUP(Tabla1[[#This Row],[Proyecto With not char]],Sheet2!$B$4:$D$53,3,FALSE)</f>
        <v>19-Mike toth</v>
      </c>
      <c r="E113" t="s">
        <v>33</v>
      </c>
      <c r="F113">
        <f>VLOOKUP(Tabla1[[#This Row],[Bodega]],$AG$3:$AH$9,2,FALSE)</f>
        <v>2</v>
      </c>
      <c r="G113" t="s">
        <v>87</v>
      </c>
      <c r="J113" t="s">
        <v>40</v>
      </c>
      <c r="K113">
        <f>VLOOKUP(Tabla1[[#This Row],[Especie]],$AK$3:$AL$29,2,FALSE)</f>
        <v>1005</v>
      </c>
      <c r="L113">
        <v>2</v>
      </c>
      <c r="M113">
        <v>8</v>
      </c>
      <c r="N113">
        <v>4</v>
      </c>
      <c r="O113">
        <v>1</v>
      </c>
      <c r="P113" s="4">
        <f>(L113*M113*N113*O113)/12</f>
        <v>5.333333333333333</v>
      </c>
      <c r="Q113" s="4">
        <f>+P113/424</f>
        <v>1.2578616352201257E-2</v>
      </c>
      <c r="R113" s="5">
        <v>1.02</v>
      </c>
      <c r="S113" s="5">
        <f>+Tabla1[[#This Row],[Precio $]]*Tabla1[[#This Row],[PT]]</f>
        <v>5.4399999999999995</v>
      </c>
    </row>
    <row r="114" spans="1:19" x14ac:dyDescent="0.25">
      <c r="A114" s="6">
        <v>44356</v>
      </c>
      <c r="B114" t="s">
        <v>85</v>
      </c>
      <c r="C114" t="str">
        <f>IFERROR(RIGHT(Tabla1[[#This Row],[Proyecto]],LEN(Tabla1[[#This Row],[Proyecto]])-FIND("-",Tabla1[[#This Row],[Proyecto]])),Tabla1[[#This Row],[Proyecto]])</f>
        <v>Mike toth</v>
      </c>
      <c r="D114" t="str">
        <f>VLOOKUP(Tabla1[[#This Row],[Proyecto With not char]],Sheet2!$B$4:$D$53,3,FALSE)</f>
        <v>19-Mike toth</v>
      </c>
      <c r="E114" t="s">
        <v>33</v>
      </c>
      <c r="F114">
        <f>VLOOKUP(Tabla1[[#This Row],[Bodega]],$AG$3:$AH$9,2,FALSE)</f>
        <v>2</v>
      </c>
      <c r="G114" t="s">
        <v>87</v>
      </c>
      <c r="J114" t="s">
        <v>40</v>
      </c>
      <c r="K114">
        <f>VLOOKUP(Tabla1[[#This Row],[Especie]],$AK$3:$AL$29,2,FALSE)</f>
        <v>1005</v>
      </c>
      <c r="L114">
        <v>2</v>
      </c>
      <c r="M114">
        <v>4</v>
      </c>
      <c r="N114">
        <v>4</v>
      </c>
      <c r="O114">
        <v>2</v>
      </c>
      <c r="P114" s="4">
        <f>(L114*M114*N114*O114)/12</f>
        <v>5.333333333333333</v>
      </c>
      <c r="Q114" s="4">
        <f>+P114/424</f>
        <v>1.2578616352201257E-2</v>
      </c>
      <c r="R114" s="5">
        <v>1.02</v>
      </c>
      <c r="S114" s="5">
        <f>+Tabla1[[#This Row],[Precio $]]*Tabla1[[#This Row],[PT]]</f>
        <v>5.4399999999999995</v>
      </c>
    </row>
    <row r="115" spans="1:19" x14ac:dyDescent="0.25">
      <c r="A115" s="6">
        <v>44356</v>
      </c>
      <c r="B115" t="s">
        <v>85</v>
      </c>
      <c r="C115" t="str">
        <f>IFERROR(RIGHT(Tabla1[[#This Row],[Proyecto]],LEN(Tabla1[[#This Row],[Proyecto]])-FIND("-",Tabla1[[#This Row],[Proyecto]])),Tabla1[[#This Row],[Proyecto]])</f>
        <v>Mike toth</v>
      </c>
      <c r="D115" t="str">
        <f>VLOOKUP(Tabla1[[#This Row],[Proyecto With not char]],Sheet2!$B$4:$D$53,3,FALSE)</f>
        <v>19-Mike toth</v>
      </c>
      <c r="E115" t="s">
        <v>33</v>
      </c>
      <c r="F115">
        <f>VLOOKUP(Tabla1[[#This Row],[Bodega]],$AG$3:$AH$9,2,FALSE)</f>
        <v>2</v>
      </c>
      <c r="G115" t="s">
        <v>87</v>
      </c>
      <c r="J115" t="s">
        <v>40</v>
      </c>
      <c r="K115">
        <f>VLOOKUP(Tabla1[[#This Row],[Especie]],$AK$3:$AL$29,2,FALSE)</f>
        <v>1005</v>
      </c>
      <c r="L115">
        <v>2</v>
      </c>
      <c r="M115">
        <v>6</v>
      </c>
      <c r="N115">
        <v>4</v>
      </c>
      <c r="O115">
        <v>3</v>
      </c>
      <c r="P115" s="4">
        <f>(L115*M115*N115*O115)/12</f>
        <v>12</v>
      </c>
      <c r="Q115" s="4">
        <f>+P115/424</f>
        <v>2.8301886792452831E-2</v>
      </c>
      <c r="R115" s="5">
        <v>1.02</v>
      </c>
      <c r="S115" s="5">
        <f>+Tabla1[[#This Row],[Precio $]]*Tabla1[[#This Row],[PT]]</f>
        <v>12.24</v>
      </c>
    </row>
    <row r="116" spans="1:19" x14ac:dyDescent="0.25">
      <c r="A116" s="6">
        <v>44356</v>
      </c>
      <c r="B116" t="s">
        <v>85</v>
      </c>
      <c r="C116" t="str">
        <f>IFERROR(RIGHT(Tabla1[[#This Row],[Proyecto]],LEN(Tabla1[[#This Row],[Proyecto]])-FIND("-",Tabla1[[#This Row],[Proyecto]])),Tabla1[[#This Row],[Proyecto]])</f>
        <v>Mike toth</v>
      </c>
      <c r="D116" t="str">
        <f>VLOOKUP(Tabla1[[#This Row],[Proyecto With not char]],Sheet2!$B$4:$D$53,3,FALSE)</f>
        <v>19-Mike toth</v>
      </c>
      <c r="E116" t="s">
        <v>33</v>
      </c>
      <c r="F116">
        <f>VLOOKUP(Tabla1[[#This Row],[Bodega]],$AG$3:$AH$9,2,FALSE)</f>
        <v>2</v>
      </c>
      <c r="G116" t="s">
        <v>87</v>
      </c>
      <c r="J116" t="s">
        <v>40</v>
      </c>
      <c r="K116">
        <f>VLOOKUP(Tabla1[[#This Row],[Especie]],$AK$3:$AL$29,2,FALSE)</f>
        <v>1005</v>
      </c>
      <c r="L116">
        <v>1</v>
      </c>
      <c r="M116">
        <v>4</v>
      </c>
      <c r="N116">
        <v>5</v>
      </c>
      <c r="O116">
        <v>11</v>
      </c>
      <c r="P116" s="4">
        <f>(L116*M116*N116*O116)/12</f>
        <v>18.333333333333332</v>
      </c>
      <c r="Q116" s="4">
        <f>+P116/424</f>
        <v>4.3238993710691821E-2</v>
      </c>
      <c r="R116" s="5">
        <v>1.02</v>
      </c>
      <c r="S116" s="5">
        <f>+Tabla1[[#This Row],[Precio $]]*Tabla1[[#This Row],[PT]]</f>
        <v>18.7</v>
      </c>
    </row>
    <row r="117" spans="1:19" x14ac:dyDescent="0.25">
      <c r="A117" s="6">
        <v>44356</v>
      </c>
      <c r="B117" t="s">
        <v>85</v>
      </c>
      <c r="C117" t="str">
        <f>IFERROR(RIGHT(Tabla1[[#This Row],[Proyecto]],LEN(Tabla1[[#This Row],[Proyecto]])-FIND("-",Tabla1[[#This Row],[Proyecto]])),Tabla1[[#This Row],[Proyecto]])</f>
        <v>Mike toth</v>
      </c>
      <c r="D117" t="str">
        <f>VLOOKUP(Tabla1[[#This Row],[Proyecto With not char]],Sheet2!$B$4:$D$53,3,FALSE)</f>
        <v>19-Mike toth</v>
      </c>
      <c r="E117" t="s">
        <v>33</v>
      </c>
      <c r="F117">
        <f>VLOOKUP(Tabla1[[#This Row],[Bodega]],$AG$3:$AH$9,2,FALSE)</f>
        <v>2</v>
      </c>
      <c r="G117" t="s">
        <v>87</v>
      </c>
      <c r="J117" t="s">
        <v>40</v>
      </c>
      <c r="K117">
        <f>VLOOKUP(Tabla1[[#This Row],[Especie]],$AK$3:$AL$29,2,FALSE)</f>
        <v>1005</v>
      </c>
      <c r="L117">
        <v>1</v>
      </c>
      <c r="M117">
        <v>5</v>
      </c>
      <c r="N117">
        <v>5</v>
      </c>
      <c r="O117">
        <v>4</v>
      </c>
      <c r="P117" s="4">
        <f>(L117*M117*N117*O117)/12</f>
        <v>8.3333333333333339</v>
      </c>
      <c r="Q117" s="4">
        <f>+P117/424</f>
        <v>1.9654088050314468E-2</v>
      </c>
      <c r="R117" s="5">
        <v>1.02</v>
      </c>
      <c r="S117" s="5">
        <f>+Tabla1[[#This Row],[Precio $]]*Tabla1[[#This Row],[PT]]</f>
        <v>8.5</v>
      </c>
    </row>
    <row r="118" spans="1:19" x14ac:dyDescent="0.25">
      <c r="A118" s="6">
        <v>44356</v>
      </c>
      <c r="B118" t="s">
        <v>85</v>
      </c>
      <c r="C118" t="str">
        <f>IFERROR(RIGHT(Tabla1[[#This Row],[Proyecto]],LEN(Tabla1[[#This Row],[Proyecto]])-FIND("-",Tabla1[[#This Row],[Proyecto]])),Tabla1[[#This Row],[Proyecto]])</f>
        <v>Mike toth</v>
      </c>
      <c r="D118" t="str">
        <f>VLOOKUP(Tabla1[[#This Row],[Proyecto With not char]],Sheet2!$B$4:$D$53,3,FALSE)</f>
        <v>19-Mike toth</v>
      </c>
      <c r="E118" t="s">
        <v>33</v>
      </c>
      <c r="F118">
        <f>VLOOKUP(Tabla1[[#This Row],[Bodega]],$AG$3:$AH$9,2,FALSE)</f>
        <v>2</v>
      </c>
      <c r="G118" t="s">
        <v>87</v>
      </c>
      <c r="J118" t="s">
        <v>40</v>
      </c>
      <c r="K118">
        <f>VLOOKUP(Tabla1[[#This Row],[Especie]],$AK$3:$AL$29,2,FALSE)</f>
        <v>1005</v>
      </c>
      <c r="L118">
        <v>1</v>
      </c>
      <c r="M118">
        <v>6</v>
      </c>
      <c r="N118">
        <v>5</v>
      </c>
      <c r="O118">
        <v>3</v>
      </c>
      <c r="P118" s="4">
        <f>(L118*M118*N118*O118)/12</f>
        <v>7.5</v>
      </c>
      <c r="Q118" s="4">
        <f>+P118/424</f>
        <v>1.7688679245283018E-2</v>
      </c>
      <c r="R118" s="5">
        <v>1.02</v>
      </c>
      <c r="S118" s="5">
        <f>+Tabla1[[#This Row],[Precio $]]*Tabla1[[#This Row],[PT]]</f>
        <v>7.65</v>
      </c>
    </row>
    <row r="119" spans="1:19" x14ac:dyDescent="0.25">
      <c r="A119" s="6">
        <v>44365</v>
      </c>
      <c r="B119" t="s">
        <v>85</v>
      </c>
      <c r="C119" t="str">
        <f>IFERROR(RIGHT(Tabla1[[#This Row],[Proyecto]],LEN(Tabla1[[#This Row],[Proyecto]])-FIND("-",Tabla1[[#This Row],[Proyecto]])),Tabla1[[#This Row],[Proyecto]])</f>
        <v>Mike toth</v>
      </c>
      <c r="D119" t="str">
        <f>VLOOKUP(Tabla1[[#This Row],[Proyecto With not char]],Sheet2!$B$4:$D$53,3,FALSE)</f>
        <v>19-Mike toth</v>
      </c>
      <c r="E119" t="s">
        <v>33</v>
      </c>
      <c r="F119">
        <f>VLOOKUP(Tabla1[[#This Row],[Bodega]],$AG$3:$AH$9,2,FALSE)</f>
        <v>2</v>
      </c>
      <c r="G119" t="s">
        <v>25</v>
      </c>
      <c r="J119" t="s">
        <v>40</v>
      </c>
      <c r="K119">
        <f>VLOOKUP(Tabla1[[#This Row],[Especie]],$AK$3:$AL$29,2,FALSE)</f>
        <v>1005</v>
      </c>
      <c r="L119">
        <v>2</v>
      </c>
      <c r="M119">
        <v>10</v>
      </c>
      <c r="N119">
        <v>10</v>
      </c>
      <c r="O119">
        <v>4</v>
      </c>
      <c r="P119" s="4">
        <f>(L119*M119*N119*O119)/12</f>
        <v>66.666666666666671</v>
      </c>
      <c r="Q119" s="4">
        <f>+P119/424</f>
        <v>0.15723270440251574</v>
      </c>
      <c r="R119" s="5">
        <v>1.02</v>
      </c>
      <c r="S119" s="5">
        <f>+Tabla1[[#This Row],[Precio $]]*Tabla1[[#This Row],[PT]]</f>
        <v>68</v>
      </c>
    </row>
    <row r="120" spans="1:19" x14ac:dyDescent="0.25">
      <c r="A120" s="6">
        <v>44362</v>
      </c>
      <c r="B120" t="s">
        <v>85</v>
      </c>
      <c r="C120" t="str">
        <f>IFERROR(RIGHT(Tabla1[[#This Row],[Proyecto]],LEN(Tabla1[[#This Row],[Proyecto]])-FIND("-",Tabla1[[#This Row],[Proyecto]])),Tabla1[[#This Row],[Proyecto]])</f>
        <v>Mike toth</v>
      </c>
      <c r="D120" t="str">
        <f>VLOOKUP(Tabla1[[#This Row],[Proyecto With not char]],Sheet2!$B$4:$D$53,3,FALSE)</f>
        <v>19-Mike toth</v>
      </c>
      <c r="E120" t="s">
        <v>33</v>
      </c>
      <c r="F120">
        <f>VLOOKUP(Tabla1[[#This Row],[Bodega]],$AG$3:$AH$9,2,FALSE)</f>
        <v>2</v>
      </c>
      <c r="G120" t="s">
        <v>88</v>
      </c>
      <c r="J120" t="s">
        <v>40</v>
      </c>
      <c r="K120">
        <f>VLOOKUP(Tabla1[[#This Row],[Especie]],$AK$3:$AL$29,2,FALSE)</f>
        <v>1005</v>
      </c>
      <c r="L120">
        <v>2</v>
      </c>
      <c r="M120">
        <v>6</v>
      </c>
      <c r="N120">
        <v>4</v>
      </c>
      <c r="O120">
        <v>2</v>
      </c>
      <c r="P120" s="4">
        <f>(L120*M120*N120*O120)/12</f>
        <v>8</v>
      </c>
      <c r="Q120" s="4">
        <f>+P120/424</f>
        <v>1.8867924528301886E-2</v>
      </c>
      <c r="R120" s="5">
        <v>1.02</v>
      </c>
      <c r="S120" s="5">
        <f>+Tabla1[[#This Row],[Precio $]]*Tabla1[[#This Row],[PT]]</f>
        <v>8.16</v>
      </c>
    </row>
    <row r="121" spans="1:19" x14ac:dyDescent="0.25">
      <c r="A121" s="6">
        <v>44362</v>
      </c>
      <c r="B121" t="s">
        <v>85</v>
      </c>
      <c r="C121" t="str">
        <f>IFERROR(RIGHT(Tabla1[[#This Row],[Proyecto]],LEN(Tabla1[[#This Row],[Proyecto]])-FIND("-",Tabla1[[#This Row],[Proyecto]])),Tabla1[[#This Row],[Proyecto]])</f>
        <v>Mike toth</v>
      </c>
      <c r="D121" t="str">
        <f>VLOOKUP(Tabla1[[#This Row],[Proyecto With not char]],Sheet2!$B$4:$D$53,3,FALSE)</f>
        <v>19-Mike toth</v>
      </c>
      <c r="E121" t="s">
        <v>33</v>
      </c>
      <c r="F121">
        <f>VLOOKUP(Tabla1[[#This Row],[Bodega]],$AG$3:$AH$9,2,FALSE)</f>
        <v>2</v>
      </c>
      <c r="G121" t="s">
        <v>88</v>
      </c>
      <c r="J121" t="s">
        <v>40</v>
      </c>
      <c r="K121">
        <f>VLOOKUP(Tabla1[[#This Row],[Especie]],$AK$3:$AL$29,2,FALSE)</f>
        <v>1005</v>
      </c>
      <c r="L121">
        <v>2</v>
      </c>
      <c r="M121">
        <v>4</v>
      </c>
      <c r="N121">
        <v>4</v>
      </c>
      <c r="O121">
        <v>10</v>
      </c>
      <c r="P121" s="4">
        <f>(L121*M121*N121*O121)/12</f>
        <v>26.666666666666668</v>
      </c>
      <c r="Q121" s="4">
        <f>+P121/424</f>
        <v>6.2893081761006289E-2</v>
      </c>
      <c r="R121" s="5">
        <v>1.02</v>
      </c>
      <c r="S121" s="5">
        <f>+Tabla1[[#This Row],[Precio $]]*Tabla1[[#This Row],[PT]]</f>
        <v>27.200000000000003</v>
      </c>
    </row>
    <row r="122" spans="1:19" x14ac:dyDescent="0.25">
      <c r="A122" s="6">
        <v>44362</v>
      </c>
      <c r="B122" t="s">
        <v>85</v>
      </c>
      <c r="C122" t="str">
        <f>IFERROR(RIGHT(Tabla1[[#This Row],[Proyecto]],LEN(Tabla1[[#This Row],[Proyecto]])-FIND("-",Tabla1[[#This Row],[Proyecto]])),Tabla1[[#This Row],[Proyecto]])</f>
        <v>Mike toth</v>
      </c>
      <c r="D122" t="str">
        <f>VLOOKUP(Tabla1[[#This Row],[Proyecto With not char]],Sheet2!$B$4:$D$53,3,FALSE)</f>
        <v>19-Mike toth</v>
      </c>
      <c r="E122" t="s">
        <v>33</v>
      </c>
      <c r="F122">
        <f>VLOOKUP(Tabla1[[#This Row],[Bodega]],$AG$3:$AH$9,2,FALSE)</f>
        <v>2</v>
      </c>
      <c r="G122" t="s">
        <v>88</v>
      </c>
      <c r="J122" t="s">
        <v>40</v>
      </c>
      <c r="K122">
        <f>VLOOKUP(Tabla1[[#This Row],[Especie]],$AK$3:$AL$29,2,FALSE)</f>
        <v>1005</v>
      </c>
      <c r="L122">
        <v>2</v>
      </c>
      <c r="M122">
        <v>7</v>
      </c>
      <c r="N122">
        <v>5</v>
      </c>
      <c r="O122">
        <v>6</v>
      </c>
      <c r="P122" s="4">
        <f>(L122*M122*N122*O122)/12</f>
        <v>35</v>
      </c>
      <c r="Q122" s="4">
        <f>+P122/424</f>
        <v>8.254716981132075E-2</v>
      </c>
      <c r="R122" s="5">
        <v>1.02</v>
      </c>
      <c r="S122" s="5">
        <f>+Tabla1[[#This Row],[Precio $]]*Tabla1[[#This Row],[PT]]</f>
        <v>35.700000000000003</v>
      </c>
    </row>
    <row r="123" spans="1:19" x14ac:dyDescent="0.25">
      <c r="A123" s="6">
        <v>44362</v>
      </c>
      <c r="B123" t="s">
        <v>85</v>
      </c>
      <c r="C123" t="str">
        <f>IFERROR(RIGHT(Tabla1[[#This Row],[Proyecto]],LEN(Tabla1[[#This Row],[Proyecto]])-FIND("-",Tabla1[[#This Row],[Proyecto]])),Tabla1[[#This Row],[Proyecto]])</f>
        <v>Mike toth</v>
      </c>
      <c r="D123" t="str">
        <f>VLOOKUP(Tabla1[[#This Row],[Proyecto With not char]],Sheet2!$B$4:$D$53,3,FALSE)</f>
        <v>19-Mike toth</v>
      </c>
      <c r="E123" t="s">
        <v>33</v>
      </c>
      <c r="F123">
        <f>VLOOKUP(Tabla1[[#This Row],[Bodega]],$AG$3:$AH$9,2,FALSE)</f>
        <v>2</v>
      </c>
      <c r="G123" t="s">
        <v>88</v>
      </c>
      <c r="J123" t="s">
        <v>40</v>
      </c>
      <c r="K123">
        <f>VLOOKUP(Tabla1[[#This Row],[Especie]],$AK$3:$AL$29,2,FALSE)</f>
        <v>1005</v>
      </c>
      <c r="L123">
        <v>1.5</v>
      </c>
      <c r="M123">
        <v>6</v>
      </c>
      <c r="N123">
        <v>4</v>
      </c>
      <c r="O123">
        <v>3</v>
      </c>
      <c r="P123" s="4">
        <f>(L123*M123*N123*O123)/12</f>
        <v>9</v>
      </c>
      <c r="Q123" s="4">
        <f>+P123/424</f>
        <v>2.1226415094339621E-2</v>
      </c>
      <c r="R123" s="5">
        <v>1.02</v>
      </c>
      <c r="S123" s="5">
        <f>+Tabla1[[#This Row],[Precio $]]*Tabla1[[#This Row],[PT]]</f>
        <v>9.18</v>
      </c>
    </row>
    <row r="124" spans="1:19" x14ac:dyDescent="0.25">
      <c r="A124" s="6">
        <v>44362</v>
      </c>
      <c r="B124" t="s">
        <v>85</v>
      </c>
      <c r="C124" t="str">
        <f>IFERROR(RIGHT(Tabla1[[#This Row],[Proyecto]],LEN(Tabla1[[#This Row],[Proyecto]])-FIND("-",Tabla1[[#This Row],[Proyecto]])),Tabla1[[#This Row],[Proyecto]])</f>
        <v>Mike toth</v>
      </c>
      <c r="D124" t="str">
        <f>VLOOKUP(Tabla1[[#This Row],[Proyecto With not char]],Sheet2!$B$4:$D$53,3,FALSE)</f>
        <v>19-Mike toth</v>
      </c>
      <c r="E124" t="s">
        <v>33</v>
      </c>
      <c r="F124">
        <f>VLOOKUP(Tabla1[[#This Row],[Bodega]],$AG$3:$AH$9,2,FALSE)</f>
        <v>2</v>
      </c>
      <c r="G124" t="s">
        <v>88</v>
      </c>
      <c r="J124" t="s">
        <v>40</v>
      </c>
      <c r="K124">
        <f>VLOOKUP(Tabla1[[#This Row],[Especie]],$AK$3:$AL$29,2,FALSE)</f>
        <v>1005</v>
      </c>
      <c r="L124">
        <v>1.5</v>
      </c>
      <c r="M124">
        <v>8</v>
      </c>
      <c r="N124">
        <v>4</v>
      </c>
      <c r="O124">
        <v>5</v>
      </c>
      <c r="P124" s="4">
        <f>(L124*M124*N124*O124)/12</f>
        <v>20</v>
      </c>
      <c r="Q124" s="4">
        <f>+P124/424</f>
        <v>4.716981132075472E-2</v>
      </c>
      <c r="R124" s="5">
        <v>1.02</v>
      </c>
      <c r="S124" s="5">
        <f>+Tabla1[[#This Row],[Precio $]]*Tabla1[[#This Row],[PT]]</f>
        <v>20.399999999999999</v>
      </c>
    </row>
    <row r="125" spans="1:19" x14ac:dyDescent="0.25">
      <c r="A125" s="6">
        <v>44362</v>
      </c>
      <c r="B125" t="s">
        <v>85</v>
      </c>
      <c r="C125" t="str">
        <f>IFERROR(RIGHT(Tabla1[[#This Row],[Proyecto]],LEN(Tabla1[[#This Row],[Proyecto]])-FIND("-",Tabla1[[#This Row],[Proyecto]])),Tabla1[[#This Row],[Proyecto]])</f>
        <v>Mike toth</v>
      </c>
      <c r="D125" t="str">
        <f>VLOOKUP(Tabla1[[#This Row],[Proyecto With not char]],Sheet2!$B$4:$D$53,3,FALSE)</f>
        <v>19-Mike toth</v>
      </c>
      <c r="E125" t="s">
        <v>33</v>
      </c>
      <c r="F125">
        <f>VLOOKUP(Tabla1[[#This Row],[Bodega]],$AG$3:$AH$9,2,FALSE)</f>
        <v>2</v>
      </c>
      <c r="G125" t="s">
        <v>88</v>
      </c>
      <c r="J125" t="s">
        <v>40</v>
      </c>
      <c r="K125">
        <f>VLOOKUP(Tabla1[[#This Row],[Especie]],$AK$3:$AL$29,2,FALSE)</f>
        <v>1005</v>
      </c>
      <c r="L125">
        <v>1</v>
      </c>
      <c r="M125">
        <v>4</v>
      </c>
      <c r="N125">
        <v>3</v>
      </c>
      <c r="O125">
        <v>7</v>
      </c>
      <c r="P125" s="4">
        <f>(L125*M125*N125*O125)/12</f>
        <v>7</v>
      </c>
      <c r="Q125" s="4">
        <f>+P125/424</f>
        <v>1.6509433962264151E-2</v>
      </c>
      <c r="R125" s="5">
        <v>1.02</v>
      </c>
      <c r="S125" s="5">
        <f>+Tabla1[[#This Row],[Precio $]]*Tabla1[[#This Row],[PT]]</f>
        <v>7.1400000000000006</v>
      </c>
    </row>
    <row r="126" spans="1:19" x14ac:dyDescent="0.25">
      <c r="A126" s="6">
        <v>44362</v>
      </c>
      <c r="B126" t="s">
        <v>85</v>
      </c>
      <c r="C126" t="str">
        <f>IFERROR(RIGHT(Tabla1[[#This Row],[Proyecto]],LEN(Tabla1[[#This Row],[Proyecto]])-FIND("-",Tabla1[[#This Row],[Proyecto]])),Tabla1[[#This Row],[Proyecto]])</f>
        <v>Mike toth</v>
      </c>
      <c r="D126" t="str">
        <f>VLOOKUP(Tabla1[[#This Row],[Proyecto With not char]],Sheet2!$B$4:$D$53,3,FALSE)</f>
        <v>19-Mike toth</v>
      </c>
      <c r="E126" t="s">
        <v>33</v>
      </c>
      <c r="F126">
        <f>VLOOKUP(Tabla1[[#This Row],[Bodega]],$AG$3:$AH$9,2,FALSE)</f>
        <v>2</v>
      </c>
      <c r="G126" t="s">
        <v>88</v>
      </c>
      <c r="J126" t="s">
        <v>40</v>
      </c>
      <c r="K126">
        <f>VLOOKUP(Tabla1[[#This Row],[Especie]],$AK$3:$AL$29,2,FALSE)</f>
        <v>1005</v>
      </c>
      <c r="L126">
        <v>1.5</v>
      </c>
      <c r="M126">
        <v>6</v>
      </c>
      <c r="N126">
        <v>7</v>
      </c>
      <c r="O126">
        <v>1</v>
      </c>
      <c r="P126" s="4">
        <f>(L126*M126*N126*O126)/12</f>
        <v>5.25</v>
      </c>
      <c r="Q126" s="4">
        <f>+P126/424</f>
        <v>1.2382075471698114E-2</v>
      </c>
      <c r="R126" s="5">
        <v>1.02</v>
      </c>
      <c r="S126" s="5">
        <f>+Tabla1[[#This Row],[Precio $]]*Tabla1[[#This Row],[PT]]</f>
        <v>5.3550000000000004</v>
      </c>
    </row>
    <row r="127" spans="1:19" x14ac:dyDescent="0.25">
      <c r="A127" s="6">
        <v>44519</v>
      </c>
      <c r="B127" t="s">
        <v>152</v>
      </c>
      <c r="C127" t="str">
        <f>IFERROR(RIGHT(Tabla1[[#This Row],[Proyecto]],LEN(Tabla1[[#This Row],[Proyecto]])-FIND("-",Tabla1[[#This Row],[Proyecto]])),Tabla1[[#This Row],[Proyecto]])</f>
        <v>00135</v>
      </c>
      <c r="D127" t="str">
        <f>VLOOKUP(Tabla1[[#This Row],[Proyecto With not char]],Sheet2!$B$4:$D$53,3,FALSE)</f>
        <v>2-00135</v>
      </c>
      <c r="E127" t="s">
        <v>33</v>
      </c>
      <c r="F127">
        <f>VLOOKUP(Tabla1[[#This Row],[Bodega]],$AG$3:$AH$9,2,FALSE)</f>
        <v>2</v>
      </c>
      <c r="G127" t="s">
        <v>153</v>
      </c>
      <c r="J127" t="s">
        <v>35</v>
      </c>
      <c r="K127">
        <f>VLOOKUP(Tabla1[[#This Row],[Especie]],$AK$3:$AL$29,2,FALSE)</f>
        <v>3</v>
      </c>
      <c r="L127">
        <v>2</v>
      </c>
      <c r="M127">
        <v>4</v>
      </c>
      <c r="N127">
        <v>9</v>
      </c>
      <c r="O127">
        <v>2</v>
      </c>
      <c r="P127" s="4">
        <f>(L127*M127*N127*O127)/12</f>
        <v>12</v>
      </c>
      <c r="Q127" s="4">
        <f>+P127/424</f>
        <v>2.8301886792452831E-2</v>
      </c>
      <c r="R127" s="5">
        <v>1.02</v>
      </c>
      <c r="S127" s="5">
        <f>+Tabla1[[#This Row],[Precio $]]*Tabla1[[#This Row],[PT]]</f>
        <v>12.24</v>
      </c>
    </row>
    <row r="128" spans="1:19" x14ac:dyDescent="0.25">
      <c r="A128" s="6">
        <v>44519</v>
      </c>
      <c r="B128" t="s">
        <v>152</v>
      </c>
      <c r="C128" t="str">
        <f>IFERROR(RIGHT(Tabla1[[#This Row],[Proyecto]],LEN(Tabla1[[#This Row],[Proyecto]])-FIND("-",Tabla1[[#This Row],[Proyecto]])),Tabla1[[#This Row],[Proyecto]])</f>
        <v>00135</v>
      </c>
      <c r="D128" t="str">
        <f>VLOOKUP(Tabla1[[#This Row],[Proyecto With not char]],Sheet2!$B$4:$D$53,3,FALSE)</f>
        <v>2-00135</v>
      </c>
      <c r="E128" t="s">
        <v>33</v>
      </c>
      <c r="F128">
        <f>VLOOKUP(Tabla1[[#This Row],[Bodega]],$AG$3:$AH$9,2,FALSE)</f>
        <v>2</v>
      </c>
      <c r="G128" t="s">
        <v>153</v>
      </c>
      <c r="J128" t="s">
        <v>35</v>
      </c>
      <c r="K128">
        <f>VLOOKUP(Tabla1[[#This Row],[Especie]],$AK$3:$AL$29,2,FALSE)</f>
        <v>3</v>
      </c>
      <c r="L128">
        <v>2</v>
      </c>
      <c r="M128">
        <v>5</v>
      </c>
      <c r="N128">
        <v>9</v>
      </c>
      <c r="O128">
        <v>6</v>
      </c>
      <c r="P128" s="4">
        <f>(L128*M128*N128*O128)/12</f>
        <v>45</v>
      </c>
      <c r="Q128" s="4">
        <f>+P128/424</f>
        <v>0.10613207547169812</v>
      </c>
      <c r="R128" s="5">
        <v>1.02</v>
      </c>
      <c r="S128" s="5">
        <f>+Tabla1[[#This Row],[Precio $]]*Tabla1[[#This Row],[PT]]</f>
        <v>45.9</v>
      </c>
    </row>
    <row r="129" spans="1:19" x14ac:dyDescent="0.25">
      <c r="A129" s="6">
        <v>44519</v>
      </c>
      <c r="B129" t="s">
        <v>152</v>
      </c>
      <c r="C129" t="str">
        <f>IFERROR(RIGHT(Tabla1[[#This Row],[Proyecto]],LEN(Tabla1[[#This Row],[Proyecto]])-FIND("-",Tabla1[[#This Row],[Proyecto]])),Tabla1[[#This Row],[Proyecto]])</f>
        <v>00135</v>
      </c>
      <c r="D129" t="str">
        <f>VLOOKUP(Tabla1[[#This Row],[Proyecto With not char]],Sheet2!$B$4:$D$53,3,FALSE)</f>
        <v>2-00135</v>
      </c>
      <c r="E129" t="s">
        <v>33</v>
      </c>
      <c r="F129">
        <f>VLOOKUP(Tabla1[[#This Row],[Bodega]],$AG$3:$AH$9,2,FALSE)</f>
        <v>2</v>
      </c>
      <c r="G129" t="s">
        <v>153</v>
      </c>
      <c r="J129" t="s">
        <v>35</v>
      </c>
      <c r="K129">
        <f>VLOOKUP(Tabla1[[#This Row],[Especie]],$AK$3:$AL$29,2,FALSE)</f>
        <v>3</v>
      </c>
      <c r="L129">
        <v>2</v>
      </c>
      <c r="M129">
        <v>6</v>
      </c>
      <c r="N129">
        <v>9</v>
      </c>
      <c r="O129">
        <v>5</v>
      </c>
      <c r="P129" s="4">
        <f>(L129*M129*N129*O129)/12</f>
        <v>45</v>
      </c>
      <c r="Q129" s="4">
        <f>+P129/424</f>
        <v>0.10613207547169812</v>
      </c>
      <c r="R129" s="5">
        <v>1.02</v>
      </c>
      <c r="S129" s="5">
        <f>+Tabla1[[#This Row],[Precio $]]*Tabla1[[#This Row],[PT]]</f>
        <v>45.9</v>
      </c>
    </row>
    <row r="130" spans="1:19" x14ac:dyDescent="0.25">
      <c r="A130" s="6">
        <v>44519</v>
      </c>
      <c r="B130" t="s">
        <v>152</v>
      </c>
      <c r="C130" t="str">
        <f>IFERROR(RIGHT(Tabla1[[#This Row],[Proyecto]],LEN(Tabla1[[#This Row],[Proyecto]])-FIND("-",Tabla1[[#This Row],[Proyecto]])),Tabla1[[#This Row],[Proyecto]])</f>
        <v>00135</v>
      </c>
      <c r="D130" t="str">
        <f>VLOOKUP(Tabla1[[#This Row],[Proyecto With not char]],Sheet2!$B$4:$D$53,3,FALSE)</f>
        <v>2-00135</v>
      </c>
      <c r="E130" t="s">
        <v>33</v>
      </c>
      <c r="F130">
        <f>VLOOKUP(Tabla1[[#This Row],[Bodega]],$AG$3:$AH$9,2,FALSE)</f>
        <v>2</v>
      </c>
      <c r="G130" t="s">
        <v>153</v>
      </c>
      <c r="J130" t="s">
        <v>35</v>
      </c>
      <c r="K130">
        <f>VLOOKUP(Tabla1[[#This Row],[Especie]],$AK$3:$AL$29,2,FALSE)</f>
        <v>3</v>
      </c>
      <c r="L130">
        <v>2</v>
      </c>
      <c r="M130">
        <v>4</v>
      </c>
      <c r="N130">
        <v>9</v>
      </c>
      <c r="O130">
        <v>10</v>
      </c>
      <c r="P130" s="4">
        <f>(L130*M130*N130*O130)/12</f>
        <v>60</v>
      </c>
      <c r="Q130" s="4">
        <f>+P130/424</f>
        <v>0.14150943396226415</v>
      </c>
      <c r="R130" s="5">
        <v>1.02</v>
      </c>
      <c r="S130" s="5">
        <f>+Tabla1[[#This Row],[Precio $]]*Tabla1[[#This Row],[PT]]</f>
        <v>61.2</v>
      </c>
    </row>
    <row r="131" spans="1:19" x14ac:dyDescent="0.25">
      <c r="A131" s="6">
        <v>44519</v>
      </c>
      <c r="B131" t="s">
        <v>152</v>
      </c>
      <c r="C131" t="str">
        <f>IFERROR(RIGHT(Tabla1[[#This Row],[Proyecto]],LEN(Tabla1[[#This Row],[Proyecto]])-FIND("-",Tabla1[[#This Row],[Proyecto]])),Tabla1[[#This Row],[Proyecto]])</f>
        <v>00135</v>
      </c>
      <c r="D131" t="str">
        <f>VLOOKUP(Tabla1[[#This Row],[Proyecto With not char]],Sheet2!$B$4:$D$53,3,FALSE)</f>
        <v>2-00135</v>
      </c>
      <c r="E131" t="s">
        <v>33</v>
      </c>
      <c r="F131">
        <f>VLOOKUP(Tabla1[[#This Row],[Bodega]],$AG$3:$AH$9,2,FALSE)</f>
        <v>2</v>
      </c>
      <c r="G131" t="s">
        <v>153</v>
      </c>
      <c r="J131" t="s">
        <v>35</v>
      </c>
      <c r="K131">
        <f>VLOOKUP(Tabla1[[#This Row],[Especie]],$AK$3:$AL$29,2,FALSE)</f>
        <v>3</v>
      </c>
      <c r="L131">
        <v>2</v>
      </c>
      <c r="M131">
        <v>5</v>
      </c>
      <c r="N131">
        <v>9</v>
      </c>
      <c r="O131">
        <v>16</v>
      </c>
      <c r="P131" s="4">
        <f>(L131*M131*N131*O131)/12</f>
        <v>120</v>
      </c>
      <c r="Q131" s="4">
        <f>+P131/424</f>
        <v>0.28301886792452829</v>
      </c>
      <c r="R131" s="5">
        <v>1.02</v>
      </c>
      <c r="S131" s="5">
        <f>+Tabla1[[#This Row],[Precio $]]*Tabla1[[#This Row],[PT]]</f>
        <v>122.4</v>
      </c>
    </row>
    <row r="132" spans="1:19" x14ac:dyDescent="0.25">
      <c r="A132" s="6">
        <v>44519</v>
      </c>
      <c r="B132" t="s">
        <v>152</v>
      </c>
      <c r="C132" t="str">
        <f>IFERROR(RIGHT(Tabla1[[#This Row],[Proyecto]],LEN(Tabla1[[#This Row],[Proyecto]])-FIND("-",Tabla1[[#This Row],[Proyecto]])),Tabla1[[#This Row],[Proyecto]])</f>
        <v>00135</v>
      </c>
      <c r="D132" t="str">
        <f>VLOOKUP(Tabla1[[#This Row],[Proyecto With not char]],Sheet2!$B$4:$D$53,3,FALSE)</f>
        <v>2-00135</v>
      </c>
      <c r="E132" t="s">
        <v>33</v>
      </c>
      <c r="F132">
        <f>VLOOKUP(Tabla1[[#This Row],[Bodega]],$AG$3:$AH$9,2,FALSE)</f>
        <v>2</v>
      </c>
      <c r="G132" t="s">
        <v>153</v>
      </c>
      <c r="J132" t="s">
        <v>35</v>
      </c>
      <c r="K132">
        <f>VLOOKUP(Tabla1[[#This Row],[Especie]],$AK$3:$AL$29,2,FALSE)</f>
        <v>3</v>
      </c>
      <c r="L132">
        <v>2</v>
      </c>
      <c r="M132">
        <v>6</v>
      </c>
      <c r="N132">
        <v>9</v>
      </c>
      <c r="O132">
        <v>6</v>
      </c>
      <c r="P132" s="4">
        <f>(L132*M132*N132*O132)/12</f>
        <v>54</v>
      </c>
      <c r="Q132" s="4">
        <f>+P132/424</f>
        <v>0.12735849056603774</v>
      </c>
      <c r="R132" s="5">
        <v>1.02</v>
      </c>
      <c r="S132" s="5">
        <f>+Tabla1[[#This Row],[Precio $]]*Tabla1[[#This Row],[PT]]</f>
        <v>55.08</v>
      </c>
    </row>
    <row r="133" spans="1:19" x14ac:dyDescent="0.25">
      <c r="A133" s="6">
        <v>44519</v>
      </c>
      <c r="B133" t="s">
        <v>152</v>
      </c>
      <c r="C133" t="str">
        <f>IFERROR(RIGHT(Tabla1[[#This Row],[Proyecto]],LEN(Tabla1[[#This Row],[Proyecto]])-FIND("-",Tabla1[[#This Row],[Proyecto]])),Tabla1[[#This Row],[Proyecto]])</f>
        <v>00135</v>
      </c>
      <c r="D133" t="str">
        <f>VLOOKUP(Tabla1[[#This Row],[Proyecto With not char]],Sheet2!$B$4:$D$53,3,FALSE)</f>
        <v>2-00135</v>
      </c>
      <c r="E133" t="s">
        <v>33</v>
      </c>
      <c r="F133">
        <f>VLOOKUP(Tabla1[[#This Row],[Bodega]],$AG$3:$AH$9,2,FALSE)</f>
        <v>2</v>
      </c>
      <c r="G133" t="s">
        <v>153</v>
      </c>
      <c r="J133" t="s">
        <v>35</v>
      </c>
      <c r="K133">
        <f>VLOOKUP(Tabla1[[#This Row],[Especie]],$AK$3:$AL$29,2,FALSE)</f>
        <v>3</v>
      </c>
      <c r="L133">
        <v>2</v>
      </c>
      <c r="M133">
        <v>4</v>
      </c>
      <c r="N133">
        <v>10</v>
      </c>
      <c r="O133">
        <v>7</v>
      </c>
      <c r="P133" s="4">
        <f>(L133*M133*N133*O133)/12</f>
        <v>46.666666666666664</v>
      </c>
      <c r="Q133" s="4">
        <f>+P133/424</f>
        <v>0.110062893081761</v>
      </c>
      <c r="R133" s="5">
        <v>1.02</v>
      </c>
      <c r="S133" s="5">
        <f>+Tabla1[[#This Row],[Precio $]]*Tabla1[[#This Row],[PT]]</f>
        <v>47.6</v>
      </c>
    </row>
    <row r="134" spans="1:19" x14ac:dyDescent="0.25">
      <c r="A134" s="6">
        <v>44519</v>
      </c>
      <c r="B134" t="s">
        <v>152</v>
      </c>
      <c r="C134" t="str">
        <f>IFERROR(RIGHT(Tabla1[[#This Row],[Proyecto]],LEN(Tabla1[[#This Row],[Proyecto]])-FIND("-",Tabla1[[#This Row],[Proyecto]])),Tabla1[[#This Row],[Proyecto]])</f>
        <v>00135</v>
      </c>
      <c r="D134" t="str">
        <f>VLOOKUP(Tabla1[[#This Row],[Proyecto With not char]],Sheet2!$B$4:$D$53,3,FALSE)</f>
        <v>2-00135</v>
      </c>
      <c r="E134" t="s">
        <v>33</v>
      </c>
      <c r="F134">
        <f>VLOOKUP(Tabla1[[#This Row],[Bodega]],$AG$3:$AH$9,2,FALSE)</f>
        <v>2</v>
      </c>
      <c r="G134" t="s">
        <v>153</v>
      </c>
      <c r="J134" t="s">
        <v>35</v>
      </c>
      <c r="K134">
        <f>VLOOKUP(Tabla1[[#This Row],[Especie]],$AK$3:$AL$29,2,FALSE)</f>
        <v>3</v>
      </c>
      <c r="L134">
        <v>2</v>
      </c>
      <c r="M134">
        <v>5</v>
      </c>
      <c r="N134">
        <v>10</v>
      </c>
      <c r="O134">
        <v>10</v>
      </c>
      <c r="P134" s="4">
        <f>(L134*M134*N134*O134)/12</f>
        <v>83.333333333333329</v>
      </c>
      <c r="Q134" s="4">
        <f>+P134/424</f>
        <v>0.19654088050314464</v>
      </c>
      <c r="R134" s="5">
        <v>1.02</v>
      </c>
      <c r="S134" s="5">
        <f>+Tabla1[[#This Row],[Precio $]]*Tabla1[[#This Row],[PT]]</f>
        <v>85</v>
      </c>
    </row>
    <row r="135" spans="1:19" x14ac:dyDescent="0.25">
      <c r="A135" s="6">
        <v>44519</v>
      </c>
      <c r="B135" t="s">
        <v>152</v>
      </c>
      <c r="C135" t="str">
        <f>IFERROR(RIGHT(Tabla1[[#This Row],[Proyecto]],LEN(Tabla1[[#This Row],[Proyecto]])-FIND("-",Tabla1[[#This Row],[Proyecto]])),Tabla1[[#This Row],[Proyecto]])</f>
        <v>00135</v>
      </c>
      <c r="D135" t="str">
        <f>VLOOKUP(Tabla1[[#This Row],[Proyecto With not char]],Sheet2!$B$4:$D$53,3,FALSE)</f>
        <v>2-00135</v>
      </c>
      <c r="E135" t="s">
        <v>33</v>
      </c>
      <c r="F135">
        <f>VLOOKUP(Tabla1[[#This Row],[Bodega]],$AG$3:$AH$9,2,FALSE)</f>
        <v>2</v>
      </c>
      <c r="G135" t="s">
        <v>153</v>
      </c>
      <c r="J135" t="s">
        <v>35</v>
      </c>
      <c r="K135">
        <f>VLOOKUP(Tabla1[[#This Row],[Especie]],$AK$3:$AL$29,2,FALSE)</f>
        <v>3</v>
      </c>
      <c r="L135">
        <v>2</v>
      </c>
      <c r="M135">
        <v>6</v>
      </c>
      <c r="N135">
        <v>10</v>
      </c>
      <c r="O135">
        <v>5</v>
      </c>
      <c r="P135" s="4">
        <f>(L135*M135*N135*O135)/12</f>
        <v>50</v>
      </c>
      <c r="Q135" s="4">
        <f>+P135/424</f>
        <v>0.11792452830188679</v>
      </c>
      <c r="R135" s="5">
        <v>1.02</v>
      </c>
      <c r="S135" s="5">
        <f>+Tabla1[[#This Row],[Precio $]]*Tabla1[[#This Row],[PT]]</f>
        <v>51</v>
      </c>
    </row>
    <row r="136" spans="1:19" x14ac:dyDescent="0.25">
      <c r="A136" s="6">
        <v>44519</v>
      </c>
      <c r="B136" t="s">
        <v>152</v>
      </c>
      <c r="C136" t="str">
        <f>IFERROR(RIGHT(Tabla1[[#This Row],[Proyecto]],LEN(Tabla1[[#This Row],[Proyecto]])-FIND("-",Tabla1[[#This Row],[Proyecto]])),Tabla1[[#This Row],[Proyecto]])</f>
        <v>00135</v>
      </c>
      <c r="D136" t="str">
        <f>VLOOKUP(Tabla1[[#This Row],[Proyecto With not char]],Sheet2!$B$4:$D$53,3,FALSE)</f>
        <v>2-00135</v>
      </c>
      <c r="E136" t="s">
        <v>33</v>
      </c>
      <c r="F136">
        <f>VLOOKUP(Tabla1[[#This Row],[Bodega]],$AG$3:$AH$9,2,FALSE)</f>
        <v>2</v>
      </c>
      <c r="G136" t="s">
        <v>153</v>
      </c>
      <c r="J136" t="s">
        <v>35</v>
      </c>
      <c r="K136">
        <f>VLOOKUP(Tabla1[[#This Row],[Especie]],$AK$3:$AL$29,2,FALSE)</f>
        <v>3</v>
      </c>
      <c r="L136">
        <v>2</v>
      </c>
      <c r="M136">
        <v>4</v>
      </c>
      <c r="N136">
        <v>11</v>
      </c>
      <c r="O136">
        <v>10</v>
      </c>
      <c r="P136" s="4">
        <f>(L136*M136*N136*O136)/12</f>
        <v>73.333333333333329</v>
      </c>
      <c r="Q136" s="4">
        <f>+P136/424</f>
        <v>0.17295597484276728</v>
      </c>
      <c r="R136" s="5">
        <v>1.02</v>
      </c>
      <c r="S136" s="5">
        <f>+Tabla1[[#This Row],[Precio $]]*Tabla1[[#This Row],[PT]]</f>
        <v>74.8</v>
      </c>
    </row>
    <row r="137" spans="1:19" x14ac:dyDescent="0.25">
      <c r="A137" s="6">
        <v>44519</v>
      </c>
      <c r="B137" t="s">
        <v>152</v>
      </c>
      <c r="C137" t="str">
        <f>IFERROR(RIGHT(Tabla1[[#This Row],[Proyecto]],LEN(Tabla1[[#This Row],[Proyecto]])-FIND("-",Tabla1[[#This Row],[Proyecto]])),Tabla1[[#This Row],[Proyecto]])</f>
        <v>00135</v>
      </c>
      <c r="D137" t="str">
        <f>VLOOKUP(Tabla1[[#This Row],[Proyecto With not char]],Sheet2!$B$4:$D$53,3,FALSE)</f>
        <v>2-00135</v>
      </c>
      <c r="E137" t="s">
        <v>33</v>
      </c>
      <c r="F137">
        <f>VLOOKUP(Tabla1[[#This Row],[Bodega]],$AG$3:$AH$9,2,FALSE)</f>
        <v>2</v>
      </c>
      <c r="G137" t="s">
        <v>153</v>
      </c>
      <c r="J137" t="s">
        <v>35</v>
      </c>
      <c r="K137">
        <f>VLOOKUP(Tabla1[[#This Row],[Especie]],$AK$3:$AL$29,2,FALSE)</f>
        <v>3</v>
      </c>
      <c r="L137">
        <v>2</v>
      </c>
      <c r="M137">
        <v>5</v>
      </c>
      <c r="N137">
        <v>11</v>
      </c>
      <c r="O137">
        <v>3</v>
      </c>
      <c r="P137" s="4">
        <f>(L137*M137*N137*O137)/12</f>
        <v>27.5</v>
      </c>
      <c r="Q137" s="4">
        <f>+P137/424</f>
        <v>6.4858490566037735E-2</v>
      </c>
      <c r="R137" s="5">
        <v>1.02</v>
      </c>
      <c r="S137" s="5">
        <f>+Tabla1[[#This Row],[Precio $]]*Tabla1[[#This Row],[PT]]</f>
        <v>28.05</v>
      </c>
    </row>
    <row r="138" spans="1:19" x14ac:dyDescent="0.25">
      <c r="A138" s="6">
        <v>44519</v>
      </c>
      <c r="B138" t="s">
        <v>152</v>
      </c>
      <c r="C138" t="str">
        <f>IFERROR(RIGHT(Tabla1[[#This Row],[Proyecto]],LEN(Tabla1[[#This Row],[Proyecto]])-FIND("-",Tabla1[[#This Row],[Proyecto]])),Tabla1[[#This Row],[Proyecto]])</f>
        <v>00135</v>
      </c>
      <c r="D138" t="str">
        <f>VLOOKUP(Tabla1[[#This Row],[Proyecto With not char]],Sheet2!$B$4:$D$53,3,FALSE)</f>
        <v>2-00135</v>
      </c>
      <c r="E138" t="s">
        <v>33</v>
      </c>
      <c r="F138">
        <f>VLOOKUP(Tabla1[[#This Row],[Bodega]],$AG$3:$AH$9,2,FALSE)</f>
        <v>2</v>
      </c>
      <c r="G138" t="s">
        <v>153</v>
      </c>
      <c r="J138" t="s">
        <v>35</v>
      </c>
      <c r="K138">
        <f>VLOOKUP(Tabla1[[#This Row],[Especie]],$AK$3:$AL$29,2,FALSE)</f>
        <v>3</v>
      </c>
      <c r="L138">
        <v>2</v>
      </c>
      <c r="M138">
        <v>6</v>
      </c>
      <c r="N138">
        <v>11</v>
      </c>
      <c r="O138">
        <v>6</v>
      </c>
      <c r="P138" s="4">
        <f>(L138*M138*N138*O138)/12</f>
        <v>66</v>
      </c>
      <c r="Q138" s="4">
        <f>+P138/424</f>
        <v>0.15566037735849056</v>
      </c>
      <c r="R138" s="5">
        <v>1.02</v>
      </c>
      <c r="S138" s="5">
        <f>+Tabla1[[#This Row],[Precio $]]*Tabla1[[#This Row],[PT]]</f>
        <v>67.320000000000007</v>
      </c>
    </row>
    <row r="139" spans="1:19" x14ac:dyDescent="0.25">
      <c r="A139" s="6">
        <v>44519</v>
      </c>
      <c r="B139" t="s">
        <v>152</v>
      </c>
      <c r="C139" t="str">
        <f>IFERROR(RIGHT(Tabla1[[#This Row],[Proyecto]],LEN(Tabla1[[#This Row],[Proyecto]])-FIND("-",Tabla1[[#This Row],[Proyecto]])),Tabla1[[#This Row],[Proyecto]])</f>
        <v>00135</v>
      </c>
      <c r="D139" t="str">
        <f>VLOOKUP(Tabla1[[#This Row],[Proyecto With not char]],Sheet2!$B$4:$D$53,3,FALSE)</f>
        <v>2-00135</v>
      </c>
      <c r="E139" t="s">
        <v>33</v>
      </c>
      <c r="F139">
        <f>VLOOKUP(Tabla1[[#This Row],[Bodega]],$AG$3:$AH$9,2,FALSE)</f>
        <v>2</v>
      </c>
      <c r="G139" t="s">
        <v>153</v>
      </c>
      <c r="J139" t="s">
        <v>35</v>
      </c>
      <c r="K139">
        <f>VLOOKUP(Tabla1[[#This Row],[Especie]],$AK$3:$AL$29,2,FALSE)</f>
        <v>3</v>
      </c>
      <c r="L139">
        <v>2</v>
      </c>
      <c r="M139">
        <v>4</v>
      </c>
      <c r="N139">
        <v>12</v>
      </c>
      <c r="O139">
        <v>8</v>
      </c>
      <c r="P139" s="4">
        <f>(L139*M139*N139*O139)/12</f>
        <v>64</v>
      </c>
      <c r="Q139" s="4">
        <f>+P139/424</f>
        <v>0.15094339622641509</v>
      </c>
      <c r="R139" s="5">
        <v>1.02</v>
      </c>
      <c r="S139" s="5">
        <f>+Tabla1[[#This Row],[Precio $]]*Tabla1[[#This Row],[PT]]</f>
        <v>65.28</v>
      </c>
    </row>
    <row r="140" spans="1:19" x14ac:dyDescent="0.25">
      <c r="A140" s="6">
        <v>44519</v>
      </c>
      <c r="B140" t="s">
        <v>152</v>
      </c>
      <c r="C140" t="str">
        <f>IFERROR(RIGHT(Tabla1[[#This Row],[Proyecto]],LEN(Tabla1[[#This Row],[Proyecto]])-FIND("-",Tabla1[[#This Row],[Proyecto]])),Tabla1[[#This Row],[Proyecto]])</f>
        <v>00135</v>
      </c>
      <c r="D140" t="str">
        <f>VLOOKUP(Tabla1[[#This Row],[Proyecto With not char]],Sheet2!$B$4:$D$53,3,FALSE)</f>
        <v>2-00135</v>
      </c>
      <c r="E140" t="s">
        <v>33</v>
      </c>
      <c r="F140">
        <f>VLOOKUP(Tabla1[[#This Row],[Bodega]],$AG$3:$AH$9,2,FALSE)</f>
        <v>2</v>
      </c>
      <c r="G140" t="s">
        <v>153</v>
      </c>
      <c r="J140" t="s">
        <v>35</v>
      </c>
      <c r="K140">
        <f>VLOOKUP(Tabla1[[#This Row],[Especie]],$AK$3:$AL$29,2,FALSE)</f>
        <v>3</v>
      </c>
      <c r="L140">
        <v>2</v>
      </c>
      <c r="M140">
        <v>5</v>
      </c>
      <c r="N140">
        <v>12</v>
      </c>
      <c r="O140">
        <v>10</v>
      </c>
      <c r="P140" s="4">
        <f>(L140*M140*N140*O140)/12</f>
        <v>100</v>
      </c>
      <c r="Q140" s="4">
        <f>+P140/424</f>
        <v>0.23584905660377359</v>
      </c>
      <c r="R140" s="5">
        <v>1.02</v>
      </c>
      <c r="S140" s="5">
        <f>+Tabla1[[#This Row],[Precio $]]*Tabla1[[#This Row],[PT]]</f>
        <v>102</v>
      </c>
    </row>
    <row r="141" spans="1:19" x14ac:dyDescent="0.25">
      <c r="A141" s="6">
        <v>44519</v>
      </c>
      <c r="B141" t="s">
        <v>152</v>
      </c>
      <c r="C141" t="str">
        <f>IFERROR(RIGHT(Tabla1[[#This Row],[Proyecto]],LEN(Tabla1[[#This Row],[Proyecto]])-FIND("-",Tabla1[[#This Row],[Proyecto]])),Tabla1[[#This Row],[Proyecto]])</f>
        <v>00135</v>
      </c>
      <c r="D141" t="str">
        <f>VLOOKUP(Tabla1[[#This Row],[Proyecto With not char]],Sheet2!$B$4:$D$53,3,FALSE)</f>
        <v>2-00135</v>
      </c>
      <c r="E141" t="s">
        <v>33</v>
      </c>
      <c r="F141">
        <f>VLOOKUP(Tabla1[[#This Row],[Bodega]],$AG$3:$AH$9,2,FALSE)</f>
        <v>2</v>
      </c>
      <c r="G141" t="s">
        <v>153</v>
      </c>
      <c r="J141" t="s">
        <v>35</v>
      </c>
      <c r="K141">
        <f>VLOOKUP(Tabla1[[#This Row],[Especie]],$AK$3:$AL$29,2,FALSE)</f>
        <v>3</v>
      </c>
      <c r="L141">
        <v>2</v>
      </c>
      <c r="M141">
        <v>6</v>
      </c>
      <c r="N141">
        <v>12</v>
      </c>
      <c r="O141">
        <v>3</v>
      </c>
      <c r="P141" s="4">
        <f>(L141*M141*N141*O141)/12</f>
        <v>36</v>
      </c>
      <c r="Q141" s="4">
        <f>+P141/424</f>
        <v>8.4905660377358486E-2</v>
      </c>
      <c r="R141" s="5">
        <v>1.02</v>
      </c>
      <c r="S141" s="5">
        <f>+Tabla1[[#This Row],[Precio $]]*Tabla1[[#This Row],[PT]]</f>
        <v>36.72</v>
      </c>
    </row>
    <row r="142" spans="1:19" x14ac:dyDescent="0.25">
      <c r="A142" s="6">
        <v>44519</v>
      </c>
      <c r="B142" t="s">
        <v>152</v>
      </c>
      <c r="C142" t="str">
        <f>IFERROR(RIGHT(Tabla1[[#This Row],[Proyecto]],LEN(Tabla1[[#This Row],[Proyecto]])-FIND("-",Tabla1[[#This Row],[Proyecto]])),Tabla1[[#This Row],[Proyecto]])</f>
        <v>00135</v>
      </c>
      <c r="D142" t="str">
        <f>VLOOKUP(Tabla1[[#This Row],[Proyecto With not char]],Sheet2!$B$4:$D$53,3,FALSE)</f>
        <v>2-00135</v>
      </c>
      <c r="E142" t="s">
        <v>33</v>
      </c>
      <c r="F142">
        <f>VLOOKUP(Tabla1[[#This Row],[Bodega]],$AG$3:$AH$9,2,FALSE)</f>
        <v>2</v>
      </c>
      <c r="G142" t="s">
        <v>153</v>
      </c>
      <c r="J142" t="s">
        <v>35</v>
      </c>
      <c r="K142">
        <f>VLOOKUP(Tabla1[[#This Row],[Especie]],$AK$3:$AL$29,2,FALSE)</f>
        <v>3</v>
      </c>
      <c r="L142">
        <v>2</v>
      </c>
      <c r="M142">
        <v>4</v>
      </c>
      <c r="N142">
        <v>6</v>
      </c>
      <c r="O142">
        <v>8</v>
      </c>
      <c r="P142" s="4">
        <f>(L142*M142*N142*O142)/12</f>
        <v>32</v>
      </c>
      <c r="Q142" s="4">
        <f>+P142/424</f>
        <v>7.5471698113207544E-2</v>
      </c>
      <c r="R142" s="5">
        <v>1.02</v>
      </c>
      <c r="S142" s="5">
        <f>+Tabla1[[#This Row],[Precio $]]*Tabla1[[#This Row],[PT]]</f>
        <v>32.64</v>
      </c>
    </row>
    <row r="143" spans="1:19" x14ac:dyDescent="0.25">
      <c r="A143" s="6">
        <v>44519</v>
      </c>
      <c r="B143" t="s">
        <v>152</v>
      </c>
      <c r="C143" t="str">
        <f>IFERROR(RIGHT(Tabla1[[#This Row],[Proyecto]],LEN(Tabla1[[#This Row],[Proyecto]])-FIND("-",Tabla1[[#This Row],[Proyecto]])),Tabla1[[#This Row],[Proyecto]])</f>
        <v>00135</v>
      </c>
      <c r="D143" t="str">
        <f>VLOOKUP(Tabla1[[#This Row],[Proyecto With not char]],Sheet2!$B$4:$D$53,3,FALSE)</f>
        <v>2-00135</v>
      </c>
      <c r="E143" t="s">
        <v>33</v>
      </c>
      <c r="F143">
        <f>VLOOKUP(Tabla1[[#This Row],[Bodega]],$AG$3:$AH$9,2,FALSE)</f>
        <v>2</v>
      </c>
      <c r="G143" t="s">
        <v>153</v>
      </c>
      <c r="J143" t="s">
        <v>35</v>
      </c>
      <c r="K143">
        <f>VLOOKUP(Tabla1[[#This Row],[Especie]],$AK$3:$AL$29,2,FALSE)</f>
        <v>3</v>
      </c>
      <c r="L143">
        <v>2</v>
      </c>
      <c r="M143">
        <v>5</v>
      </c>
      <c r="N143">
        <v>6</v>
      </c>
      <c r="O143">
        <v>7</v>
      </c>
      <c r="P143" s="4">
        <f>(L143*M143*N143*O143)/12</f>
        <v>35</v>
      </c>
      <c r="Q143" s="4">
        <f>+P143/424</f>
        <v>8.254716981132075E-2</v>
      </c>
      <c r="R143" s="5">
        <v>1.02</v>
      </c>
      <c r="S143" s="5">
        <f>+Tabla1[[#This Row],[Precio $]]*Tabla1[[#This Row],[PT]]</f>
        <v>35.700000000000003</v>
      </c>
    </row>
    <row r="144" spans="1:19" x14ac:dyDescent="0.25">
      <c r="A144" s="6">
        <v>44519</v>
      </c>
      <c r="B144" t="s">
        <v>152</v>
      </c>
      <c r="C144" t="str">
        <f>IFERROR(RIGHT(Tabla1[[#This Row],[Proyecto]],LEN(Tabla1[[#This Row],[Proyecto]])-FIND("-",Tabla1[[#This Row],[Proyecto]])),Tabla1[[#This Row],[Proyecto]])</f>
        <v>00135</v>
      </c>
      <c r="D144" t="str">
        <f>VLOOKUP(Tabla1[[#This Row],[Proyecto With not char]],Sheet2!$B$4:$D$53,3,FALSE)</f>
        <v>2-00135</v>
      </c>
      <c r="E144" t="s">
        <v>33</v>
      </c>
      <c r="F144">
        <f>VLOOKUP(Tabla1[[#This Row],[Bodega]],$AG$3:$AH$9,2,FALSE)</f>
        <v>2</v>
      </c>
      <c r="G144" t="s">
        <v>153</v>
      </c>
      <c r="J144" t="s">
        <v>35</v>
      </c>
      <c r="K144">
        <f>VLOOKUP(Tabla1[[#This Row],[Especie]],$AK$3:$AL$29,2,FALSE)</f>
        <v>3</v>
      </c>
      <c r="L144">
        <v>1</v>
      </c>
      <c r="M144">
        <v>4</v>
      </c>
      <c r="N144">
        <v>10</v>
      </c>
      <c r="O144">
        <v>25</v>
      </c>
      <c r="P144" s="4">
        <f>(L144*M144*N144*O144)/12</f>
        <v>83.333333333333329</v>
      </c>
      <c r="Q144" s="4">
        <f>+P144/424</f>
        <v>0.19654088050314464</v>
      </c>
      <c r="R144" s="5">
        <v>1.02</v>
      </c>
      <c r="S144" s="5">
        <f>+Tabla1[[#This Row],[Precio $]]*Tabla1[[#This Row],[PT]]</f>
        <v>85</v>
      </c>
    </row>
    <row r="145" spans="1:19" x14ac:dyDescent="0.25">
      <c r="A145" s="6">
        <v>44519</v>
      </c>
      <c r="B145" t="s">
        <v>152</v>
      </c>
      <c r="C145" t="str">
        <f>IFERROR(RIGHT(Tabla1[[#This Row],[Proyecto]],LEN(Tabla1[[#This Row],[Proyecto]])-FIND("-",Tabla1[[#This Row],[Proyecto]])),Tabla1[[#This Row],[Proyecto]])</f>
        <v>00135</v>
      </c>
      <c r="D145" t="str">
        <f>VLOOKUP(Tabla1[[#This Row],[Proyecto With not char]],Sheet2!$B$4:$D$53,3,FALSE)</f>
        <v>2-00135</v>
      </c>
      <c r="E145" t="s">
        <v>33</v>
      </c>
      <c r="F145">
        <f>VLOOKUP(Tabla1[[#This Row],[Bodega]],$AG$3:$AH$9,2,FALSE)</f>
        <v>2</v>
      </c>
      <c r="G145" t="s">
        <v>153</v>
      </c>
      <c r="J145" t="s">
        <v>35</v>
      </c>
      <c r="K145">
        <f>VLOOKUP(Tabla1[[#This Row],[Especie]],$AK$3:$AL$29,2,FALSE)</f>
        <v>3</v>
      </c>
      <c r="L145">
        <v>1</v>
      </c>
      <c r="M145">
        <v>4</v>
      </c>
      <c r="N145">
        <v>8</v>
      </c>
      <c r="O145">
        <v>14</v>
      </c>
      <c r="P145" s="4">
        <f>(L145*M145*N145*O145)/12</f>
        <v>37.333333333333336</v>
      </c>
      <c r="Q145" s="4">
        <f>+P145/424</f>
        <v>8.8050314465408813E-2</v>
      </c>
      <c r="R145" s="5">
        <v>1.02</v>
      </c>
      <c r="S145" s="5">
        <f>+Tabla1[[#This Row],[Precio $]]*Tabla1[[#This Row],[PT]]</f>
        <v>38.080000000000005</v>
      </c>
    </row>
    <row r="146" spans="1:19" x14ac:dyDescent="0.25">
      <c r="A146" s="6">
        <v>44519</v>
      </c>
      <c r="B146" t="s">
        <v>152</v>
      </c>
      <c r="C146" t="str">
        <f>IFERROR(RIGHT(Tabla1[[#This Row],[Proyecto]],LEN(Tabla1[[#This Row],[Proyecto]])-FIND("-",Tabla1[[#This Row],[Proyecto]])),Tabla1[[#This Row],[Proyecto]])</f>
        <v>00135</v>
      </c>
      <c r="D146" t="str">
        <f>VLOOKUP(Tabla1[[#This Row],[Proyecto With not char]],Sheet2!$B$4:$D$53,3,FALSE)</f>
        <v>2-00135</v>
      </c>
      <c r="E146" t="s">
        <v>33</v>
      </c>
      <c r="F146">
        <f>VLOOKUP(Tabla1[[#This Row],[Bodega]],$AG$3:$AH$9,2,FALSE)</f>
        <v>2</v>
      </c>
      <c r="G146" t="s">
        <v>153</v>
      </c>
      <c r="J146" t="s">
        <v>35</v>
      </c>
      <c r="K146">
        <f>VLOOKUP(Tabla1[[#This Row],[Especie]],$AK$3:$AL$29,2,FALSE)</f>
        <v>3</v>
      </c>
      <c r="L146">
        <v>1</v>
      </c>
      <c r="M146">
        <v>4</v>
      </c>
      <c r="N146">
        <v>9</v>
      </c>
      <c r="O146">
        <v>16</v>
      </c>
      <c r="P146" s="4">
        <f>(L146*M146*N146*O146)/12</f>
        <v>48</v>
      </c>
      <c r="Q146" s="4">
        <f>+P146/424</f>
        <v>0.11320754716981132</v>
      </c>
      <c r="R146" s="5">
        <v>1.02</v>
      </c>
      <c r="S146" s="5">
        <f>+Tabla1[[#This Row],[Precio $]]*Tabla1[[#This Row],[PT]]</f>
        <v>48.96</v>
      </c>
    </row>
    <row r="147" spans="1:19" x14ac:dyDescent="0.25">
      <c r="A147" s="6">
        <v>44519</v>
      </c>
      <c r="B147" t="s">
        <v>152</v>
      </c>
      <c r="C147" t="str">
        <f>IFERROR(RIGHT(Tabla1[[#This Row],[Proyecto]],LEN(Tabla1[[#This Row],[Proyecto]])-FIND("-",Tabla1[[#This Row],[Proyecto]])),Tabla1[[#This Row],[Proyecto]])</f>
        <v>00135</v>
      </c>
      <c r="D147" t="str">
        <f>VLOOKUP(Tabla1[[#This Row],[Proyecto With not char]],Sheet2!$B$4:$D$53,3,FALSE)</f>
        <v>2-00135</v>
      </c>
      <c r="E147" t="s">
        <v>33</v>
      </c>
      <c r="F147">
        <f>VLOOKUP(Tabla1[[#This Row],[Bodega]],$AG$3:$AH$9,2,FALSE)</f>
        <v>2</v>
      </c>
      <c r="G147" t="s">
        <v>153</v>
      </c>
      <c r="J147" t="s">
        <v>35</v>
      </c>
      <c r="K147">
        <f>VLOOKUP(Tabla1[[#This Row],[Especie]],$AK$3:$AL$29,2,FALSE)</f>
        <v>3</v>
      </c>
      <c r="L147">
        <v>1</v>
      </c>
      <c r="M147">
        <v>4</v>
      </c>
      <c r="N147">
        <v>11</v>
      </c>
      <c r="O147">
        <v>22</v>
      </c>
      <c r="P147" s="4">
        <f>(L147*M147*N147*O147)/12</f>
        <v>80.666666666666671</v>
      </c>
      <c r="Q147" s="4">
        <f>+P147/424</f>
        <v>0.19025157232704404</v>
      </c>
      <c r="R147" s="5">
        <v>1.02</v>
      </c>
      <c r="S147" s="5">
        <f>+Tabla1[[#This Row],[Precio $]]*Tabla1[[#This Row],[PT]]</f>
        <v>82.28</v>
      </c>
    </row>
    <row r="148" spans="1:19" x14ac:dyDescent="0.25">
      <c r="A148" s="6">
        <v>44519</v>
      </c>
      <c r="B148" t="s">
        <v>152</v>
      </c>
      <c r="C148" t="str">
        <f>IFERROR(RIGHT(Tabla1[[#This Row],[Proyecto]],LEN(Tabla1[[#This Row],[Proyecto]])-FIND("-",Tabla1[[#This Row],[Proyecto]])),Tabla1[[#This Row],[Proyecto]])</f>
        <v>00135</v>
      </c>
      <c r="D148" t="str">
        <f>VLOOKUP(Tabla1[[#This Row],[Proyecto With not char]],Sheet2!$B$4:$D$53,3,FALSE)</f>
        <v>2-00135</v>
      </c>
      <c r="E148" t="s">
        <v>33</v>
      </c>
      <c r="F148">
        <f>VLOOKUP(Tabla1[[#This Row],[Bodega]],$AG$3:$AH$9,2,FALSE)</f>
        <v>2</v>
      </c>
      <c r="G148" t="s">
        <v>153</v>
      </c>
      <c r="J148" t="s">
        <v>35</v>
      </c>
      <c r="K148">
        <f>VLOOKUP(Tabla1[[#This Row],[Especie]],$AK$3:$AL$29,2,FALSE)</f>
        <v>3</v>
      </c>
      <c r="L148">
        <v>1</v>
      </c>
      <c r="M148">
        <v>4</v>
      </c>
      <c r="N148">
        <v>12</v>
      </c>
      <c r="O148">
        <v>8</v>
      </c>
      <c r="P148" s="4">
        <f>(L148*M148*N148*O148)/12</f>
        <v>32</v>
      </c>
      <c r="Q148" s="4">
        <f>+P148/424</f>
        <v>7.5471698113207544E-2</v>
      </c>
      <c r="R148" s="5">
        <v>1.02</v>
      </c>
      <c r="S148" s="5">
        <f>+Tabla1[[#This Row],[Precio $]]*Tabla1[[#This Row],[PT]]</f>
        <v>32.64</v>
      </c>
    </row>
    <row r="149" spans="1:19" x14ac:dyDescent="0.25">
      <c r="A149" s="6">
        <v>44519</v>
      </c>
      <c r="B149" t="s">
        <v>152</v>
      </c>
      <c r="C149" t="str">
        <f>IFERROR(RIGHT(Tabla1[[#This Row],[Proyecto]],LEN(Tabla1[[#This Row],[Proyecto]])-FIND("-",Tabla1[[#This Row],[Proyecto]])),Tabla1[[#This Row],[Proyecto]])</f>
        <v>00135</v>
      </c>
      <c r="D149" t="str">
        <f>VLOOKUP(Tabla1[[#This Row],[Proyecto With not char]],Sheet2!$B$4:$D$53,3,FALSE)</f>
        <v>2-00135</v>
      </c>
      <c r="E149" t="s">
        <v>33</v>
      </c>
      <c r="F149">
        <f>VLOOKUP(Tabla1[[#This Row],[Bodega]],$AG$3:$AH$9,2,FALSE)</f>
        <v>2</v>
      </c>
      <c r="G149" t="s">
        <v>153</v>
      </c>
      <c r="J149" t="s">
        <v>35</v>
      </c>
      <c r="K149">
        <f>VLOOKUP(Tabla1[[#This Row],[Especie]],$AK$3:$AL$29,2,FALSE)</f>
        <v>3</v>
      </c>
      <c r="L149">
        <v>1</v>
      </c>
      <c r="M149">
        <v>4</v>
      </c>
      <c r="N149">
        <v>6</v>
      </c>
      <c r="O149">
        <v>24</v>
      </c>
      <c r="P149" s="4">
        <f>(L149*M149*N149*O149)/12</f>
        <v>48</v>
      </c>
      <c r="Q149" s="4">
        <f>+P149/424</f>
        <v>0.11320754716981132</v>
      </c>
      <c r="R149" s="5">
        <v>1.02</v>
      </c>
      <c r="S149" s="5">
        <f>+Tabla1[[#This Row],[Precio $]]*Tabla1[[#This Row],[PT]]</f>
        <v>48.96</v>
      </c>
    </row>
    <row r="150" spans="1:19" x14ac:dyDescent="0.25">
      <c r="A150" s="6">
        <v>44519</v>
      </c>
      <c r="B150" t="s">
        <v>152</v>
      </c>
      <c r="C150" t="str">
        <f>IFERROR(RIGHT(Tabla1[[#This Row],[Proyecto]],LEN(Tabla1[[#This Row],[Proyecto]])-FIND("-",Tabla1[[#This Row],[Proyecto]])),Tabla1[[#This Row],[Proyecto]])</f>
        <v>00135</v>
      </c>
      <c r="D150" t="str">
        <f>VLOOKUP(Tabla1[[#This Row],[Proyecto With not char]],Sheet2!$B$4:$D$53,3,FALSE)</f>
        <v>2-00135</v>
      </c>
      <c r="E150" t="s">
        <v>33</v>
      </c>
      <c r="F150">
        <f>VLOOKUP(Tabla1[[#This Row],[Bodega]],$AG$3:$AH$9,2,FALSE)</f>
        <v>2</v>
      </c>
      <c r="G150" t="s">
        <v>153</v>
      </c>
      <c r="J150" t="s">
        <v>35</v>
      </c>
      <c r="K150">
        <f>VLOOKUP(Tabla1[[#This Row],[Especie]],$AK$3:$AL$29,2,FALSE)</f>
        <v>3</v>
      </c>
      <c r="L150">
        <v>1</v>
      </c>
      <c r="M150">
        <v>4</v>
      </c>
      <c r="N150">
        <v>7</v>
      </c>
      <c r="O150">
        <v>38</v>
      </c>
      <c r="P150" s="4">
        <f>(L150*M150*N150*O150)/12</f>
        <v>88.666666666666671</v>
      </c>
      <c r="Q150" s="4">
        <f>+P150/424</f>
        <v>0.20911949685534592</v>
      </c>
      <c r="R150" s="5">
        <v>1.02</v>
      </c>
      <c r="S150" s="5">
        <f>+Tabla1[[#This Row],[Precio $]]*Tabla1[[#This Row],[PT]]</f>
        <v>90.440000000000012</v>
      </c>
    </row>
    <row r="151" spans="1:19" x14ac:dyDescent="0.25">
      <c r="A151" s="6">
        <v>44445</v>
      </c>
      <c r="B151" t="s">
        <v>43</v>
      </c>
      <c r="C151" t="str">
        <f>IFERROR(RIGHT(Tabla1[[#This Row],[Proyecto]],LEN(Tabla1[[#This Row],[Proyecto]])-FIND("-",Tabla1[[#This Row],[Proyecto]])),Tabla1[[#This Row],[Proyecto]])</f>
        <v>Muestras de acabado</v>
      </c>
      <c r="D151" t="str">
        <f>VLOOKUP(Tabla1[[#This Row],[Proyecto With not char]],Sheet2!$B$4:$D$53,3,FALSE)</f>
        <v>20-Muestras de acabado</v>
      </c>
      <c r="E151" t="s">
        <v>15</v>
      </c>
      <c r="F151">
        <f>VLOOKUP(Tabla1[[#This Row],[Bodega]],$AG$3:$AH$9,2,FALSE)</f>
        <v>3</v>
      </c>
      <c r="G151" t="s">
        <v>44</v>
      </c>
      <c r="J151" t="s">
        <v>35</v>
      </c>
      <c r="K151">
        <f>VLOOKUP(Tabla1[[#This Row],[Especie]],$AK$3:$AL$29,2,FALSE)</f>
        <v>3</v>
      </c>
      <c r="L151">
        <v>1</v>
      </c>
      <c r="M151">
        <v>5</v>
      </c>
      <c r="N151">
        <v>3</v>
      </c>
      <c r="O151">
        <v>13</v>
      </c>
      <c r="P151" s="4">
        <f>(L151*M151*N151*O151)/12</f>
        <v>16.25</v>
      </c>
      <c r="Q151" s="4">
        <f>+P151/424</f>
        <v>3.8325471698113206E-2</v>
      </c>
      <c r="R151" s="5">
        <v>1.02</v>
      </c>
      <c r="S151" s="5">
        <f>+Tabla1[[#This Row],[Precio $]]*Tabla1[[#This Row],[PT]]</f>
        <v>16.574999999999999</v>
      </c>
    </row>
    <row r="152" spans="1:19" x14ac:dyDescent="0.25">
      <c r="A152" s="6">
        <v>44445</v>
      </c>
      <c r="B152" t="s">
        <v>43</v>
      </c>
      <c r="C152" t="str">
        <f>IFERROR(RIGHT(Tabla1[[#This Row],[Proyecto]],LEN(Tabla1[[#This Row],[Proyecto]])-FIND("-",Tabla1[[#This Row],[Proyecto]])),Tabla1[[#This Row],[Proyecto]])</f>
        <v>Muestras de acabado</v>
      </c>
      <c r="D152" t="str">
        <f>VLOOKUP(Tabla1[[#This Row],[Proyecto With not char]],Sheet2!$B$4:$D$53,3,FALSE)</f>
        <v>20-Muestras de acabado</v>
      </c>
      <c r="E152" t="s">
        <v>15</v>
      </c>
      <c r="F152">
        <f>VLOOKUP(Tabla1[[#This Row],[Bodega]],$AG$3:$AH$9,2,FALSE)</f>
        <v>3</v>
      </c>
      <c r="G152" t="s">
        <v>44</v>
      </c>
      <c r="J152" t="s">
        <v>45</v>
      </c>
      <c r="K152">
        <f>VLOOKUP(Tabla1[[#This Row],[Especie]],$AK$3:$AL$29,2,FALSE)</f>
        <v>1019</v>
      </c>
      <c r="L152">
        <v>1</v>
      </c>
      <c r="M152">
        <v>5</v>
      </c>
      <c r="N152">
        <v>4</v>
      </c>
      <c r="O152">
        <v>12</v>
      </c>
      <c r="P152" s="4">
        <f>(L152*M152*N152*O152)/12</f>
        <v>20</v>
      </c>
      <c r="Q152" s="4">
        <f>+P152/424</f>
        <v>4.716981132075472E-2</v>
      </c>
      <c r="R152" s="5">
        <v>0.8</v>
      </c>
      <c r="S152" s="5">
        <f>+Tabla1[[#This Row],[Precio $]]*Tabla1[[#This Row],[PT]]</f>
        <v>16</v>
      </c>
    </row>
    <row r="153" spans="1:19" x14ac:dyDescent="0.25">
      <c r="A153" s="6">
        <v>44445</v>
      </c>
      <c r="B153" t="s">
        <v>43</v>
      </c>
      <c r="C153" t="str">
        <f>IFERROR(RIGHT(Tabla1[[#This Row],[Proyecto]],LEN(Tabla1[[#This Row],[Proyecto]])-FIND("-",Tabla1[[#This Row],[Proyecto]])),Tabla1[[#This Row],[Proyecto]])</f>
        <v>Muestras de acabado</v>
      </c>
      <c r="D153" t="str">
        <f>VLOOKUP(Tabla1[[#This Row],[Proyecto With not char]],Sheet2!$B$4:$D$53,3,FALSE)</f>
        <v>20-Muestras de acabado</v>
      </c>
      <c r="E153" t="s">
        <v>15</v>
      </c>
      <c r="F153">
        <f>VLOOKUP(Tabla1[[#This Row],[Bodega]],$AG$3:$AH$9,2,FALSE)</f>
        <v>3</v>
      </c>
      <c r="G153" t="s">
        <v>44</v>
      </c>
      <c r="J153" t="s">
        <v>46</v>
      </c>
      <c r="K153">
        <f>VLOOKUP(Tabla1[[#This Row],[Especie]],$AK$3:$AL$29,2,FALSE)</f>
        <v>1003</v>
      </c>
      <c r="L153">
        <v>1</v>
      </c>
      <c r="M153">
        <v>5</v>
      </c>
      <c r="N153">
        <v>3</v>
      </c>
      <c r="O153">
        <v>9</v>
      </c>
      <c r="P153" s="4">
        <f>(L153*M153*N153*O153)/12</f>
        <v>11.25</v>
      </c>
      <c r="Q153" s="4">
        <f>+P153/424</f>
        <v>2.6533018867924529E-2</v>
      </c>
      <c r="R153" s="5">
        <v>1.43</v>
      </c>
      <c r="S153" s="5">
        <f>+Tabla1[[#This Row],[Precio $]]*Tabla1[[#This Row],[PT]]</f>
        <v>16.087499999999999</v>
      </c>
    </row>
    <row r="154" spans="1:19" x14ac:dyDescent="0.25">
      <c r="A154" s="6">
        <v>44445</v>
      </c>
      <c r="B154" t="s">
        <v>43</v>
      </c>
      <c r="C154" t="str">
        <f>IFERROR(RIGHT(Tabla1[[#This Row],[Proyecto]],LEN(Tabla1[[#This Row],[Proyecto]])-FIND("-",Tabla1[[#This Row],[Proyecto]])),Tabla1[[#This Row],[Proyecto]])</f>
        <v>Muestras de acabado</v>
      </c>
      <c r="D154" t="str">
        <f>VLOOKUP(Tabla1[[#This Row],[Proyecto With not char]],Sheet2!$B$4:$D$53,3,FALSE)</f>
        <v>20-Muestras de acabado</v>
      </c>
      <c r="E154" t="s">
        <v>15</v>
      </c>
      <c r="F154">
        <f>VLOOKUP(Tabla1[[#This Row],[Bodega]],$AG$3:$AH$9,2,FALSE)</f>
        <v>3</v>
      </c>
      <c r="G154" t="s">
        <v>44</v>
      </c>
      <c r="J154" t="s">
        <v>47</v>
      </c>
      <c r="K154">
        <f>VLOOKUP(Tabla1[[#This Row],[Especie]],$AK$3:$AL$29,2,FALSE)</f>
        <v>1018</v>
      </c>
      <c r="L154">
        <v>1</v>
      </c>
      <c r="M154">
        <v>5</v>
      </c>
      <c r="N154">
        <v>3</v>
      </c>
      <c r="O154">
        <v>14</v>
      </c>
      <c r="P154" s="4">
        <f>(L154*M154*N154*O154)/12</f>
        <v>17.5</v>
      </c>
      <c r="Q154" s="4">
        <f>+P154/424</f>
        <v>4.1273584905660375E-2</v>
      </c>
      <c r="R154" s="5">
        <v>1.2</v>
      </c>
      <c r="S154" s="5">
        <f>+Tabla1[[#This Row],[Precio $]]*Tabla1[[#This Row],[PT]]</f>
        <v>21</v>
      </c>
    </row>
    <row r="155" spans="1:19" x14ac:dyDescent="0.25">
      <c r="A155" s="6">
        <v>44445</v>
      </c>
      <c r="B155" t="s">
        <v>43</v>
      </c>
      <c r="C155" t="str">
        <f>IFERROR(RIGHT(Tabla1[[#This Row],[Proyecto]],LEN(Tabla1[[#This Row],[Proyecto]])-FIND("-",Tabla1[[#This Row],[Proyecto]])),Tabla1[[#This Row],[Proyecto]])</f>
        <v>Muestras de acabado</v>
      </c>
      <c r="D155" t="str">
        <f>VLOOKUP(Tabla1[[#This Row],[Proyecto With not char]],Sheet2!$B$4:$D$53,3,FALSE)</f>
        <v>20-Muestras de acabado</v>
      </c>
      <c r="E155" t="s">
        <v>15</v>
      </c>
      <c r="F155">
        <f>VLOOKUP(Tabla1[[#This Row],[Bodega]],$AG$3:$AH$9,2,FALSE)</f>
        <v>3</v>
      </c>
      <c r="G155" t="s">
        <v>44</v>
      </c>
      <c r="J155" t="s">
        <v>17</v>
      </c>
      <c r="K155">
        <f>VLOOKUP(Tabla1[[#This Row],[Especie]],$AK$3:$AL$29,2,FALSE)</f>
        <v>1</v>
      </c>
      <c r="L155">
        <v>1</v>
      </c>
      <c r="M155">
        <v>5</v>
      </c>
      <c r="N155">
        <v>3</v>
      </c>
      <c r="O155">
        <v>11</v>
      </c>
      <c r="P155" s="4">
        <f>(L155*M155*N155*O155)/12</f>
        <v>13.75</v>
      </c>
      <c r="Q155" s="4">
        <f>+P155/424</f>
        <v>3.2429245283018868E-2</v>
      </c>
      <c r="R155" s="5">
        <v>1.2</v>
      </c>
      <c r="S155" s="5">
        <f>+Tabla1[[#This Row],[Precio $]]*Tabla1[[#This Row],[PT]]</f>
        <v>16.5</v>
      </c>
    </row>
    <row r="156" spans="1:19" x14ac:dyDescent="0.25">
      <c r="A156" s="6">
        <v>44445</v>
      </c>
      <c r="B156" t="s">
        <v>43</v>
      </c>
      <c r="C156" t="str">
        <f>IFERROR(RIGHT(Tabla1[[#This Row],[Proyecto]],LEN(Tabla1[[#This Row],[Proyecto]])-FIND("-",Tabla1[[#This Row],[Proyecto]])),Tabla1[[#This Row],[Proyecto]])</f>
        <v>Muestras de acabado</v>
      </c>
      <c r="D156" t="str">
        <f>VLOOKUP(Tabla1[[#This Row],[Proyecto With not char]],Sheet2!$B$4:$D$53,3,FALSE)</f>
        <v>20-Muestras de acabado</v>
      </c>
      <c r="E156" t="s">
        <v>15</v>
      </c>
      <c r="F156">
        <f>VLOOKUP(Tabla1[[#This Row],[Bodega]],$AG$3:$AH$9,2,FALSE)</f>
        <v>3</v>
      </c>
      <c r="G156" t="s">
        <v>44</v>
      </c>
      <c r="J156" t="s">
        <v>24</v>
      </c>
      <c r="K156">
        <f>VLOOKUP(Tabla1[[#This Row],[Especie]],$AK$3:$AL$29,2,FALSE)</f>
        <v>1013</v>
      </c>
      <c r="L156">
        <v>1</v>
      </c>
      <c r="M156">
        <v>4</v>
      </c>
      <c r="N156">
        <v>6</v>
      </c>
      <c r="O156">
        <v>9</v>
      </c>
      <c r="P156" s="4">
        <f>(L156*M156*N156*O156)/12</f>
        <v>18</v>
      </c>
      <c r="Q156" s="4">
        <f>+P156/424</f>
        <v>4.2452830188679243E-2</v>
      </c>
      <c r="R156" s="5">
        <v>1.2</v>
      </c>
      <c r="S156" s="5">
        <f>+Tabla1[[#This Row],[Precio $]]*Tabla1[[#This Row],[PT]]</f>
        <v>21.599999999999998</v>
      </c>
    </row>
    <row r="157" spans="1:19" x14ac:dyDescent="0.25">
      <c r="A157" s="6">
        <v>44445</v>
      </c>
      <c r="B157" t="s">
        <v>43</v>
      </c>
      <c r="C157" t="str">
        <f>IFERROR(RIGHT(Tabla1[[#This Row],[Proyecto]],LEN(Tabla1[[#This Row],[Proyecto]])-FIND("-",Tabla1[[#This Row],[Proyecto]])),Tabla1[[#This Row],[Proyecto]])</f>
        <v>Muestras de acabado</v>
      </c>
      <c r="D157" t="str">
        <f>VLOOKUP(Tabla1[[#This Row],[Proyecto With not char]],Sheet2!$B$4:$D$53,3,FALSE)</f>
        <v>20-Muestras de acabado</v>
      </c>
      <c r="E157" t="s">
        <v>15</v>
      </c>
      <c r="F157">
        <f>VLOOKUP(Tabla1[[#This Row],[Bodega]],$AG$3:$AH$9,2,FALSE)</f>
        <v>3</v>
      </c>
      <c r="G157" t="s">
        <v>44</v>
      </c>
      <c r="J157" t="s">
        <v>40</v>
      </c>
      <c r="K157">
        <f>VLOOKUP(Tabla1[[#This Row],[Especie]],$AK$3:$AL$29,2,FALSE)</f>
        <v>1005</v>
      </c>
      <c r="L157">
        <v>1</v>
      </c>
      <c r="M157">
        <v>5</v>
      </c>
      <c r="N157">
        <v>2</v>
      </c>
      <c r="O157">
        <v>10</v>
      </c>
      <c r="P157" s="4">
        <f>(L157*M157*N157*O157)/12</f>
        <v>8.3333333333333339</v>
      </c>
      <c r="Q157" s="4">
        <f>+P157/424</f>
        <v>1.9654088050314468E-2</v>
      </c>
      <c r="R157" s="5">
        <v>1.02</v>
      </c>
      <c r="S157" s="5">
        <f>+Tabla1[[#This Row],[Precio $]]*Tabla1[[#This Row],[PT]]</f>
        <v>8.5</v>
      </c>
    </row>
    <row r="158" spans="1:19" x14ac:dyDescent="0.25">
      <c r="A158" s="6">
        <v>44447</v>
      </c>
      <c r="B158" t="s">
        <v>108</v>
      </c>
      <c r="C158" t="str">
        <f>IFERROR(RIGHT(Tabla1[[#This Row],[Proyecto]],LEN(Tabla1[[#This Row],[Proyecto]])-FIND("-",Tabla1[[#This Row],[Proyecto]])),Tabla1[[#This Row],[Proyecto]])</f>
        <v>Normand Girard</v>
      </c>
      <c r="D158" t="str">
        <f>VLOOKUP(Tabla1[[#This Row],[Proyecto With not char]],Sheet2!$B$4:$D$53,3,FALSE)</f>
        <v>21-Normand Girard</v>
      </c>
      <c r="E158" t="s">
        <v>60</v>
      </c>
      <c r="F158">
        <f>VLOOKUP(Tabla1[[#This Row],[Bodega]],$AG$3:$AH$9,2,FALSE)</f>
        <v>4</v>
      </c>
      <c r="G158" t="s">
        <v>65</v>
      </c>
      <c r="J158" t="s">
        <v>62</v>
      </c>
      <c r="K158">
        <f>VLOOKUP(Tabla1[[#This Row],[Especie]],$AK$3:$AL$29,2,FALSE)</f>
        <v>2</v>
      </c>
      <c r="L158">
        <v>1</v>
      </c>
      <c r="M158">
        <v>12</v>
      </c>
      <c r="N158">
        <v>7</v>
      </c>
      <c r="O158">
        <v>5</v>
      </c>
      <c r="P158" s="4">
        <f>(L158*M158*N158*O158)/12</f>
        <v>35</v>
      </c>
      <c r="Q158" s="4">
        <f>+P158/424</f>
        <v>8.254716981132075E-2</v>
      </c>
      <c r="R158" s="5">
        <v>1</v>
      </c>
      <c r="S158" s="5">
        <f>+Tabla1[[#This Row],[Precio $]]*Tabla1[[#This Row],[PT]]</f>
        <v>35</v>
      </c>
    </row>
    <row r="159" spans="1:19" x14ac:dyDescent="0.25">
      <c r="A159" s="6">
        <v>44447</v>
      </c>
      <c r="B159" t="s">
        <v>108</v>
      </c>
      <c r="C159" t="str">
        <f>IFERROR(RIGHT(Tabla1[[#This Row],[Proyecto]],LEN(Tabla1[[#This Row],[Proyecto]])-FIND("-",Tabla1[[#This Row],[Proyecto]])),Tabla1[[#This Row],[Proyecto]])</f>
        <v>Normand Girard</v>
      </c>
      <c r="D159" t="str">
        <f>VLOOKUP(Tabla1[[#This Row],[Proyecto With not char]],Sheet2!$B$4:$D$53,3,FALSE)</f>
        <v>21-Normand Girard</v>
      </c>
      <c r="E159" t="s">
        <v>60</v>
      </c>
      <c r="F159">
        <f>VLOOKUP(Tabla1[[#This Row],[Bodega]],$AG$3:$AH$9,2,FALSE)</f>
        <v>4</v>
      </c>
      <c r="G159" t="s">
        <v>65</v>
      </c>
      <c r="J159" t="s">
        <v>62</v>
      </c>
      <c r="K159">
        <f>VLOOKUP(Tabla1[[#This Row],[Especie]],$AK$3:$AL$29,2,FALSE)</f>
        <v>2</v>
      </c>
      <c r="L159">
        <v>1</v>
      </c>
      <c r="M159">
        <v>9</v>
      </c>
      <c r="N159">
        <v>7</v>
      </c>
      <c r="O159">
        <v>3</v>
      </c>
      <c r="P159" s="4">
        <f>(L159*M159*N159*O159)/12</f>
        <v>15.75</v>
      </c>
      <c r="Q159" s="4">
        <f>+P159/424</f>
        <v>3.7146226415094338E-2</v>
      </c>
      <c r="R159" s="5">
        <v>1</v>
      </c>
      <c r="S159" s="5">
        <f>+Tabla1[[#This Row],[Precio $]]*Tabla1[[#This Row],[PT]]</f>
        <v>15.75</v>
      </c>
    </row>
    <row r="160" spans="1:19" x14ac:dyDescent="0.25">
      <c r="A160" s="6">
        <v>44447</v>
      </c>
      <c r="B160" t="s">
        <v>108</v>
      </c>
      <c r="C160" t="str">
        <f>IFERROR(RIGHT(Tabla1[[#This Row],[Proyecto]],LEN(Tabla1[[#This Row],[Proyecto]])-FIND("-",Tabla1[[#This Row],[Proyecto]])),Tabla1[[#This Row],[Proyecto]])</f>
        <v>Normand Girard</v>
      </c>
      <c r="D160" t="str">
        <f>VLOOKUP(Tabla1[[#This Row],[Proyecto With not char]],Sheet2!$B$4:$D$53,3,FALSE)</f>
        <v>21-Normand Girard</v>
      </c>
      <c r="E160" t="s">
        <v>60</v>
      </c>
      <c r="F160">
        <f>VLOOKUP(Tabla1[[#This Row],[Bodega]],$AG$3:$AH$9,2,FALSE)</f>
        <v>4</v>
      </c>
      <c r="G160" t="s">
        <v>65</v>
      </c>
      <c r="J160" t="s">
        <v>62</v>
      </c>
      <c r="K160">
        <f>VLOOKUP(Tabla1[[#This Row],[Especie]],$AK$3:$AL$29,2,FALSE)</f>
        <v>2</v>
      </c>
      <c r="L160">
        <v>1</v>
      </c>
      <c r="M160">
        <v>8</v>
      </c>
      <c r="N160">
        <v>7</v>
      </c>
      <c r="O160">
        <v>7</v>
      </c>
      <c r="P160" s="4">
        <f>(L160*M160*N160*O160)/12</f>
        <v>32.666666666666664</v>
      </c>
      <c r="Q160" s="4">
        <f>+P160/424</f>
        <v>7.7044025157232701E-2</v>
      </c>
      <c r="R160" s="5">
        <v>1</v>
      </c>
      <c r="S160" s="5">
        <f>+Tabla1[[#This Row],[Precio $]]*Tabla1[[#This Row],[PT]]</f>
        <v>32.666666666666664</v>
      </c>
    </row>
    <row r="161" spans="1:19" x14ac:dyDescent="0.25">
      <c r="A161" s="6">
        <v>44447</v>
      </c>
      <c r="B161" t="s">
        <v>108</v>
      </c>
      <c r="C161" t="str">
        <f>IFERROR(RIGHT(Tabla1[[#This Row],[Proyecto]],LEN(Tabla1[[#This Row],[Proyecto]])-FIND("-",Tabla1[[#This Row],[Proyecto]])),Tabla1[[#This Row],[Proyecto]])</f>
        <v>Normand Girard</v>
      </c>
      <c r="D161" t="str">
        <f>VLOOKUP(Tabla1[[#This Row],[Proyecto With not char]],Sheet2!$B$4:$D$53,3,FALSE)</f>
        <v>21-Normand Girard</v>
      </c>
      <c r="E161" t="s">
        <v>60</v>
      </c>
      <c r="F161">
        <f>VLOOKUP(Tabla1[[#This Row],[Bodega]],$AG$3:$AH$9,2,FALSE)</f>
        <v>4</v>
      </c>
      <c r="G161" t="s">
        <v>65</v>
      </c>
      <c r="J161" t="s">
        <v>62</v>
      </c>
      <c r="K161">
        <f>VLOOKUP(Tabla1[[#This Row],[Especie]],$AK$3:$AL$29,2,FALSE)</f>
        <v>2</v>
      </c>
      <c r="L161">
        <v>1</v>
      </c>
      <c r="M161">
        <v>10</v>
      </c>
      <c r="N161">
        <v>7</v>
      </c>
      <c r="O161">
        <v>7</v>
      </c>
      <c r="P161" s="4">
        <f>(L161*M161*N161*O161)/12</f>
        <v>40.833333333333336</v>
      </c>
      <c r="Q161" s="4">
        <f>+P161/424</f>
        <v>9.6305031446540887E-2</v>
      </c>
      <c r="R161" s="5">
        <v>1</v>
      </c>
      <c r="S161" s="5">
        <f>+Tabla1[[#This Row],[Precio $]]*Tabla1[[#This Row],[PT]]</f>
        <v>40.833333333333336</v>
      </c>
    </row>
    <row r="162" spans="1:19" x14ac:dyDescent="0.25">
      <c r="A162" s="6">
        <v>44447</v>
      </c>
      <c r="B162" t="s">
        <v>108</v>
      </c>
      <c r="C162" t="str">
        <f>IFERROR(RIGHT(Tabla1[[#This Row],[Proyecto]],LEN(Tabla1[[#This Row],[Proyecto]])-FIND("-",Tabla1[[#This Row],[Proyecto]])),Tabla1[[#This Row],[Proyecto]])</f>
        <v>Normand Girard</v>
      </c>
      <c r="D162" t="str">
        <f>VLOOKUP(Tabla1[[#This Row],[Proyecto With not char]],Sheet2!$B$4:$D$53,3,FALSE)</f>
        <v>21-Normand Girard</v>
      </c>
      <c r="E162" t="s">
        <v>60</v>
      </c>
      <c r="F162">
        <f>VLOOKUP(Tabla1[[#This Row],[Bodega]],$AG$3:$AH$9,2,FALSE)</f>
        <v>4</v>
      </c>
      <c r="G162" t="s">
        <v>65</v>
      </c>
      <c r="J162" t="s">
        <v>62</v>
      </c>
      <c r="K162">
        <f>VLOOKUP(Tabla1[[#This Row],[Especie]],$AK$3:$AL$29,2,FALSE)</f>
        <v>2</v>
      </c>
      <c r="L162">
        <v>1</v>
      </c>
      <c r="M162">
        <v>6</v>
      </c>
      <c r="N162">
        <v>7</v>
      </c>
      <c r="O162">
        <v>10</v>
      </c>
      <c r="P162" s="4">
        <f>(L162*M162*N162*O162)/12</f>
        <v>35</v>
      </c>
      <c r="Q162" s="4">
        <f>+P162/424</f>
        <v>8.254716981132075E-2</v>
      </c>
      <c r="R162" s="5">
        <v>1</v>
      </c>
      <c r="S162" s="5">
        <f>+Tabla1[[#This Row],[Precio $]]*Tabla1[[#This Row],[PT]]</f>
        <v>35</v>
      </c>
    </row>
    <row r="163" spans="1:19" x14ac:dyDescent="0.25">
      <c r="A163" s="6">
        <v>44447</v>
      </c>
      <c r="B163" t="s">
        <v>108</v>
      </c>
      <c r="C163" t="str">
        <f>IFERROR(RIGHT(Tabla1[[#This Row],[Proyecto]],LEN(Tabla1[[#This Row],[Proyecto]])-FIND("-",Tabla1[[#This Row],[Proyecto]])),Tabla1[[#This Row],[Proyecto]])</f>
        <v>Normand Girard</v>
      </c>
      <c r="D163" t="str">
        <f>VLOOKUP(Tabla1[[#This Row],[Proyecto With not char]],Sheet2!$B$4:$D$53,3,FALSE)</f>
        <v>21-Normand Girard</v>
      </c>
      <c r="E163" t="s">
        <v>60</v>
      </c>
      <c r="F163">
        <f>VLOOKUP(Tabla1[[#This Row],[Bodega]],$AG$3:$AH$9,2,FALSE)</f>
        <v>4</v>
      </c>
      <c r="G163" t="s">
        <v>65</v>
      </c>
      <c r="J163" t="s">
        <v>62</v>
      </c>
      <c r="K163">
        <f>VLOOKUP(Tabla1[[#This Row],[Especie]],$AK$3:$AL$29,2,FALSE)</f>
        <v>2</v>
      </c>
      <c r="L163">
        <v>1</v>
      </c>
      <c r="M163">
        <v>7</v>
      </c>
      <c r="N163">
        <v>7</v>
      </c>
      <c r="O163">
        <v>3</v>
      </c>
      <c r="P163" s="4">
        <f>(L163*M163*N163*O163)/12</f>
        <v>12.25</v>
      </c>
      <c r="Q163" s="4">
        <f>+P163/424</f>
        <v>2.8891509433962265E-2</v>
      </c>
      <c r="R163" s="5">
        <v>1</v>
      </c>
      <c r="S163" s="5">
        <f>+Tabla1[[#This Row],[Precio $]]*Tabla1[[#This Row],[PT]]</f>
        <v>12.25</v>
      </c>
    </row>
    <row r="164" spans="1:19" x14ac:dyDescent="0.25">
      <c r="A164" s="6">
        <v>44447</v>
      </c>
      <c r="B164" t="s">
        <v>108</v>
      </c>
      <c r="C164" t="str">
        <f>IFERROR(RIGHT(Tabla1[[#This Row],[Proyecto]],LEN(Tabla1[[#This Row],[Proyecto]])-FIND("-",Tabla1[[#This Row],[Proyecto]])),Tabla1[[#This Row],[Proyecto]])</f>
        <v>Normand Girard</v>
      </c>
      <c r="D164" t="str">
        <f>VLOOKUP(Tabla1[[#This Row],[Proyecto With not char]],Sheet2!$B$4:$D$53,3,FALSE)</f>
        <v>21-Normand Girard</v>
      </c>
      <c r="E164" t="s">
        <v>60</v>
      </c>
      <c r="F164">
        <f>VLOOKUP(Tabla1[[#This Row],[Bodega]],$AG$3:$AH$9,2,FALSE)</f>
        <v>4</v>
      </c>
      <c r="G164" t="s">
        <v>65</v>
      </c>
      <c r="J164" t="s">
        <v>62</v>
      </c>
      <c r="K164">
        <f>VLOOKUP(Tabla1[[#This Row],[Especie]],$AK$3:$AL$29,2,FALSE)</f>
        <v>2</v>
      </c>
      <c r="L164">
        <v>1</v>
      </c>
      <c r="M164">
        <v>5</v>
      </c>
      <c r="N164">
        <v>7</v>
      </c>
      <c r="O164">
        <v>12</v>
      </c>
      <c r="P164" s="4">
        <f>(L164*M164*N164*O164)/12</f>
        <v>35</v>
      </c>
      <c r="Q164" s="4">
        <f>+P164/424</f>
        <v>8.254716981132075E-2</v>
      </c>
      <c r="R164" s="5">
        <v>1</v>
      </c>
      <c r="S164" s="5">
        <f>+Tabla1[[#This Row],[Precio $]]*Tabla1[[#This Row],[PT]]</f>
        <v>35</v>
      </c>
    </row>
    <row r="165" spans="1:19" x14ac:dyDescent="0.25">
      <c r="A165" s="6">
        <v>44447</v>
      </c>
      <c r="B165" t="s">
        <v>108</v>
      </c>
      <c r="C165" t="str">
        <f>IFERROR(RIGHT(Tabla1[[#This Row],[Proyecto]],LEN(Tabla1[[#This Row],[Proyecto]])-FIND("-",Tabla1[[#This Row],[Proyecto]])),Tabla1[[#This Row],[Proyecto]])</f>
        <v>Normand Girard</v>
      </c>
      <c r="D165" t="str">
        <f>VLOOKUP(Tabla1[[#This Row],[Proyecto With not char]],Sheet2!$B$4:$D$53,3,FALSE)</f>
        <v>21-Normand Girard</v>
      </c>
      <c r="E165" t="s">
        <v>60</v>
      </c>
      <c r="F165">
        <f>VLOOKUP(Tabla1[[#This Row],[Bodega]],$AG$3:$AH$9,2,FALSE)</f>
        <v>4</v>
      </c>
      <c r="G165" t="s">
        <v>65</v>
      </c>
      <c r="J165" t="s">
        <v>62</v>
      </c>
      <c r="K165">
        <f>VLOOKUP(Tabla1[[#This Row],[Especie]],$AK$3:$AL$29,2,FALSE)</f>
        <v>2</v>
      </c>
      <c r="L165">
        <v>2</v>
      </c>
      <c r="M165">
        <v>6</v>
      </c>
      <c r="N165">
        <v>2</v>
      </c>
      <c r="O165">
        <v>21</v>
      </c>
      <c r="P165" s="4">
        <f>(L165*M165*N165*O165)/12</f>
        <v>42</v>
      </c>
      <c r="Q165" s="4">
        <f>+P165/424</f>
        <v>9.9056603773584911E-2</v>
      </c>
      <c r="R165" s="5">
        <v>1</v>
      </c>
      <c r="S165" s="5">
        <f>+Tabla1[[#This Row],[Precio $]]*Tabla1[[#This Row],[PT]]</f>
        <v>42</v>
      </c>
    </row>
    <row r="166" spans="1:19" x14ac:dyDescent="0.25">
      <c r="A166" s="6">
        <v>44447</v>
      </c>
      <c r="B166" t="s">
        <v>108</v>
      </c>
      <c r="C166" t="str">
        <f>IFERROR(RIGHT(Tabla1[[#This Row],[Proyecto]],LEN(Tabla1[[#This Row],[Proyecto]])-FIND("-",Tabla1[[#This Row],[Proyecto]])),Tabla1[[#This Row],[Proyecto]])</f>
        <v>Normand Girard</v>
      </c>
      <c r="D166" t="str">
        <f>VLOOKUP(Tabla1[[#This Row],[Proyecto With not char]],Sheet2!$B$4:$D$53,3,FALSE)</f>
        <v>21-Normand Girard</v>
      </c>
      <c r="E166" t="s">
        <v>60</v>
      </c>
      <c r="F166">
        <f>VLOOKUP(Tabla1[[#This Row],[Bodega]],$AG$3:$AH$9,2,FALSE)</f>
        <v>4</v>
      </c>
      <c r="G166" t="s">
        <v>65</v>
      </c>
      <c r="J166" t="s">
        <v>62</v>
      </c>
      <c r="K166">
        <f>VLOOKUP(Tabla1[[#This Row],[Especie]],$AK$3:$AL$29,2,FALSE)</f>
        <v>2</v>
      </c>
      <c r="L166">
        <v>2</v>
      </c>
      <c r="M166">
        <v>10</v>
      </c>
      <c r="N166">
        <v>2</v>
      </c>
      <c r="O166">
        <v>13</v>
      </c>
      <c r="P166" s="4">
        <f>(L166*M166*N166*O166)/12</f>
        <v>43.333333333333336</v>
      </c>
      <c r="Q166" s="4">
        <f>+P166/424</f>
        <v>0.10220125786163523</v>
      </c>
      <c r="R166" s="5">
        <v>1</v>
      </c>
      <c r="S166" s="5">
        <f>+Tabla1[[#This Row],[Precio $]]*Tabla1[[#This Row],[PT]]</f>
        <v>43.333333333333336</v>
      </c>
    </row>
    <row r="167" spans="1:19" x14ac:dyDescent="0.25">
      <c r="A167" s="6">
        <v>44447</v>
      </c>
      <c r="B167" t="s">
        <v>108</v>
      </c>
      <c r="C167" t="str">
        <f>IFERROR(RIGHT(Tabla1[[#This Row],[Proyecto]],LEN(Tabla1[[#This Row],[Proyecto]])-FIND("-",Tabla1[[#This Row],[Proyecto]])),Tabla1[[#This Row],[Proyecto]])</f>
        <v>Normand Girard</v>
      </c>
      <c r="D167" t="str">
        <f>VLOOKUP(Tabla1[[#This Row],[Proyecto With not char]],Sheet2!$B$4:$D$53,3,FALSE)</f>
        <v>21-Normand Girard</v>
      </c>
      <c r="E167" t="s">
        <v>60</v>
      </c>
      <c r="F167">
        <f>VLOOKUP(Tabla1[[#This Row],[Bodega]],$AG$3:$AH$9,2,FALSE)</f>
        <v>4</v>
      </c>
      <c r="G167" t="s">
        <v>65</v>
      </c>
      <c r="J167" t="s">
        <v>62</v>
      </c>
      <c r="K167">
        <f>VLOOKUP(Tabla1[[#This Row],[Especie]],$AK$3:$AL$29,2,FALSE)</f>
        <v>2</v>
      </c>
      <c r="L167">
        <v>2</v>
      </c>
      <c r="M167">
        <v>4</v>
      </c>
      <c r="N167">
        <v>2</v>
      </c>
      <c r="O167">
        <v>13</v>
      </c>
      <c r="P167" s="4">
        <f>(L167*M167*N167*O167)/12</f>
        <v>17.333333333333332</v>
      </c>
      <c r="Q167" s="4">
        <f>+P167/424</f>
        <v>4.0880503144654086E-2</v>
      </c>
      <c r="R167" s="5">
        <v>1</v>
      </c>
      <c r="S167" s="5">
        <f>+Tabla1[[#This Row],[Precio $]]*Tabla1[[#This Row],[PT]]</f>
        <v>17.333333333333332</v>
      </c>
    </row>
    <row r="168" spans="1:19" x14ac:dyDescent="0.25">
      <c r="A168" s="6">
        <v>44447</v>
      </c>
      <c r="B168" t="s">
        <v>108</v>
      </c>
      <c r="C168" t="str">
        <f>IFERROR(RIGHT(Tabla1[[#This Row],[Proyecto]],LEN(Tabla1[[#This Row],[Proyecto]])-FIND("-",Tabla1[[#This Row],[Proyecto]])),Tabla1[[#This Row],[Proyecto]])</f>
        <v>Normand Girard</v>
      </c>
      <c r="D168" t="str">
        <f>VLOOKUP(Tabla1[[#This Row],[Proyecto With not char]],Sheet2!$B$4:$D$53,3,FALSE)</f>
        <v>21-Normand Girard</v>
      </c>
      <c r="E168" t="s">
        <v>60</v>
      </c>
      <c r="F168">
        <f>VLOOKUP(Tabla1[[#This Row],[Bodega]],$AG$3:$AH$9,2,FALSE)</f>
        <v>4</v>
      </c>
      <c r="G168" t="s">
        <v>65</v>
      </c>
      <c r="J168" t="s">
        <v>62</v>
      </c>
      <c r="K168">
        <f>VLOOKUP(Tabla1[[#This Row],[Especie]],$AK$3:$AL$29,2,FALSE)</f>
        <v>2</v>
      </c>
      <c r="L168">
        <v>2</v>
      </c>
      <c r="M168">
        <v>12</v>
      </c>
      <c r="N168">
        <v>2</v>
      </c>
      <c r="O168">
        <v>7</v>
      </c>
      <c r="P168" s="4">
        <f>(L168*M168*N168*O168)/12</f>
        <v>28</v>
      </c>
      <c r="Q168" s="4">
        <f>+P168/424</f>
        <v>6.6037735849056603E-2</v>
      </c>
      <c r="R168" s="5">
        <v>1</v>
      </c>
      <c r="S168" s="5">
        <f>+Tabla1[[#This Row],[Precio $]]*Tabla1[[#This Row],[PT]]</f>
        <v>28</v>
      </c>
    </row>
    <row r="169" spans="1:19" x14ac:dyDescent="0.25">
      <c r="A169" s="6">
        <v>44447</v>
      </c>
      <c r="B169" t="s">
        <v>108</v>
      </c>
      <c r="C169" t="str">
        <f>IFERROR(RIGHT(Tabla1[[#This Row],[Proyecto]],LEN(Tabla1[[#This Row],[Proyecto]])-FIND("-",Tabla1[[#This Row],[Proyecto]])),Tabla1[[#This Row],[Proyecto]])</f>
        <v>Normand Girard</v>
      </c>
      <c r="D169" t="str">
        <f>VLOOKUP(Tabla1[[#This Row],[Proyecto With not char]],Sheet2!$B$4:$D$53,3,FALSE)</f>
        <v>21-Normand Girard</v>
      </c>
      <c r="E169" t="s">
        <v>60</v>
      </c>
      <c r="F169">
        <f>VLOOKUP(Tabla1[[#This Row],[Bodega]],$AG$3:$AH$9,2,FALSE)</f>
        <v>4</v>
      </c>
      <c r="G169" t="s">
        <v>65</v>
      </c>
      <c r="J169" t="s">
        <v>62</v>
      </c>
      <c r="K169">
        <f>VLOOKUP(Tabla1[[#This Row],[Especie]],$AK$3:$AL$29,2,FALSE)</f>
        <v>2</v>
      </c>
      <c r="L169">
        <v>2</v>
      </c>
      <c r="M169">
        <v>5</v>
      </c>
      <c r="N169">
        <v>2</v>
      </c>
      <c r="O169">
        <v>19</v>
      </c>
      <c r="P169" s="4">
        <f>(L169*M169*N169*O169)/12</f>
        <v>31.666666666666668</v>
      </c>
      <c r="Q169" s="4">
        <f>+P169/424</f>
        <v>7.4685534591194966E-2</v>
      </c>
      <c r="R169" s="5">
        <v>1</v>
      </c>
      <c r="S169" s="5">
        <f>+Tabla1[[#This Row],[Precio $]]*Tabla1[[#This Row],[PT]]</f>
        <v>31.666666666666668</v>
      </c>
    </row>
    <row r="170" spans="1:19" x14ac:dyDescent="0.25">
      <c r="A170" s="6">
        <v>44447</v>
      </c>
      <c r="B170" t="s">
        <v>108</v>
      </c>
      <c r="C170" t="str">
        <f>IFERROR(RIGHT(Tabla1[[#This Row],[Proyecto]],LEN(Tabla1[[#This Row],[Proyecto]])-FIND("-",Tabla1[[#This Row],[Proyecto]])),Tabla1[[#This Row],[Proyecto]])</f>
        <v>Normand Girard</v>
      </c>
      <c r="D170" t="str">
        <f>VLOOKUP(Tabla1[[#This Row],[Proyecto With not char]],Sheet2!$B$4:$D$53,3,FALSE)</f>
        <v>21-Normand Girard</v>
      </c>
      <c r="E170" t="s">
        <v>60</v>
      </c>
      <c r="F170">
        <f>VLOOKUP(Tabla1[[#This Row],[Bodega]],$AG$3:$AH$9,2,FALSE)</f>
        <v>4</v>
      </c>
      <c r="G170" t="s">
        <v>65</v>
      </c>
      <c r="J170" t="s">
        <v>62</v>
      </c>
      <c r="K170">
        <f>VLOOKUP(Tabla1[[#This Row],[Especie]],$AK$3:$AL$29,2,FALSE)</f>
        <v>2</v>
      </c>
      <c r="L170">
        <v>2</v>
      </c>
      <c r="M170">
        <v>7</v>
      </c>
      <c r="N170">
        <v>2</v>
      </c>
      <c r="O170">
        <v>5</v>
      </c>
      <c r="P170" s="4">
        <f>(L170*M170*N170*O170)/12</f>
        <v>11.666666666666666</v>
      </c>
      <c r="Q170" s="4">
        <f>+P170/424</f>
        <v>2.7515723270440249E-2</v>
      </c>
      <c r="R170" s="5">
        <v>1</v>
      </c>
      <c r="S170" s="5">
        <f>+Tabla1[[#This Row],[Precio $]]*Tabla1[[#This Row],[PT]]</f>
        <v>11.666666666666666</v>
      </c>
    </row>
    <row r="171" spans="1:19" x14ac:dyDescent="0.25">
      <c r="A171" s="6">
        <v>44447</v>
      </c>
      <c r="B171" t="s">
        <v>108</v>
      </c>
      <c r="C171" t="str">
        <f>IFERROR(RIGHT(Tabla1[[#This Row],[Proyecto]],LEN(Tabla1[[#This Row],[Proyecto]])-FIND("-",Tabla1[[#This Row],[Proyecto]])),Tabla1[[#This Row],[Proyecto]])</f>
        <v>Normand Girard</v>
      </c>
      <c r="D171" t="str">
        <f>VLOOKUP(Tabla1[[#This Row],[Proyecto With not char]],Sheet2!$B$4:$D$53,3,FALSE)</f>
        <v>21-Normand Girard</v>
      </c>
      <c r="E171" t="s">
        <v>60</v>
      </c>
      <c r="F171">
        <f>VLOOKUP(Tabla1[[#This Row],[Bodega]],$AG$3:$AH$9,2,FALSE)</f>
        <v>4</v>
      </c>
      <c r="G171" t="s">
        <v>65</v>
      </c>
      <c r="J171" t="s">
        <v>62</v>
      </c>
      <c r="K171">
        <f>VLOOKUP(Tabla1[[#This Row],[Especie]],$AK$3:$AL$29,2,FALSE)</f>
        <v>2</v>
      </c>
      <c r="L171">
        <v>2</v>
      </c>
      <c r="M171">
        <v>4</v>
      </c>
      <c r="N171">
        <v>2</v>
      </c>
      <c r="O171">
        <v>5</v>
      </c>
      <c r="P171" s="4">
        <f>(L171*M171*N171*O171)/12</f>
        <v>6.666666666666667</v>
      </c>
      <c r="Q171" s="4">
        <f>+P171/424</f>
        <v>1.5723270440251572E-2</v>
      </c>
      <c r="R171" s="5">
        <v>1</v>
      </c>
      <c r="S171" s="5">
        <f>+Tabla1[[#This Row],[Precio $]]*Tabla1[[#This Row],[PT]]</f>
        <v>6.666666666666667</v>
      </c>
    </row>
    <row r="172" spans="1:19" x14ac:dyDescent="0.25">
      <c r="A172" s="6">
        <v>44447</v>
      </c>
      <c r="B172" t="s">
        <v>108</v>
      </c>
      <c r="C172" t="str">
        <f>IFERROR(RIGHT(Tabla1[[#This Row],[Proyecto]],LEN(Tabla1[[#This Row],[Proyecto]])-FIND("-",Tabla1[[#This Row],[Proyecto]])),Tabla1[[#This Row],[Proyecto]])</f>
        <v>Normand Girard</v>
      </c>
      <c r="D172" t="str">
        <f>VLOOKUP(Tabla1[[#This Row],[Proyecto With not char]],Sheet2!$B$4:$D$53,3,FALSE)</f>
        <v>21-Normand Girard</v>
      </c>
      <c r="E172" t="s">
        <v>60</v>
      </c>
      <c r="F172">
        <f>VLOOKUP(Tabla1[[#This Row],[Bodega]],$AG$3:$AH$9,2,FALSE)</f>
        <v>4</v>
      </c>
      <c r="G172" t="s">
        <v>65</v>
      </c>
      <c r="J172" t="s">
        <v>62</v>
      </c>
      <c r="K172">
        <f>VLOOKUP(Tabla1[[#This Row],[Especie]],$AK$3:$AL$29,2,FALSE)</f>
        <v>2</v>
      </c>
      <c r="L172">
        <v>2</v>
      </c>
      <c r="M172">
        <v>9</v>
      </c>
      <c r="N172">
        <v>2</v>
      </c>
      <c r="O172">
        <v>3</v>
      </c>
      <c r="P172" s="4">
        <f>(L172*M172*N172*O172)/12</f>
        <v>9</v>
      </c>
      <c r="Q172" s="4">
        <f>+P172/424</f>
        <v>2.1226415094339621E-2</v>
      </c>
      <c r="R172" s="5">
        <v>1</v>
      </c>
      <c r="S172" s="5">
        <f>+Tabla1[[#This Row],[Precio $]]*Tabla1[[#This Row],[PT]]</f>
        <v>9</v>
      </c>
    </row>
    <row r="173" spans="1:19" x14ac:dyDescent="0.25">
      <c r="A173" s="6">
        <v>44484</v>
      </c>
      <c r="B173" t="s">
        <v>132</v>
      </c>
      <c r="C173" t="str">
        <f>IFERROR(RIGHT(Tabla1[[#This Row],[Proyecto]],LEN(Tabla1[[#This Row],[Proyecto]])-FIND("-",Tabla1[[#This Row],[Proyecto]])),Tabla1[[#This Row],[Proyecto]])</f>
        <v>OT00089</v>
      </c>
      <c r="D173" t="str">
        <f>VLOOKUP(Tabla1[[#This Row],[Proyecto With not char]],Sheet2!$B$4:$D$53,3,FALSE)</f>
        <v>22-OT00089</v>
      </c>
      <c r="E173" t="s">
        <v>33</v>
      </c>
      <c r="F173">
        <f>VLOOKUP(Tabla1[[#This Row],[Bodega]],$AG$3:$AH$9,2,FALSE)</f>
        <v>2</v>
      </c>
      <c r="G173" t="s">
        <v>133</v>
      </c>
      <c r="J173" t="s">
        <v>17</v>
      </c>
      <c r="K173">
        <f>VLOOKUP(Tabla1[[#This Row],[Especie]],$AK$3:$AL$29,2,FALSE)</f>
        <v>1</v>
      </c>
      <c r="L173">
        <v>2</v>
      </c>
      <c r="M173">
        <v>7</v>
      </c>
      <c r="N173">
        <v>10</v>
      </c>
      <c r="O173">
        <v>7</v>
      </c>
      <c r="P173" s="4">
        <f>(L173*M173*N173*O173)/12</f>
        <v>81.666666666666671</v>
      </c>
      <c r="Q173" s="4">
        <f>+P173/424</f>
        <v>0.19261006289308177</v>
      </c>
      <c r="R173" s="5">
        <v>1.7</v>
      </c>
      <c r="S173" s="5">
        <f>+Tabla1[[#This Row],[Precio $]]*Tabla1[[#This Row],[PT]]</f>
        <v>138.83333333333334</v>
      </c>
    </row>
    <row r="174" spans="1:19" x14ac:dyDescent="0.25">
      <c r="A174" s="6">
        <v>44484</v>
      </c>
      <c r="B174" t="s">
        <v>132</v>
      </c>
      <c r="C174" t="str">
        <f>IFERROR(RIGHT(Tabla1[[#This Row],[Proyecto]],LEN(Tabla1[[#This Row],[Proyecto]])-FIND("-",Tabla1[[#This Row],[Proyecto]])),Tabla1[[#This Row],[Proyecto]])</f>
        <v>OT00089</v>
      </c>
      <c r="D174" t="str">
        <f>VLOOKUP(Tabla1[[#This Row],[Proyecto With not char]],Sheet2!$B$4:$D$53,3,FALSE)</f>
        <v>22-OT00089</v>
      </c>
      <c r="E174" t="s">
        <v>33</v>
      </c>
      <c r="F174">
        <f>VLOOKUP(Tabla1[[#This Row],[Bodega]],$AG$3:$AH$9,2,FALSE)</f>
        <v>2</v>
      </c>
      <c r="G174" t="s">
        <v>133</v>
      </c>
      <c r="J174" t="s">
        <v>17</v>
      </c>
      <c r="K174">
        <f>VLOOKUP(Tabla1[[#This Row],[Especie]],$AK$3:$AL$29,2,FALSE)</f>
        <v>1</v>
      </c>
      <c r="L174">
        <v>2</v>
      </c>
      <c r="M174">
        <v>8</v>
      </c>
      <c r="N174">
        <v>10</v>
      </c>
      <c r="O174">
        <v>7</v>
      </c>
      <c r="P174" s="4">
        <f>(L174*M174*N174*O174)/12</f>
        <v>93.333333333333329</v>
      </c>
      <c r="Q174" s="4">
        <f>+P174/424</f>
        <v>0.22012578616352199</v>
      </c>
      <c r="R174" s="5">
        <v>1.7</v>
      </c>
      <c r="S174" s="5">
        <f>+Tabla1[[#This Row],[Precio $]]*Tabla1[[#This Row],[PT]]</f>
        <v>158.66666666666666</v>
      </c>
    </row>
    <row r="175" spans="1:19" x14ac:dyDescent="0.25">
      <c r="A175" s="6">
        <v>44484</v>
      </c>
      <c r="B175" t="s">
        <v>132</v>
      </c>
      <c r="C175" t="str">
        <f>IFERROR(RIGHT(Tabla1[[#This Row],[Proyecto]],LEN(Tabla1[[#This Row],[Proyecto]])-FIND("-",Tabla1[[#This Row],[Proyecto]])),Tabla1[[#This Row],[Proyecto]])</f>
        <v>OT00089</v>
      </c>
      <c r="D175" t="str">
        <f>VLOOKUP(Tabla1[[#This Row],[Proyecto With not char]],Sheet2!$B$4:$D$53,3,FALSE)</f>
        <v>22-OT00089</v>
      </c>
      <c r="E175" t="s">
        <v>33</v>
      </c>
      <c r="F175">
        <f>VLOOKUP(Tabla1[[#This Row],[Bodega]],$AG$3:$AH$9,2,FALSE)</f>
        <v>2</v>
      </c>
      <c r="G175" t="s">
        <v>133</v>
      </c>
      <c r="J175" t="s">
        <v>17</v>
      </c>
      <c r="K175">
        <f>VLOOKUP(Tabla1[[#This Row],[Especie]],$AK$3:$AL$29,2,FALSE)</f>
        <v>1</v>
      </c>
      <c r="L175">
        <v>2</v>
      </c>
      <c r="M175">
        <v>10</v>
      </c>
      <c r="N175">
        <v>10</v>
      </c>
      <c r="O175">
        <v>1</v>
      </c>
      <c r="P175" s="4">
        <f>(L175*M175*N175*O175)/12</f>
        <v>16.666666666666668</v>
      </c>
      <c r="Q175" s="4">
        <f>+P175/424</f>
        <v>3.9308176100628936E-2</v>
      </c>
      <c r="R175" s="5">
        <v>1.7</v>
      </c>
      <c r="S175" s="5">
        <f>+Tabla1[[#This Row],[Precio $]]*Tabla1[[#This Row],[PT]]</f>
        <v>28.333333333333336</v>
      </c>
    </row>
    <row r="176" spans="1:19" x14ac:dyDescent="0.25">
      <c r="A176" s="6">
        <v>44484</v>
      </c>
      <c r="B176" t="s">
        <v>132</v>
      </c>
      <c r="C176" t="str">
        <f>IFERROR(RIGHT(Tabla1[[#This Row],[Proyecto]],LEN(Tabla1[[#This Row],[Proyecto]])-FIND("-",Tabla1[[#This Row],[Proyecto]])),Tabla1[[#This Row],[Proyecto]])</f>
        <v>OT00089</v>
      </c>
      <c r="D176" t="str">
        <f>VLOOKUP(Tabla1[[#This Row],[Proyecto With not char]],Sheet2!$B$4:$D$53,3,FALSE)</f>
        <v>22-OT00089</v>
      </c>
      <c r="E176" t="s">
        <v>33</v>
      </c>
      <c r="F176">
        <f>VLOOKUP(Tabla1[[#This Row],[Bodega]],$AG$3:$AH$9,2,FALSE)</f>
        <v>2</v>
      </c>
      <c r="G176" t="s">
        <v>133</v>
      </c>
      <c r="J176" t="s">
        <v>17</v>
      </c>
      <c r="K176">
        <f>VLOOKUP(Tabla1[[#This Row],[Especie]],$AK$3:$AL$29,2,FALSE)</f>
        <v>1</v>
      </c>
      <c r="L176">
        <v>2</v>
      </c>
      <c r="M176">
        <v>9</v>
      </c>
      <c r="N176">
        <v>10</v>
      </c>
      <c r="O176">
        <v>2</v>
      </c>
      <c r="P176" s="4">
        <f>(L176*M176*N176*O176)/12</f>
        <v>30</v>
      </c>
      <c r="Q176" s="4">
        <f>+P176/424</f>
        <v>7.0754716981132074E-2</v>
      </c>
      <c r="R176" s="5">
        <v>1.7</v>
      </c>
      <c r="S176" s="5">
        <f>+Tabla1[[#This Row],[Precio $]]*Tabla1[[#This Row],[PT]]</f>
        <v>51</v>
      </c>
    </row>
    <row r="177" spans="1:19" x14ac:dyDescent="0.25">
      <c r="A177" s="6">
        <v>44484</v>
      </c>
      <c r="B177" t="s">
        <v>132</v>
      </c>
      <c r="C177" t="str">
        <f>IFERROR(RIGHT(Tabla1[[#This Row],[Proyecto]],LEN(Tabla1[[#This Row],[Proyecto]])-FIND("-",Tabla1[[#This Row],[Proyecto]])),Tabla1[[#This Row],[Proyecto]])</f>
        <v>OT00089</v>
      </c>
      <c r="D177" t="str">
        <f>VLOOKUP(Tabla1[[#This Row],[Proyecto With not char]],Sheet2!$B$4:$D$53,3,FALSE)</f>
        <v>22-OT00089</v>
      </c>
      <c r="E177" t="s">
        <v>33</v>
      </c>
      <c r="F177">
        <f>VLOOKUP(Tabla1[[#This Row],[Bodega]],$AG$3:$AH$9,2,FALSE)</f>
        <v>2</v>
      </c>
      <c r="G177" t="s">
        <v>133</v>
      </c>
      <c r="J177" t="s">
        <v>17</v>
      </c>
      <c r="K177">
        <f>VLOOKUP(Tabla1[[#This Row],[Especie]],$AK$3:$AL$29,2,FALSE)</f>
        <v>1</v>
      </c>
      <c r="L177">
        <v>2</v>
      </c>
      <c r="M177">
        <v>6</v>
      </c>
      <c r="N177">
        <v>10</v>
      </c>
      <c r="O177">
        <v>1</v>
      </c>
      <c r="P177" s="4">
        <f>(L177*M177*N177*O177)/12</f>
        <v>10</v>
      </c>
      <c r="Q177" s="4">
        <f>+P177/424</f>
        <v>2.358490566037736E-2</v>
      </c>
      <c r="R177" s="5">
        <v>1.7</v>
      </c>
      <c r="S177" s="5">
        <f>+Tabla1[[#This Row],[Precio $]]*Tabla1[[#This Row],[PT]]</f>
        <v>17</v>
      </c>
    </row>
    <row r="178" spans="1:19" x14ac:dyDescent="0.25">
      <c r="A178" s="6">
        <v>44483</v>
      </c>
      <c r="B178" t="s">
        <v>130</v>
      </c>
      <c r="C178" t="str">
        <f>IFERROR(RIGHT(Tabla1[[#This Row],[Proyecto]],LEN(Tabla1[[#This Row],[Proyecto]])-FIND("-",Tabla1[[#This Row],[Proyecto]])),Tabla1[[#This Row],[Proyecto]])</f>
        <v>OT00091</v>
      </c>
      <c r="D178" t="str">
        <f>VLOOKUP(Tabla1[[#This Row],[Proyecto With not char]],Sheet2!$B$4:$D$53,3,FALSE)</f>
        <v>23-OT00091</v>
      </c>
      <c r="E178" t="s">
        <v>33</v>
      </c>
      <c r="F178">
        <f>VLOOKUP(Tabla1[[#This Row],[Bodega]],$AG$3:$AH$9,2,FALSE)</f>
        <v>2</v>
      </c>
      <c r="G178" t="s">
        <v>131</v>
      </c>
      <c r="J178" t="s">
        <v>17</v>
      </c>
      <c r="K178">
        <f>VLOOKUP(Tabla1[[#This Row],[Especie]],$AK$3:$AL$29,2,FALSE)</f>
        <v>1</v>
      </c>
      <c r="L178">
        <v>2</v>
      </c>
      <c r="M178">
        <v>5</v>
      </c>
      <c r="N178">
        <v>10</v>
      </c>
      <c r="O178">
        <v>2</v>
      </c>
      <c r="P178" s="4">
        <f>(L178*M178*N178*O178)/12</f>
        <v>16.666666666666668</v>
      </c>
      <c r="Q178" s="4">
        <f>+P178/424</f>
        <v>3.9308176100628936E-2</v>
      </c>
      <c r="R178" s="5">
        <v>1.7</v>
      </c>
      <c r="S178" s="5">
        <f>+Tabla1[[#This Row],[Precio $]]*Tabla1[[#This Row],[PT]]</f>
        <v>28.333333333333336</v>
      </c>
    </row>
    <row r="179" spans="1:19" x14ac:dyDescent="0.25">
      <c r="A179" s="6">
        <v>44483</v>
      </c>
      <c r="B179" t="s">
        <v>130</v>
      </c>
      <c r="C179" t="str">
        <f>IFERROR(RIGHT(Tabla1[[#This Row],[Proyecto]],LEN(Tabla1[[#This Row],[Proyecto]])-FIND("-",Tabla1[[#This Row],[Proyecto]])),Tabla1[[#This Row],[Proyecto]])</f>
        <v>OT00091</v>
      </c>
      <c r="D179" t="str">
        <f>VLOOKUP(Tabla1[[#This Row],[Proyecto With not char]],Sheet2!$B$4:$D$53,3,FALSE)</f>
        <v>23-OT00091</v>
      </c>
      <c r="E179" t="s">
        <v>33</v>
      </c>
      <c r="F179">
        <f>VLOOKUP(Tabla1[[#This Row],[Bodega]],$AG$3:$AH$9,2,FALSE)</f>
        <v>2</v>
      </c>
      <c r="G179" t="s">
        <v>131</v>
      </c>
      <c r="J179" t="s">
        <v>17</v>
      </c>
      <c r="K179">
        <f>VLOOKUP(Tabla1[[#This Row],[Especie]],$AK$3:$AL$29,2,FALSE)</f>
        <v>1</v>
      </c>
      <c r="L179">
        <v>2</v>
      </c>
      <c r="M179">
        <v>8</v>
      </c>
      <c r="N179">
        <v>10</v>
      </c>
      <c r="O179">
        <v>2</v>
      </c>
      <c r="P179" s="4">
        <f>(L179*M179*N179*O179)/12</f>
        <v>26.666666666666668</v>
      </c>
      <c r="Q179" s="4">
        <f>+P179/424</f>
        <v>6.2893081761006289E-2</v>
      </c>
      <c r="R179" s="5">
        <v>1.7</v>
      </c>
      <c r="S179" s="5">
        <f>+Tabla1[[#This Row],[Precio $]]*Tabla1[[#This Row],[PT]]</f>
        <v>45.333333333333336</v>
      </c>
    </row>
    <row r="180" spans="1:19" x14ac:dyDescent="0.25">
      <c r="A180" s="6">
        <v>44483</v>
      </c>
      <c r="B180" t="s">
        <v>130</v>
      </c>
      <c r="C180" t="str">
        <f>IFERROR(RIGHT(Tabla1[[#This Row],[Proyecto]],LEN(Tabla1[[#This Row],[Proyecto]])-FIND("-",Tabla1[[#This Row],[Proyecto]])),Tabla1[[#This Row],[Proyecto]])</f>
        <v>OT00091</v>
      </c>
      <c r="D180" t="str">
        <f>VLOOKUP(Tabla1[[#This Row],[Proyecto With not char]],Sheet2!$B$4:$D$53,3,FALSE)</f>
        <v>23-OT00091</v>
      </c>
      <c r="E180" t="s">
        <v>33</v>
      </c>
      <c r="F180">
        <f>VLOOKUP(Tabla1[[#This Row],[Bodega]],$AG$3:$AH$9,2,FALSE)</f>
        <v>2</v>
      </c>
      <c r="G180" t="s">
        <v>131</v>
      </c>
      <c r="J180" t="s">
        <v>17</v>
      </c>
      <c r="K180">
        <f>VLOOKUP(Tabla1[[#This Row],[Especie]],$AK$3:$AL$29,2,FALSE)</f>
        <v>1</v>
      </c>
      <c r="L180">
        <v>2</v>
      </c>
      <c r="M180">
        <v>10</v>
      </c>
      <c r="N180">
        <v>10</v>
      </c>
      <c r="O180">
        <v>1</v>
      </c>
      <c r="P180" s="4">
        <f>(L180*M180*N180*O180)/12</f>
        <v>16.666666666666668</v>
      </c>
      <c r="Q180" s="4">
        <f>+P180/424</f>
        <v>3.9308176100628936E-2</v>
      </c>
      <c r="R180" s="5">
        <v>1.7</v>
      </c>
      <c r="S180" s="5">
        <f>+Tabla1[[#This Row],[Precio $]]*Tabla1[[#This Row],[PT]]</f>
        <v>28.333333333333336</v>
      </c>
    </row>
    <row r="181" spans="1:19" x14ac:dyDescent="0.25">
      <c r="A181" s="6">
        <v>44484</v>
      </c>
      <c r="B181" t="s">
        <v>130</v>
      </c>
      <c r="C181" t="str">
        <f>IFERROR(RIGHT(Tabla1[[#This Row],[Proyecto]],LEN(Tabla1[[#This Row],[Proyecto]])-FIND("-",Tabla1[[#This Row],[Proyecto]])),Tabla1[[#This Row],[Proyecto]])</f>
        <v>OT00091</v>
      </c>
      <c r="D181" t="str">
        <f>VLOOKUP(Tabla1[[#This Row],[Proyecto With not char]],Sheet2!$B$4:$D$53,3,FALSE)</f>
        <v>23-OT00091</v>
      </c>
      <c r="E181" t="s">
        <v>33</v>
      </c>
      <c r="F181">
        <f>VLOOKUP(Tabla1[[#This Row],[Bodega]],$AG$3:$AH$9,2,FALSE)</f>
        <v>2</v>
      </c>
      <c r="G181" t="s">
        <v>131</v>
      </c>
      <c r="J181" t="s">
        <v>17</v>
      </c>
      <c r="K181">
        <f>VLOOKUP(Tabla1[[#This Row],[Especie]],$AK$3:$AL$29,2,FALSE)</f>
        <v>1</v>
      </c>
      <c r="L181">
        <v>2</v>
      </c>
      <c r="M181">
        <v>11</v>
      </c>
      <c r="N181">
        <v>10</v>
      </c>
      <c r="O181">
        <v>1</v>
      </c>
      <c r="P181" s="4">
        <f>(L181*M181*N181*O181)/12</f>
        <v>18.333333333333332</v>
      </c>
      <c r="Q181" s="4">
        <f>+P181/424</f>
        <v>4.3238993710691821E-2</v>
      </c>
      <c r="R181" s="5">
        <v>1.7</v>
      </c>
      <c r="S181" s="5">
        <f>+Tabla1[[#This Row],[Precio $]]*Tabla1[[#This Row],[PT]]</f>
        <v>31.166666666666664</v>
      </c>
    </row>
    <row r="182" spans="1:19" x14ac:dyDescent="0.25">
      <c r="A182" s="6">
        <v>44484</v>
      </c>
      <c r="B182" t="s">
        <v>130</v>
      </c>
      <c r="C182" t="str">
        <f>IFERROR(RIGHT(Tabla1[[#This Row],[Proyecto]],LEN(Tabla1[[#This Row],[Proyecto]])-FIND("-",Tabla1[[#This Row],[Proyecto]])),Tabla1[[#This Row],[Proyecto]])</f>
        <v>OT00091</v>
      </c>
      <c r="D182" t="str">
        <f>VLOOKUP(Tabla1[[#This Row],[Proyecto With not char]],Sheet2!$B$4:$D$53,3,FALSE)</f>
        <v>23-OT00091</v>
      </c>
      <c r="E182" t="s">
        <v>33</v>
      </c>
      <c r="F182">
        <f>VLOOKUP(Tabla1[[#This Row],[Bodega]],$AG$3:$AH$9,2,FALSE)</f>
        <v>2</v>
      </c>
      <c r="G182" t="s">
        <v>131</v>
      </c>
      <c r="J182" t="s">
        <v>17</v>
      </c>
      <c r="K182">
        <f>VLOOKUP(Tabla1[[#This Row],[Especie]],$AK$3:$AL$29,2,FALSE)</f>
        <v>1</v>
      </c>
      <c r="L182">
        <v>2</v>
      </c>
      <c r="M182">
        <v>7</v>
      </c>
      <c r="N182">
        <v>10</v>
      </c>
      <c r="O182">
        <v>2</v>
      </c>
      <c r="P182" s="4">
        <f>(L182*M182*N182*O182)/12</f>
        <v>23.333333333333332</v>
      </c>
      <c r="Q182" s="4">
        <f>+P182/424</f>
        <v>5.5031446540880498E-2</v>
      </c>
      <c r="R182" s="5">
        <v>1.7</v>
      </c>
      <c r="S182" s="5">
        <f>+Tabla1[[#This Row],[Precio $]]*Tabla1[[#This Row],[PT]]</f>
        <v>39.666666666666664</v>
      </c>
    </row>
    <row r="183" spans="1:19" x14ac:dyDescent="0.25">
      <c r="A183" s="6">
        <v>44484</v>
      </c>
      <c r="B183" t="s">
        <v>130</v>
      </c>
      <c r="C183" t="str">
        <f>IFERROR(RIGHT(Tabla1[[#This Row],[Proyecto]],LEN(Tabla1[[#This Row],[Proyecto]])-FIND("-",Tabla1[[#This Row],[Proyecto]])),Tabla1[[#This Row],[Proyecto]])</f>
        <v>OT00091</v>
      </c>
      <c r="D183" t="str">
        <f>VLOOKUP(Tabla1[[#This Row],[Proyecto With not char]],Sheet2!$B$4:$D$53,3,FALSE)</f>
        <v>23-OT00091</v>
      </c>
      <c r="E183" t="s">
        <v>33</v>
      </c>
      <c r="F183">
        <f>VLOOKUP(Tabla1[[#This Row],[Bodega]],$AG$3:$AH$9,2,FALSE)</f>
        <v>2</v>
      </c>
      <c r="G183" t="s">
        <v>131</v>
      </c>
      <c r="J183" t="s">
        <v>17</v>
      </c>
      <c r="K183">
        <f>VLOOKUP(Tabla1[[#This Row],[Especie]],$AK$3:$AL$29,2,FALSE)</f>
        <v>1</v>
      </c>
      <c r="L183">
        <v>2</v>
      </c>
      <c r="M183">
        <v>6</v>
      </c>
      <c r="N183">
        <v>10</v>
      </c>
      <c r="O183">
        <v>6</v>
      </c>
      <c r="P183" s="4">
        <f>(L183*M183*N183*O183)/12</f>
        <v>60</v>
      </c>
      <c r="Q183" s="4">
        <f>+P183/424</f>
        <v>0.14150943396226415</v>
      </c>
      <c r="R183" s="5">
        <v>1.7</v>
      </c>
      <c r="S183" s="5">
        <f>+Tabla1[[#This Row],[Precio $]]*Tabla1[[#This Row],[PT]]</f>
        <v>102</v>
      </c>
    </row>
    <row r="184" spans="1:19" x14ac:dyDescent="0.25">
      <c r="A184" s="6">
        <v>44484</v>
      </c>
      <c r="B184" t="s">
        <v>130</v>
      </c>
      <c r="C184" t="str">
        <f>IFERROR(RIGHT(Tabla1[[#This Row],[Proyecto]],LEN(Tabla1[[#This Row],[Proyecto]])-FIND("-",Tabla1[[#This Row],[Proyecto]])),Tabla1[[#This Row],[Proyecto]])</f>
        <v>OT00091</v>
      </c>
      <c r="D184" t="str">
        <f>VLOOKUP(Tabla1[[#This Row],[Proyecto With not char]],Sheet2!$B$4:$D$53,3,FALSE)</f>
        <v>23-OT00091</v>
      </c>
      <c r="E184" t="s">
        <v>33</v>
      </c>
      <c r="F184">
        <f>VLOOKUP(Tabla1[[#This Row],[Bodega]],$AG$3:$AH$9,2,FALSE)</f>
        <v>2</v>
      </c>
      <c r="G184" t="s">
        <v>131</v>
      </c>
      <c r="J184" t="s">
        <v>17</v>
      </c>
      <c r="K184">
        <f>VLOOKUP(Tabla1[[#This Row],[Especie]],$AK$3:$AL$29,2,FALSE)</f>
        <v>1</v>
      </c>
      <c r="L184">
        <v>2</v>
      </c>
      <c r="M184">
        <v>12</v>
      </c>
      <c r="N184">
        <v>10</v>
      </c>
      <c r="O184">
        <v>4</v>
      </c>
      <c r="P184" s="4">
        <f>(L184*M184*N184*O184)/12</f>
        <v>80</v>
      </c>
      <c r="Q184" s="4">
        <f>+P184/424</f>
        <v>0.18867924528301888</v>
      </c>
      <c r="R184" s="5">
        <v>1.7</v>
      </c>
      <c r="S184" s="5">
        <f>+Tabla1[[#This Row],[Precio $]]*Tabla1[[#This Row],[PT]]</f>
        <v>136</v>
      </c>
    </row>
    <row r="185" spans="1:19" x14ac:dyDescent="0.25">
      <c r="A185" s="6">
        <v>44484</v>
      </c>
      <c r="B185" t="s">
        <v>130</v>
      </c>
      <c r="C185" t="str">
        <f>IFERROR(RIGHT(Tabla1[[#This Row],[Proyecto]],LEN(Tabla1[[#This Row],[Proyecto]])-FIND("-",Tabla1[[#This Row],[Proyecto]])),Tabla1[[#This Row],[Proyecto]])</f>
        <v>OT00091</v>
      </c>
      <c r="D185" t="str">
        <f>VLOOKUP(Tabla1[[#This Row],[Proyecto With not char]],Sheet2!$B$4:$D$53,3,FALSE)</f>
        <v>23-OT00091</v>
      </c>
      <c r="E185" t="s">
        <v>33</v>
      </c>
      <c r="F185">
        <f>VLOOKUP(Tabla1[[#This Row],[Bodega]],$AG$3:$AH$9,2,FALSE)</f>
        <v>2</v>
      </c>
      <c r="G185" t="s">
        <v>131</v>
      </c>
      <c r="J185" t="s">
        <v>17</v>
      </c>
      <c r="K185">
        <f>VLOOKUP(Tabla1[[#This Row],[Especie]],$AK$3:$AL$29,2,FALSE)</f>
        <v>1</v>
      </c>
      <c r="L185">
        <v>2</v>
      </c>
      <c r="M185">
        <v>8</v>
      </c>
      <c r="N185">
        <v>10</v>
      </c>
      <c r="O185">
        <v>4</v>
      </c>
      <c r="P185" s="4">
        <f>(L185*M185*N185*O185)/12</f>
        <v>53.333333333333336</v>
      </c>
      <c r="Q185" s="4">
        <f>+P185/424</f>
        <v>0.12578616352201258</v>
      </c>
      <c r="R185" s="5">
        <v>1.7</v>
      </c>
      <c r="S185" s="5">
        <f>+Tabla1[[#This Row],[Precio $]]*Tabla1[[#This Row],[PT]]</f>
        <v>90.666666666666671</v>
      </c>
    </row>
    <row r="186" spans="1:19" x14ac:dyDescent="0.25">
      <c r="A186" s="6">
        <v>44484</v>
      </c>
      <c r="B186" t="s">
        <v>130</v>
      </c>
      <c r="C186" t="str">
        <f>IFERROR(RIGHT(Tabla1[[#This Row],[Proyecto]],LEN(Tabla1[[#This Row],[Proyecto]])-FIND("-",Tabla1[[#This Row],[Proyecto]])),Tabla1[[#This Row],[Proyecto]])</f>
        <v>OT00091</v>
      </c>
      <c r="D186" t="str">
        <f>VLOOKUP(Tabla1[[#This Row],[Proyecto With not char]],Sheet2!$B$4:$D$53,3,FALSE)</f>
        <v>23-OT00091</v>
      </c>
      <c r="E186" t="s">
        <v>33</v>
      </c>
      <c r="F186">
        <f>VLOOKUP(Tabla1[[#This Row],[Bodega]],$AG$3:$AH$9,2,FALSE)</f>
        <v>2</v>
      </c>
      <c r="G186" t="s">
        <v>131</v>
      </c>
      <c r="J186" t="s">
        <v>17</v>
      </c>
      <c r="K186">
        <f>VLOOKUP(Tabla1[[#This Row],[Especie]],$AK$3:$AL$29,2,FALSE)</f>
        <v>1</v>
      </c>
      <c r="L186">
        <v>2</v>
      </c>
      <c r="M186">
        <v>11</v>
      </c>
      <c r="N186">
        <v>10</v>
      </c>
      <c r="O186">
        <v>1</v>
      </c>
      <c r="P186" s="4">
        <f>(L186*M186*N186*O186)/12</f>
        <v>18.333333333333332</v>
      </c>
      <c r="Q186" s="4">
        <f>+P186/424</f>
        <v>4.3238993710691821E-2</v>
      </c>
      <c r="R186" s="5">
        <v>1.7</v>
      </c>
      <c r="S186" s="5">
        <f>+Tabla1[[#This Row],[Precio $]]*Tabla1[[#This Row],[PT]]</f>
        <v>31.166666666666664</v>
      </c>
    </row>
    <row r="187" spans="1:19" x14ac:dyDescent="0.25">
      <c r="A187" s="6">
        <v>44484</v>
      </c>
      <c r="B187" t="s">
        <v>130</v>
      </c>
      <c r="C187" t="str">
        <f>IFERROR(RIGHT(Tabla1[[#This Row],[Proyecto]],LEN(Tabla1[[#This Row],[Proyecto]])-FIND("-",Tabla1[[#This Row],[Proyecto]])),Tabla1[[#This Row],[Proyecto]])</f>
        <v>OT00091</v>
      </c>
      <c r="D187" t="str">
        <f>VLOOKUP(Tabla1[[#This Row],[Proyecto With not char]],Sheet2!$B$4:$D$53,3,FALSE)</f>
        <v>23-OT00091</v>
      </c>
      <c r="E187" t="s">
        <v>33</v>
      </c>
      <c r="F187">
        <f>VLOOKUP(Tabla1[[#This Row],[Bodega]],$AG$3:$AH$9,2,FALSE)</f>
        <v>2</v>
      </c>
      <c r="G187" t="s">
        <v>131</v>
      </c>
      <c r="J187" t="s">
        <v>17</v>
      </c>
      <c r="K187">
        <f>VLOOKUP(Tabla1[[#This Row],[Especie]],$AK$3:$AL$29,2,FALSE)</f>
        <v>1</v>
      </c>
      <c r="L187">
        <v>2</v>
      </c>
      <c r="M187">
        <v>13</v>
      </c>
      <c r="N187">
        <v>10</v>
      </c>
      <c r="O187">
        <v>2</v>
      </c>
      <c r="P187" s="4">
        <f>(L187*M187*N187*O187)/12</f>
        <v>43.333333333333336</v>
      </c>
      <c r="Q187" s="4">
        <f>+P187/424</f>
        <v>0.10220125786163523</v>
      </c>
      <c r="R187" s="5">
        <v>1.7</v>
      </c>
      <c r="S187" s="5">
        <f>+Tabla1[[#This Row],[Precio $]]*Tabla1[[#This Row],[PT]]</f>
        <v>73.666666666666671</v>
      </c>
    </row>
    <row r="188" spans="1:19" x14ac:dyDescent="0.25">
      <c r="A188" s="6">
        <v>44484</v>
      </c>
      <c r="B188" t="s">
        <v>130</v>
      </c>
      <c r="C188" t="str">
        <f>IFERROR(RIGHT(Tabla1[[#This Row],[Proyecto]],LEN(Tabla1[[#This Row],[Proyecto]])-FIND("-",Tabla1[[#This Row],[Proyecto]])),Tabla1[[#This Row],[Proyecto]])</f>
        <v>OT00091</v>
      </c>
      <c r="D188" t="str">
        <f>VLOOKUP(Tabla1[[#This Row],[Proyecto With not char]],Sheet2!$B$4:$D$53,3,FALSE)</f>
        <v>23-OT00091</v>
      </c>
      <c r="E188" t="s">
        <v>33</v>
      </c>
      <c r="F188">
        <f>VLOOKUP(Tabla1[[#This Row],[Bodega]],$AG$3:$AH$9,2,FALSE)</f>
        <v>2</v>
      </c>
      <c r="G188" t="s">
        <v>131</v>
      </c>
      <c r="J188" t="s">
        <v>17</v>
      </c>
      <c r="K188">
        <f>VLOOKUP(Tabla1[[#This Row],[Especie]],$AK$3:$AL$29,2,FALSE)</f>
        <v>1</v>
      </c>
      <c r="L188">
        <v>2</v>
      </c>
      <c r="M188">
        <v>9</v>
      </c>
      <c r="N188">
        <v>10</v>
      </c>
      <c r="O188">
        <v>3</v>
      </c>
      <c r="P188" s="4">
        <f>(L188*M188*N188*O188)/12</f>
        <v>45</v>
      </c>
      <c r="Q188" s="4">
        <f>+P188/424</f>
        <v>0.10613207547169812</v>
      </c>
      <c r="R188" s="5">
        <v>1.7</v>
      </c>
      <c r="S188" s="5">
        <f>+Tabla1[[#This Row],[Precio $]]*Tabla1[[#This Row],[PT]]</f>
        <v>76.5</v>
      </c>
    </row>
    <row r="189" spans="1:19" x14ac:dyDescent="0.25">
      <c r="A189" s="6">
        <v>44484</v>
      </c>
      <c r="B189" t="s">
        <v>130</v>
      </c>
      <c r="C189" t="str">
        <f>IFERROR(RIGHT(Tabla1[[#This Row],[Proyecto]],LEN(Tabla1[[#This Row],[Proyecto]])-FIND("-",Tabla1[[#This Row],[Proyecto]])),Tabla1[[#This Row],[Proyecto]])</f>
        <v>OT00091</v>
      </c>
      <c r="D189" t="str">
        <f>VLOOKUP(Tabla1[[#This Row],[Proyecto With not char]],Sheet2!$B$4:$D$53,3,FALSE)</f>
        <v>23-OT00091</v>
      </c>
      <c r="E189" t="s">
        <v>33</v>
      </c>
      <c r="F189">
        <f>VLOOKUP(Tabla1[[#This Row],[Bodega]],$AG$3:$AH$9,2,FALSE)</f>
        <v>2</v>
      </c>
      <c r="G189" t="s">
        <v>131</v>
      </c>
      <c r="J189" t="s">
        <v>17</v>
      </c>
      <c r="K189">
        <f>VLOOKUP(Tabla1[[#This Row],[Especie]],$AK$3:$AL$29,2,FALSE)</f>
        <v>1</v>
      </c>
      <c r="L189">
        <v>2</v>
      </c>
      <c r="M189">
        <v>10</v>
      </c>
      <c r="N189">
        <v>10</v>
      </c>
      <c r="O189">
        <v>1</v>
      </c>
      <c r="P189" s="4">
        <f>(L189*M189*N189*O189)/12</f>
        <v>16.666666666666668</v>
      </c>
      <c r="Q189" s="4">
        <f>+P189/424</f>
        <v>3.9308176100628936E-2</v>
      </c>
      <c r="R189" s="5">
        <v>1.7</v>
      </c>
      <c r="S189" s="5">
        <f>+Tabla1[[#This Row],[Precio $]]*Tabla1[[#This Row],[PT]]</f>
        <v>28.333333333333336</v>
      </c>
    </row>
    <row r="190" spans="1:19" x14ac:dyDescent="0.25">
      <c r="A190" s="6">
        <v>44484</v>
      </c>
      <c r="B190" t="s">
        <v>130</v>
      </c>
      <c r="C190" t="str">
        <f>IFERROR(RIGHT(Tabla1[[#This Row],[Proyecto]],LEN(Tabla1[[#This Row],[Proyecto]])-FIND("-",Tabla1[[#This Row],[Proyecto]])),Tabla1[[#This Row],[Proyecto]])</f>
        <v>OT00091</v>
      </c>
      <c r="D190" t="str">
        <f>VLOOKUP(Tabla1[[#This Row],[Proyecto With not char]],Sheet2!$B$4:$D$53,3,FALSE)</f>
        <v>23-OT00091</v>
      </c>
      <c r="E190" t="s">
        <v>33</v>
      </c>
      <c r="F190">
        <f>VLOOKUP(Tabla1[[#This Row],[Bodega]],$AG$3:$AH$9,2,FALSE)</f>
        <v>2</v>
      </c>
      <c r="G190" t="s">
        <v>131</v>
      </c>
      <c r="J190" t="s">
        <v>17</v>
      </c>
      <c r="K190">
        <f>VLOOKUP(Tabla1[[#This Row],[Especie]],$AK$3:$AL$29,2,FALSE)</f>
        <v>1</v>
      </c>
      <c r="L190">
        <v>2</v>
      </c>
      <c r="M190">
        <v>6</v>
      </c>
      <c r="N190">
        <v>10</v>
      </c>
      <c r="O190">
        <v>1</v>
      </c>
      <c r="P190" s="4">
        <f>(L190*M190*N190*O190)/12</f>
        <v>10</v>
      </c>
      <c r="Q190" s="4">
        <f>+P190/424</f>
        <v>2.358490566037736E-2</v>
      </c>
      <c r="R190" s="5">
        <v>1.7</v>
      </c>
      <c r="S190" s="5">
        <f>+Tabla1[[#This Row],[Precio $]]*Tabla1[[#This Row],[PT]]</f>
        <v>17</v>
      </c>
    </row>
    <row r="191" spans="1:19" x14ac:dyDescent="0.25">
      <c r="A191" s="6">
        <v>44484</v>
      </c>
      <c r="B191" t="s">
        <v>130</v>
      </c>
      <c r="C191" t="str">
        <f>IFERROR(RIGHT(Tabla1[[#This Row],[Proyecto]],LEN(Tabla1[[#This Row],[Proyecto]])-FIND("-",Tabla1[[#This Row],[Proyecto]])),Tabla1[[#This Row],[Proyecto]])</f>
        <v>OT00091</v>
      </c>
      <c r="D191" t="str">
        <f>VLOOKUP(Tabla1[[#This Row],[Proyecto With not char]],Sheet2!$B$4:$D$53,3,FALSE)</f>
        <v>23-OT00091</v>
      </c>
      <c r="E191" t="s">
        <v>33</v>
      </c>
      <c r="F191">
        <f>VLOOKUP(Tabla1[[#This Row],[Bodega]],$AG$3:$AH$9,2,FALSE)</f>
        <v>2</v>
      </c>
      <c r="G191" t="s">
        <v>131</v>
      </c>
      <c r="J191" t="s">
        <v>17</v>
      </c>
      <c r="K191">
        <f>VLOOKUP(Tabla1[[#This Row],[Especie]],$AK$3:$AL$29,2,FALSE)</f>
        <v>1</v>
      </c>
      <c r="L191">
        <v>2</v>
      </c>
      <c r="M191">
        <v>9</v>
      </c>
      <c r="N191">
        <v>10</v>
      </c>
      <c r="O191">
        <v>1</v>
      </c>
      <c r="P191" s="4">
        <f>(L191*M191*N191*O191)/12</f>
        <v>15</v>
      </c>
      <c r="Q191" s="4">
        <f>+P191/424</f>
        <v>3.5377358490566037E-2</v>
      </c>
      <c r="R191" s="5">
        <v>1.7</v>
      </c>
      <c r="S191" s="5">
        <f>+Tabla1[[#This Row],[Precio $]]*Tabla1[[#This Row],[PT]]</f>
        <v>25.5</v>
      </c>
    </row>
    <row r="192" spans="1:19" x14ac:dyDescent="0.25">
      <c r="A192" s="6">
        <v>44474</v>
      </c>
      <c r="B192" t="s">
        <v>115</v>
      </c>
      <c r="C192" t="str">
        <f>IFERROR(RIGHT(Tabla1[[#This Row],[Proyecto]],LEN(Tabla1[[#This Row],[Proyecto]])-FIND("-",Tabla1[[#This Row],[Proyecto]])),Tabla1[[#This Row],[Proyecto]])</f>
        <v>OT00094</v>
      </c>
      <c r="D192" t="str">
        <f>VLOOKUP(Tabla1[[#This Row],[Proyecto With not char]],Sheet2!$B$4:$D$53,3,FALSE)</f>
        <v>24-OT00094</v>
      </c>
      <c r="E192" t="s">
        <v>33</v>
      </c>
      <c r="F192">
        <f>VLOOKUP(Tabla1[[#This Row],[Bodega]],$AG$3:$AH$9,2,FALSE)</f>
        <v>2</v>
      </c>
      <c r="G192" t="s">
        <v>112</v>
      </c>
      <c r="J192" t="s">
        <v>40</v>
      </c>
      <c r="K192">
        <f>VLOOKUP(Tabla1[[#This Row],[Especie]],$AK$3:$AL$29,2,FALSE)</f>
        <v>1005</v>
      </c>
      <c r="L192">
        <v>1</v>
      </c>
      <c r="M192">
        <v>4</v>
      </c>
      <c r="N192">
        <v>5</v>
      </c>
      <c r="O192">
        <v>6</v>
      </c>
      <c r="P192" s="4">
        <f>(L192*M192*N192*O192)/12</f>
        <v>10</v>
      </c>
      <c r="Q192" s="4">
        <f>+P192/424</f>
        <v>2.358490566037736E-2</v>
      </c>
      <c r="R192" s="5">
        <v>1.02</v>
      </c>
      <c r="S192" s="5">
        <f>+Tabla1[[#This Row],[Precio $]]*Tabla1[[#This Row],[PT]]</f>
        <v>10.199999999999999</v>
      </c>
    </row>
    <row r="193" spans="1:19" x14ac:dyDescent="0.25">
      <c r="A193" s="6">
        <v>44474</v>
      </c>
      <c r="B193" t="s">
        <v>115</v>
      </c>
      <c r="C193" t="str">
        <f>IFERROR(RIGHT(Tabla1[[#This Row],[Proyecto]],LEN(Tabla1[[#This Row],[Proyecto]])-FIND("-",Tabla1[[#This Row],[Proyecto]])),Tabla1[[#This Row],[Proyecto]])</f>
        <v>OT00094</v>
      </c>
      <c r="D193" t="str">
        <f>VLOOKUP(Tabla1[[#This Row],[Proyecto With not char]],Sheet2!$B$4:$D$53,3,FALSE)</f>
        <v>24-OT00094</v>
      </c>
      <c r="E193" t="s">
        <v>33</v>
      </c>
      <c r="F193">
        <f>VLOOKUP(Tabla1[[#This Row],[Bodega]],$AG$3:$AH$9,2,FALSE)</f>
        <v>2</v>
      </c>
      <c r="G193" t="s">
        <v>112</v>
      </c>
      <c r="J193" t="s">
        <v>40</v>
      </c>
      <c r="K193">
        <f>VLOOKUP(Tabla1[[#This Row],[Especie]],$AK$3:$AL$29,2,FALSE)</f>
        <v>1005</v>
      </c>
      <c r="L193">
        <v>1</v>
      </c>
      <c r="M193">
        <v>5</v>
      </c>
      <c r="N193">
        <v>5</v>
      </c>
      <c r="O193">
        <v>10</v>
      </c>
      <c r="P193" s="4">
        <f>(L193*M193*N193*O193)/12</f>
        <v>20.833333333333332</v>
      </c>
      <c r="Q193" s="4">
        <f>+P193/424</f>
        <v>4.913522012578616E-2</v>
      </c>
      <c r="R193" s="5">
        <v>1.02</v>
      </c>
      <c r="S193" s="5">
        <f>+Tabla1[[#This Row],[Precio $]]*Tabla1[[#This Row],[PT]]</f>
        <v>21.25</v>
      </c>
    </row>
    <row r="194" spans="1:19" x14ac:dyDescent="0.25">
      <c r="A194" s="6">
        <v>44474</v>
      </c>
      <c r="B194" t="s">
        <v>115</v>
      </c>
      <c r="C194" t="str">
        <f>IFERROR(RIGHT(Tabla1[[#This Row],[Proyecto]],LEN(Tabla1[[#This Row],[Proyecto]])-FIND("-",Tabla1[[#This Row],[Proyecto]])),Tabla1[[#This Row],[Proyecto]])</f>
        <v>OT00094</v>
      </c>
      <c r="D194" t="str">
        <f>VLOOKUP(Tabla1[[#This Row],[Proyecto With not char]],Sheet2!$B$4:$D$53,3,FALSE)</f>
        <v>24-OT00094</v>
      </c>
      <c r="E194" t="s">
        <v>33</v>
      </c>
      <c r="F194">
        <f>VLOOKUP(Tabla1[[#This Row],[Bodega]],$AG$3:$AH$9,2,FALSE)</f>
        <v>2</v>
      </c>
      <c r="G194" t="s">
        <v>112</v>
      </c>
      <c r="J194" t="s">
        <v>40</v>
      </c>
      <c r="K194">
        <f>VLOOKUP(Tabla1[[#This Row],[Especie]],$AK$3:$AL$29,2,FALSE)</f>
        <v>1005</v>
      </c>
      <c r="L194">
        <v>1</v>
      </c>
      <c r="M194">
        <v>6</v>
      </c>
      <c r="N194">
        <v>5</v>
      </c>
      <c r="O194">
        <v>2</v>
      </c>
      <c r="P194" s="4">
        <f>(L194*M194*N194*O194)/12</f>
        <v>5</v>
      </c>
      <c r="Q194" s="4">
        <f>+P194/424</f>
        <v>1.179245283018868E-2</v>
      </c>
      <c r="R194" s="5">
        <v>1.02</v>
      </c>
      <c r="S194" s="5">
        <f>+Tabla1[[#This Row],[Precio $]]*Tabla1[[#This Row],[PT]]</f>
        <v>5.0999999999999996</v>
      </c>
    </row>
    <row r="195" spans="1:19" x14ac:dyDescent="0.25">
      <c r="A195" s="6">
        <v>44474</v>
      </c>
      <c r="B195" t="s">
        <v>115</v>
      </c>
      <c r="C195" t="str">
        <f>IFERROR(RIGHT(Tabla1[[#This Row],[Proyecto]],LEN(Tabla1[[#This Row],[Proyecto]])-FIND("-",Tabla1[[#This Row],[Proyecto]])),Tabla1[[#This Row],[Proyecto]])</f>
        <v>OT00094</v>
      </c>
      <c r="D195" t="str">
        <f>VLOOKUP(Tabla1[[#This Row],[Proyecto With not char]],Sheet2!$B$4:$D$53,3,FALSE)</f>
        <v>24-OT00094</v>
      </c>
      <c r="E195" t="s">
        <v>33</v>
      </c>
      <c r="F195">
        <f>VLOOKUP(Tabla1[[#This Row],[Bodega]],$AG$3:$AH$9,2,FALSE)</f>
        <v>2</v>
      </c>
      <c r="G195" t="s">
        <v>112</v>
      </c>
      <c r="J195" t="s">
        <v>40</v>
      </c>
      <c r="K195">
        <f>VLOOKUP(Tabla1[[#This Row],[Especie]],$AK$3:$AL$29,2,FALSE)</f>
        <v>1005</v>
      </c>
      <c r="L195">
        <v>1</v>
      </c>
      <c r="M195">
        <v>4</v>
      </c>
      <c r="N195">
        <v>4</v>
      </c>
      <c r="O195">
        <v>9</v>
      </c>
      <c r="P195" s="4">
        <f>(L195*M195*N195*O195)/12</f>
        <v>12</v>
      </c>
      <c r="Q195" s="4">
        <f>+P195/424</f>
        <v>2.8301886792452831E-2</v>
      </c>
      <c r="R195" s="5">
        <v>1.02</v>
      </c>
      <c r="S195" s="5">
        <f>+Tabla1[[#This Row],[Precio $]]*Tabla1[[#This Row],[PT]]</f>
        <v>12.24</v>
      </c>
    </row>
    <row r="196" spans="1:19" x14ac:dyDescent="0.25">
      <c r="A196" s="6">
        <v>44474</v>
      </c>
      <c r="B196" t="s">
        <v>115</v>
      </c>
      <c r="C196" t="str">
        <f>IFERROR(RIGHT(Tabla1[[#This Row],[Proyecto]],LEN(Tabla1[[#This Row],[Proyecto]])-FIND("-",Tabla1[[#This Row],[Proyecto]])),Tabla1[[#This Row],[Proyecto]])</f>
        <v>OT00094</v>
      </c>
      <c r="D196" t="str">
        <f>VLOOKUP(Tabla1[[#This Row],[Proyecto With not char]],Sheet2!$B$4:$D$53,3,FALSE)</f>
        <v>24-OT00094</v>
      </c>
      <c r="E196" t="s">
        <v>33</v>
      </c>
      <c r="F196">
        <f>VLOOKUP(Tabla1[[#This Row],[Bodega]],$AG$3:$AH$9,2,FALSE)</f>
        <v>2</v>
      </c>
      <c r="G196" t="s">
        <v>112</v>
      </c>
      <c r="J196" t="s">
        <v>40</v>
      </c>
      <c r="K196">
        <f>VLOOKUP(Tabla1[[#This Row],[Especie]],$AK$3:$AL$29,2,FALSE)</f>
        <v>1005</v>
      </c>
      <c r="L196">
        <v>1</v>
      </c>
      <c r="M196">
        <v>5</v>
      </c>
      <c r="N196">
        <v>4</v>
      </c>
      <c r="O196">
        <v>8</v>
      </c>
      <c r="P196" s="4">
        <f>(L196*M196*N196*O196)/12</f>
        <v>13.333333333333334</v>
      </c>
      <c r="Q196" s="4">
        <f>+P196/424</f>
        <v>3.1446540880503145E-2</v>
      </c>
      <c r="R196" s="5">
        <v>1.02</v>
      </c>
      <c r="S196" s="5">
        <f>+Tabla1[[#This Row],[Precio $]]*Tabla1[[#This Row],[PT]]</f>
        <v>13.600000000000001</v>
      </c>
    </row>
    <row r="197" spans="1:19" x14ac:dyDescent="0.25">
      <c r="A197" s="6">
        <v>44474</v>
      </c>
      <c r="B197" t="s">
        <v>115</v>
      </c>
      <c r="C197" t="str">
        <f>IFERROR(RIGHT(Tabla1[[#This Row],[Proyecto]],LEN(Tabla1[[#This Row],[Proyecto]])-FIND("-",Tabla1[[#This Row],[Proyecto]])),Tabla1[[#This Row],[Proyecto]])</f>
        <v>OT00094</v>
      </c>
      <c r="D197" t="str">
        <f>VLOOKUP(Tabla1[[#This Row],[Proyecto With not char]],Sheet2!$B$4:$D$53,3,FALSE)</f>
        <v>24-OT00094</v>
      </c>
      <c r="E197" t="s">
        <v>33</v>
      </c>
      <c r="F197">
        <f>VLOOKUP(Tabla1[[#This Row],[Bodega]],$AG$3:$AH$9,2,FALSE)</f>
        <v>2</v>
      </c>
      <c r="G197" t="s">
        <v>112</v>
      </c>
      <c r="J197" t="s">
        <v>40</v>
      </c>
      <c r="K197">
        <f>VLOOKUP(Tabla1[[#This Row],[Especie]],$AK$3:$AL$29,2,FALSE)</f>
        <v>1005</v>
      </c>
      <c r="L197">
        <v>1</v>
      </c>
      <c r="M197">
        <v>6</v>
      </c>
      <c r="N197">
        <v>4</v>
      </c>
      <c r="O197">
        <v>7</v>
      </c>
      <c r="P197" s="4">
        <f>(L197*M197*N197*O197)/12</f>
        <v>14</v>
      </c>
      <c r="Q197" s="4">
        <f>+P197/424</f>
        <v>3.3018867924528301E-2</v>
      </c>
      <c r="R197" s="5">
        <v>1.02</v>
      </c>
      <c r="S197" s="5">
        <f>+Tabla1[[#This Row],[Precio $]]*Tabla1[[#This Row],[PT]]</f>
        <v>14.280000000000001</v>
      </c>
    </row>
    <row r="198" spans="1:19" x14ac:dyDescent="0.25">
      <c r="A198" s="6">
        <v>44474</v>
      </c>
      <c r="B198" t="s">
        <v>115</v>
      </c>
      <c r="C198" t="str">
        <f>IFERROR(RIGHT(Tabla1[[#This Row],[Proyecto]],LEN(Tabla1[[#This Row],[Proyecto]])-FIND("-",Tabla1[[#This Row],[Proyecto]])),Tabla1[[#This Row],[Proyecto]])</f>
        <v>OT00094</v>
      </c>
      <c r="D198" t="str">
        <f>VLOOKUP(Tabla1[[#This Row],[Proyecto With not char]],Sheet2!$B$4:$D$53,3,FALSE)</f>
        <v>24-OT00094</v>
      </c>
      <c r="E198" t="s">
        <v>33</v>
      </c>
      <c r="F198">
        <f>VLOOKUP(Tabla1[[#This Row],[Bodega]],$AG$3:$AH$9,2,FALSE)</f>
        <v>2</v>
      </c>
      <c r="G198" t="s">
        <v>112</v>
      </c>
      <c r="J198" t="s">
        <v>40</v>
      </c>
      <c r="K198">
        <f>VLOOKUP(Tabla1[[#This Row],[Especie]],$AK$3:$AL$29,2,FALSE)</f>
        <v>1005</v>
      </c>
      <c r="L198">
        <v>1</v>
      </c>
      <c r="M198">
        <v>7</v>
      </c>
      <c r="N198">
        <v>4</v>
      </c>
      <c r="O198">
        <v>5</v>
      </c>
      <c r="P198" s="4">
        <f>(L198*M198*N198*O198)/12</f>
        <v>11.666666666666666</v>
      </c>
      <c r="Q198" s="4">
        <f>+P198/424</f>
        <v>2.7515723270440249E-2</v>
      </c>
      <c r="R198" s="5">
        <v>1.02</v>
      </c>
      <c r="S198" s="5">
        <f>+Tabla1[[#This Row],[Precio $]]*Tabla1[[#This Row],[PT]]</f>
        <v>11.9</v>
      </c>
    </row>
    <row r="199" spans="1:19" x14ac:dyDescent="0.25">
      <c r="A199" s="6">
        <v>44474</v>
      </c>
      <c r="B199" t="s">
        <v>115</v>
      </c>
      <c r="C199" t="str">
        <f>IFERROR(RIGHT(Tabla1[[#This Row],[Proyecto]],LEN(Tabla1[[#This Row],[Proyecto]])-FIND("-",Tabla1[[#This Row],[Proyecto]])),Tabla1[[#This Row],[Proyecto]])</f>
        <v>OT00094</v>
      </c>
      <c r="D199" t="str">
        <f>VLOOKUP(Tabla1[[#This Row],[Proyecto With not char]],Sheet2!$B$4:$D$53,3,FALSE)</f>
        <v>24-OT00094</v>
      </c>
      <c r="E199" t="s">
        <v>33</v>
      </c>
      <c r="F199">
        <f>VLOOKUP(Tabla1[[#This Row],[Bodega]],$AG$3:$AH$9,2,FALSE)</f>
        <v>2</v>
      </c>
      <c r="G199" t="s">
        <v>112</v>
      </c>
      <c r="J199" t="s">
        <v>40</v>
      </c>
      <c r="K199">
        <f>VLOOKUP(Tabla1[[#This Row],[Especie]],$AK$3:$AL$29,2,FALSE)</f>
        <v>1005</v>
      </c>
      <c r="L199">
        <v>1</v>
      </c>
      <c r="M199">
        <v>8</v>
      </c>
      <c r="N199">
        <v>4</v>
      </c>
      <c r="O199">
        <v>2</v>
      </c>
      <c r="P199" s="4">
        <f>(L199*M199*N199*O199)/12</f>
        <v>5.333333333333333</v>
      </c>
      <c r="Q199" s="4">
        <f>+P199/424</f>
        <v>1.2578616352201257E-2</v>
      </c>
      <c r="R199" s="5">
        <v>1.02</v>
      </c>
      <c r="S199" s="5">
        <f>+Tabla1[[#This Row],[Precio $]]*Tabla1[[#This Row],[PT]]</f>
        <v>5.4399999999999995</v>
      </c>
    </row>
    <row r="200" spans="1:19" x14ac:dyDescent="0.25">
      <c r="A200" s="6">
        <v>44474</v>
      </c>
      <c r="B200" t="s">
        <v>115</v>
      </c>
      <c r="C200" t="str">
        <f>IFERROR(RIGHT(Tabla1[[#This Row],[Proyecto]],LEN(Tabla1[[#This Row],[Proyecto]])-FIND("-",Tabla1[[#This Row],[Proyecto]])),Tabla1[[#This Row],[Proyecto]])</f>
        <v>OT00094</v>
      </c>
      <c r="D200" t="str">
        <f>VLOOKUP(Tabla1[[#This Row],[Proyecto With not char]],Sheet2!$B$4:$D$53,3,FALSE)</f>
        <v>24-OT00094</v>
      </c>
      <c r="E200" t="s">
        <v>33</v>
      </c>
      <c r="F200">
        <f>VLOOKUP(Tabla1[[#This Row],[Bodega]],$AG$3:$AH$9,2,FALSE)</f>
        <v>2</v>
      </c>
      <c r="G200" t="s">
        <v>112</v>
      </c>
      <c r="J200" t="s">
        <v>40</v>
      </c>
      <c r="K200">
        <f>VLOOKUP(Tabla1[[#This Row],[Especie]],$AK$3:$AL$29,2,FALSE)</f>
        <v>1005</v>
      </c>
      <c r="L200">
        <v>1</v>
      </c>
      <c r="M200">
        <v>9</v>
      </c>
      <c r="N200">
        <v>4</v>
      </c>
      <c r="O200">
        <v>2</v>
      </c>
      <c r="P200" s="4">
        <f>(L200*M200*N200*O200)/12</f>
        <v>6</v>
      </c>
      <c r="Q200" s="4">
        <f>+P200/424</f>
        <v>1.4150943396226415E-2</v>
      </c>
      <c r="R200" s="5">
        <v>1.02</v>
      </c>
      <c r="S200" s="5">
        <f>+Tabla1[[#This Row],[Precio $]]*Tabla1[[#This Row],[PT]]</f>
        <v>6.12</v>
      </c>
    </row>
    <row r="201" spans="1:19" x14ac:dyDescent="0.25">
      <c r="A201" s="6">
        <v>44474</v>
      </c>
      <c r="B201" t="s">
        <v>115</v>
      </c>
      <c r="C201" t="str">
        <f>IFERROR(RIGHT(Tabla1[[#This Row],[Proyecto]],LEN(Tabla1[[#This Row],[Proyecto]])-FIND("-",Tabla1[[#This Row],[Proyecto]])),Tabla1[[#This Row],[Proyecto]])</f>
        <v>OT00094</v>
      </c>
      <c r="D201" t="str">
        <f>VLOOKUP(Tabla1[[#This Row],[Proyecto With not char]],Sheet2!$B$4:$D$53,3,FALSE)</f>
        <v>24-OT00094</v>
      </c>
      <c r="E201" t="s">
        <v>33</v>
      </c>
      <c r="F201">
        <f>VLOOKUP(Tabla1[[#This Row],[Bodega]],$AG$3:$AH$9,2,FALSE)</f>
        <v>2</v>
      </c>
      <c r="G201" t="s">
        <v>112</v>
      </c>
      <c r="J201" t="s">
        <v>40</v>
      </c>
      <c r="K201">
        <f>VLOOKUP(Tabla1[[#This Row],[Especie]],$AK$3:$AL$29,2,FALSE)</f>
        <v>1005</v>
      </c>
      <c r="L201">
        <v>1</v>
      </c>
      <c r="M201">
        <v>3</v>
      </c>
      <c r="N201">
        <v>4</v>
      </c>
      <c r="O201">
        <v>1</v>
      </c>
      <c r="P201" s="4">
        <f>(L201*M201*N201*O201)/12</f>
        <v>1</v>
      </c>
      <c r="Q201" s="4">
        <f>+P201/424</f>
        <v>2.3584905660377358E-3</v>
      </c>
      <c r="R201" s="5">
        <v>1.02</v>
      </c>
      <c r="S201" s="5">
        <f>+Tabla1[[#This Row],[Precio $]]*Tabla1[[#This Row],[PT]]</f>
        <v>1.02</v>
      </c>
    </row>
    <row r="202" spans="1:19" x14ac:dyDescent="0.25">
      <c r="A202" s="6">
        <v>44474</v>
      </c>
      <c r="B202" t="s">
        <v>115</v>
      </c>
      <c r="C202" t="str">
        <f>IFERROR(RIGHT(Tabla1[[#This Row],[Proyecto]],LEN(Tabla1[[#This Row],[Proyecto]])-FIND("-",Tabla1[[#This Row],[Proyecto]])),Tabla1[[#This Row],[Proyecto]])</f>
        <v>OT00094</v>
      </c>
      <c r="D202" t="str">
        <f>VLOOKUP(Tabla1[[#This Row],[Proyecto With not char]],Sheet2!$B$4:$D$53,3,FALSE)</f>
        <v>24-OT00094</v>
      </c>
      <c r="E202" t="s">
        <v>33</v>
      </c>
      <c r="F202">
        <f>VLOOKUP(Tabla1[[#This Row],[Bodega]],$AG$3:$AH$9,2,FALSE)</f>
        <v>2</v>
      </c>
      <c r="G202" t="s">
        <v>112</v>
      </c>
      <c r="J202" t="s">
        <v>40</v>
      </c>
      <c r="K202">
        <f>VLOOKUP(Tabla1[[#This Row],[Especie]],$AK$3:$AL$29,2,FALSE)</f>
        <v>1005</v>
      </c>
      <c r="L202">
        <v>1</v>
      </c>
      <c r="M202">
        <v>4</v>
      </c>
      <c r="N202">
        <v>2</v>
      </c>
      <c r="O202">
        <v>9</v>
      </c>
      <c r="P202" s="4">
        <f>(L202*M202*N202*O202)/12</f>
        <v>6</v>
      </c>
      <c r="Q202" s="4">
        <f>+P202/424</f>
        <v>1.4150943396226415E-2</v>
      </c>
      <c r="R202" s="5">
        <v>1.02</v>
      </c>
      <c r="S202" s="5">
        <f>+Tabla1[[#This Row],[Precio $]]*Tabla1[[#This Row],[PT]]</f>
        <v>6.12</v>
      </c>
    </row>
    <row r="203" spans="1:19" x14ac:dyDescent="0.25">
      <c r="A203" s="6">
        <v>44474</v>
      </c>
      <c r="B203" t="s">
        <v>115</v>
      </c>
      <c r="C203" t="str">
        <f>IFERROR(RIGHT(Tabla1[[#This Row],[Proyecto]],LEN(Tabla1[[#This Row],[Proyecto]])-FIND("-",Tabla1[[#This Row],[Proyecto]])),Tabla1[[#This Row],[Proyecto]])</f>
        <v>OT00094</v>
      </c>
      <c r="D203" t="str">
        <f>VLOOKUP(Tabla1[[#This Row],[Proyecto With not char]],Sheet2!$B$4:$D$53,3,FALSE)</f>
        <v>24-OT00094</v>
      </c>
      <c r="E203" t="s">
        <v>33</v>
      </c>
      <c r="F203">
        <f>VLOOKUP(Tabla1[[#This Row],[Bodega]],$AG$3:$AH$9,2,FALSE)</f>
        <v>2</v>
      </c>
      <c r="G203" t="s">
        <v>112</v>
      </c>
      <c r="J203" t="s">
        <v>40</v>
      </c>
      <c r="K203">
        <f>VLOOKUP(Tabla1[[#This Row],[Especie]],$AK$3:$AL$29,2,FALSE)</f>
        <v>1005</v>
      </c>
      <c r="L203">
        <v>2</v>
      </c>
      <c r="M203">
        <v>6</v>
      </c>
      <c r="N203">
        <v>2</v>
      </c>
      <c r="O203">
        <v>2</v>
      </c>
      <c r="P203" s="4">
        <f>(L203*M203*N203*O203)/12</f>
        <v>4</v>
      </c>
      <c r="Q203" s="4">
        <f>+P203/424</f>
        <v>9.433962264150943E-3</v>
      </c>
      <c r="R203" s="5">
        <v>1.02</v>
      </c>
      <c r="S203" s="5">
        <f>+Tabla1[[#This Row],[Precio $]]*Tabla1[[#This Row],[PT]]</f>
        <v>4.08</v>
      </c>
    </row>
    <row r="204" spans="1:19" x14ac:dyDescent="0.25">
      <c r="A204" s="6">
        <v>44474</v>
      </c>
      <c r="B204" t="s">
        <v>115</v>
      </c>
      <c r="C204" t="str">
        <f>IFERROR(RIGHT(Tabla1[[#This Row],[Proyecto]],LEN(Tabla1[[#This Row],[Proyecto]])-FIND("-",Tabla1[[#This Row],[Proyecto]])),Tabla1[[#This Row],[Proyecto]])</f>
        <v>OT00094</v>
      </c>
      <c r="D204" t="str">
        <f>VLOOKUP(Tabla1[[#This Row],[Proyecto With not char]],Sheet2!$B$4:$D$53,3,FALSE)</f>
        <v>24-OT00094</v>
      </c>
      <c r="E204" t="s">
        <v>33</v>
      </c>
      <c r="F204">
        <f>VLOOKUP(Tabla1[[#This Row],[Bodega]],$AG$3:$AH$9,2,FALSE)</f>
        <v>2</v>
      </c>
      <c r="G204" t="s">
        <v>112</v>
      </c>
      <c r="J204" t="s">
        <v>40</v>
      </c>
      <c r="K204">
        <f>VLOOKUP(Tabla1[[#This Row],[Especie]],$AK$3:$AL$29,2,FALSE)</f>
        <v>1005</v>
      </c>
      <c r="L204">
        <v>1.5</v>
      </c>
      <c r="M204">
        <v>8</v>
      </c>
      <c r="N204">
        <v>8</v>
      </c>
      <c r="O204">
        <v>1</v>
      </c>
      <c r="P204" s="4">
        <f>(L204*M204*N204*O204)/12</f>
        <v>8</v>
      </c>
      <c r="Q204" s="4">
        <f>+P204/424</f>
        <v>1.8867924528301886E-2</v>
      </c>
      <c r="R204" s="5">
        <v>1.02</v>
      </c>
      <c r="S204" s="5">
        <f>+Tabla1[[#This Row],[Precio $]]*Tabla1[[#This Row],[PT]]</f>
        <v>8.16</v>
      </c>
    </row>
    <row r="205" spans="1:19" x14ac:dyDescent="0.25">
      <c r="A205" s="6">
        <v>44474</v>
      </c>
      <c r="B205" t="s">
        <v>115</v>
      </c>
      <c r="C205" t="str">
        <f>IFERROR(RIGHT(Tabla1[[#This Row],[Proyecto]],LEN(Tabla1[[#This Row],[Proyecto]])-FIND("-",Tabla1[[#This Row],[Proyecto]])),Tabla1[[#This Row],[Proyecto]])</f>
        <v>OT00094</v>
      </c>
      <c r="D205" t="str">
        <f>VLOOKUP(Tabla1[[#This Row],[Proyecto With not char]],Sheet2!$B$4:$D$53,3,FALSE)</f>
        <v>24-OT00094</v>
      </c>
      <c r="E205" t="s">
        <v>33</v>
      </c>
      <c r="F205">
        <f>VLOOKUP(Tabla1[[#This Row],[Bodega]],$AG$3:$AH$9,2,FALSE)</f>
        <v>2</v>
      </c>
      <c r="G205" t="s">
        <v>112</v>
      </c>
      <c r="J205" t="s">
        <v>40</v>
      </c>
      <c r="K205">
        <f>VLOOKUP(Tabla1[[#This Row],[Especie]],$AK$3:$AL$29,2,FALSE)</f>
        <v>1005</v>
      </c>
      <c r="L205">
        <v>1.5</v>
      </c>
      <c r="M205">
        <v>3</v>
      </c>
      <c r="N205">
        <v>8</v>
      </c>
      <c r="O205">
        <v>1</v>
      </c>
      <c r="P205" s="4">
        <f>(L205*M205*N205*O205)/12</f>
        <v>3</v>
      </c>
      <c r="Q205" s="4">
        <f>+P205/424</f>
        <v>7.0754716981132077E-3</v>
      </c>
      <c r="R205" s="5">
        <v>1.02</v>
      </c>
      <c r="S205" s="5">
        <f>+Tabla1[[#This Row],[Precio $]]*Tabla1[[#This Row],[PT]]</f>
        <v>3.06</v>
      </c>
    </row>
    <row r="206" spans="1:19" x14ac:dyDescent="0.25">
      <c r="A206" s="6">
        <v>44469</v>
      </c>
      <c r="B206" t="s">
        <v>111</v>
      </c>
      <c r="C206" t="str">
        <f>IFERROR(RIGHT(Tabla1[[#This Row],[Proyecto]],LEN(Tabla1[[#This Row],[Proyecto]])-FIND("-",Tabla1[[#This Row],[Proyecto]])),Tabla1[[#This Row],[Proyecto]])</f>
        <v>OT00095</v>
      </c>
      <c r="D206" t="str">
        <f>VLOOKUP(Tabla1[[#This Row],[Proyecto With not char]],Sheet2!$B$4:$D$53,3,FALSE)</f>
        <v>25-OT00095</v>
      </c>
      <c r="E206" t="s">
        <v>33</v>
      </c>
      <c r="F206">
        <f>VLOOKUP(Tabla1[[#This Row],[Bodega]],$AG$3:$AH$9,2,FALSE)</f>
        <v>2</v>
      </c>
      <c r="G206" t="s">
        <v>112</v>
      </c>
      <c r="J206" t="s">
        <v>40</v>
      </c>
      <c r="K206">
        <f>VLOOKUP(Tabla1[[#This Row],[Especie]],$AK$3:$AL$29,2,FALSE)</f>
        <v>1005</v>
      </c>
      <c r="L206">
        <v>1</v>
      </c>
      <c r="M206">
        <v>4</v>
      </c>
      <c r="N206">
        <v>4</v>
      </c>
      <c r="O206">
        <v>14</v>
      </c>
      <c r="P206" s="4">
        <f>(L206*M206*N206*O206)/12</f>
        <v>18.666666666666668</v>
      </c>
      <c r="Q206" s="4">
        <f>+P206/424</f>
        <v>4.4025157232704407E-2</v>
      </c>
      <c r="R206" s="5">
        <v>1.02</v>
      </c>
      <c r="S206" s="5">
        <f>+Tabla1[[#This Row],[Precio $]]*Tabla1[[#This Row],[PT]]</f>
        <v>19.040000000000003</v>
      </c>
    </row>
    <row r="207" spans="1:19" x14ac:dyDescent="0.25">
      <c r="A207" s="6">
        <v>44469</v>
      </c>
      <c r="B207" t="s">
        <v>111</v>
      </c>
      <c r="C207" t="str">
        <f>IFERROR(RIGHT(Tabla1[[#This Row],[Proyecto]],LEN(Tabla1[[#This Row],[Proyecto]])-FIND("-",Tabla1[[#This Row],[Proyecto]])),Tabla1[[#This Row],[Proyecto]])</f>
        <v>OT00095</v>
      </c>
      <c r="D207" t="str">
        <f>VLOOKUP(Tabla1[[#This Row],[Proyecto With not char]],Sheet2!$B$4:$D$53,3,FALSE)</f>
        <v>25-OT00095</v>
      </c>
      <c r="E207" t="s">
        <v>33</v>
      </c>
      <c r="F207">
        <f>VLOOKUP(Tabla1[[#This Row],[Bodega]],$AG$3:$AH$9,2,FALSE)</f>
        <v>2</v>
      </c>
      <c r="G207" t="s">
        <v>112</v>
      </c>
      <c r="J207" t="s">
        <v>40</v>
      </c>
      <c r="K207">
        <f>VLOOKUP(Tabla1[[#This Row],[Especie]],$AK$3:$AL$29,2,FALSE)</f>
        <v>1005</v>
      </c>
      <c r="L207">
        <v>1</v>
      </c>
      <c r="M207">
        <v>3</v>
      </c>
      <c r="N207">
        <v>4</v>
      </c>
      <c r="O207">
        <v>6</v>
      </c>
      <c r="P207" s="4">
        <f>(L207*M207*N207*O207)/12</f>
        <v>6</v>
      </c>
      <c r="Q207" s="4">
        <f>+P207/424</f>
        <v>1.4150943396226415E-2</v>
      </c>
      <c r="R207" s="5">
        <v>1.02</v>
      </c>
      <c r="S207" s="5">
        <f>+Tabla1[[#This Row],[Precio $]]*Tabla1[[#This Row],[PT]]</f>
        <v>6.12</v>
      </c>
    </row>
    <row r="208" spans="1:19" x14ac:dyDescent="0.25">
      <c r="A208" s="6">
        <v>44469</v>
      </c>
      <c r="B208" t="s">
        <v>111</v>
      </c>
      <c r="C208" t="str">
        <f>IFERROR(RIGHT(Tabla1[[#This Row],[Proyecto]],LEN(Tabla1[[#This Row],[Proyecto]])-FIND("-",Tabla1[[#This Row],[Proyecto]])),Tabla1[[#This Row],[Proyecto]])</f>
        <v>OT00095</v>
      </c>
      <c r="D208" t="str">
        <f>VLOOKUP(Tabla1[[#This Row],[Proyecto With not char]],Sheet2!$B$4:$D$53,3,FALSE)</f>
        <v>25-OT00095</v>
      </c>
      <c r="E208" t="s">
        <v>33</v>
      </c>
      <c r="F208">
        <f>VLOOKUP(Tabla1[[#This Row],[Bodega]],$AG$3:$AH$9,2,FALSE)</f>
        <v>2</v>
      </c>
      <c r="G208" t="s">
        <v>112</v>
      </c>
      <c r="J208" t="s">
        <v>40</v>
      </c>
      <c r="K208">
        <f>VLOOKUP(Tabla1[[#This Row],[Especie]],$AK$3:$AL$29,2,FALSE)</f>
        <v>1005</v>
      </c>
      <c r="L208">
        <v>1</v>
      </c>
      <c r="M208">
        <v>5</v>
      </c>
      <c r="N208">
        <v>3</v>
      </c>
      <c r="O208">
        <v>12</v>
      </c>
      <c r="P208" s="4">
        <f>(L208*M208*N208*O208)/12</f>
        <v>15</v>
      </c>
      <c r="Q208" s="4">
        <f>+P208/424</f>
        <v>3.5377358490566037E-2</v>
      </c>
      <c r="R208" s="5">
        <v>1.02</v>
      </c>
      <c r="S208" s="5">
        <f>+Tabla1[[#This Row],[Precio $]]*Tabla1[[#This Row],[PT]]</f>
        <v>15.3</v>
      </c>
    </row>
    <row r="209" spans="1:19" x14ac:dyDescent="0.25">
      <c r="A209" s="6">
        <v>44469</v>
      </c>
      <c r="B209" t="s">
        <v>111</v>
      </c>
      <c r="C209" t="str">
        <f>IFERROR(RIGHT(Tabla1[[#This Row],[Proyecto]],LEN(Tabla1[[#This Row],[Proyecto]])-FIND("-",Tabla1[[#This Row],[Proyecto]])),Tabla1[[#This Row],[Proyecto]])</f>
        <v>OT00095</v>
      </c>
      <c r="D209" t="str">
        <f>VLOOKUP(Tabla1[[#This Row],[Proyecto With not char]],Sheet2!$B$4:$D$53,3,FALSE)</f>
        <v>25-OT00095</v>
      </c>
      <c r="E209" t="s">
        <v>33</v>
      </c>
      <c r="F209">
        <f>VLOOKUP(Tabla1[[#This Row],[Bodega]],$AG$3:$AH$9,2,FALSE)</f>
        <v>2</v>
      </c>
      <c r="G209" t="s">
        <v>112</v>
      </c>
      <c r="J209" t="s">
        <v>40</v>
      </c>
      <c r="K209">
        <f>VLOOKUP(Tabla1[[#This Row],[Especie]],$AK$3:$AL$29,2,FALSE)</f>
        <v>1005</v>
      </c>
      <c r="L209">
        <v>1</v>
      </c>
      <c r="M209">
        <v>3</v>
      </c>
      <c r="N209">
        <v>2</v>
      </c>
      <c r="O209">
        <v>5</v>
      </c>
      <c r="P209" s="4">
        <f>(L209*M209*N209*O209)/12</f>
        <v>2.5</v>
      </c>
      <c r="Q209" s="4">
        <f>+P209/424</f>
        <v>5.89622641509434E-3</v>
      </c>
      <c r="R209" s="5">
        <v>1.02</v>
      </c>
      <c r="S209" s="5">
        <f>+Tabla1[[#This Row],[Precio $]]*Tabla1[[#This Row],[PT]]</f>
        <v>2.5499999999999998</v>
      </c>
    </row>
    <row r="210" spans="1:19" x14ac:dyDescent="0.25">
      <c r="A210" s="6">
        <v>44469</v>
      </c>
      <c r="B210" t="s">
        <v>114</v>
      </c>
      <c r="C210" t="str">
        <f>IFERROR(RIGHT(Tabla1[[#This Row],[Proyecto]],LEN(Tabla1[[#This Row],[Proyecto]])-FIND("-",Tabla1[[#This Row],[Proyecto]])),Tabla1[[#This Row],[Proyecto]])</f>
        <v>OT00096</v>
      </c>
      <c r="D210" t="str">
        <f>VLOOKUP(Tabla1[[#This Row],[Proyecto With not char]],Sheet2!$B$4:$D$53,3,FALSE)</f>
        <v>26-OT00096</v>
      </c>
      <c r="E210" t="s">
        <v>33</v>
      </c>
      <c r="F210">
        <f>VLOOKUP(Tabla1[[#This Row],[Bodega]],$AG$3:$AH$9,2,FALSE)</f>
        <v>2</v>
      </c>
      <c r="G210" t="s">
        <v>112</v>
      </c>
      <c r="J210" t="s">
        <v>40</v>
      </c>
      <c r="K210">
        <f>VLOOKUP(Tabla1[[#This Row],[Especie]],$AK$3:$AL$29,2,FALSE)</f>
        <v>1005</v>
      </c>
      <c r="L210">
        <v>1</v>
      </c>
      <c r="M210">
        <v>6</v>
      </c>
      <c r="N210">
        <v>4</v>
      </c>
      <c r="O210">
        <v>6</v>
      </c>
      <c r="P210" s="4">
        <f>(L210*M210*N210*O210)/12</f>
        <v>12</v>
      </c>
      <c r="Q210" s="4">
        <f>+P210/424</f>
        <v>2.8301886792452831E-2</v>
      </c>
      <c r="R210" s="5">
        <v>1.02</v>
      </c>
      <c r="S210" s="5">
        <f>+Tabla1[[#This Row],[Precio $]]*Tabla1[[#This Row],[PT]]</f>
        <v>12.24</v>
      </c>
    </row>
    <row r="211" spans="1:19" x14ac:dyDescent="0.25">
      <c r="A211" s="6">
        <v>44469</v>
      </c>
      <c r="B211" t="s">
        <v>114</v>
      </c>
      <c r="C211" t="str">
        <f>IFERROR(RIGHT(Tabla1[[#This Row],[Proyecto]],LEN(Tabla1[[#This Row],[Proyecto]])-FIND("-",Tabla1[[#This Row],[Proyecto]])),Tabla1[[#This Row],[Proyecto]])</f>
        <v>OT00096</v>
      </c>
      <c r="D211" t="str">
        <f>VLOOKUP(Tabla1[[#This Row],[Proyecto With not char]],Sheet2!$B$4:$D$53,3,FALSE)</f>
        <v>26-OT00096</v>
      </c>
      <c r="E211" t="s">
        <v>33</v>
      </c>
      <c r="F211">
        <f>VLOOKUP(Tabla1[[#This Row],[Bodega]],$AG$3:$AH$9,2,FALSE)</f>
        <v>2</v>
      </c>
      <c r="G211" t="s">
        <v>112</v>
      </c>
      <c r="J211" t="s">
        <v>40</v>
      </c>
      <c r="K211">
        <f>VLOOKUP(Tabla1[[#This Row],[Especie]],$AK$3:$AL$29,2,FALSE)</f>
        <v>1005</v>
      </c>
      <c r="L211">
        <v>1</v>
      </c>
      <c r="M211">
        <v>5</v>
      </c>
      <c r="N211">
        <v>4</v>
      </c>
      <c r="O211">
        <v>12</v>
      </c>
      <c r="P211" s="4">
        <f>(L211*M211*N211*O211)/12</f>
        <v>20</v>
      </c>
      <c r="Q211" s="4">
        <f>+P211/424</f>
        <v>4.716981132075472E-2</v>
      </c>
      <c r="R211" s="5">
        <v>1.02</v>
      </c>
      <c r="S211" s="5">
        <f>+Tabla1[[#This Row],[Precio $]]*Tabla1[[#This Row],[PT]]</f>
        <v>20.399999999999999</v>
      </c>
    </row>
    <row r="212" spans="1:19" x14ac:dyDescent="0.25">
      <c r="A212" s="6">
        <v>44469</v>
      </c>
      <c r="B212" t="s">
        <v>114</v>
      </c>
      <c r="C212" t="str">
        <f>IFERROR(RIGHT(Tabla1[[#This Row],[Proyecto]],LEN(Tabla1[[#This Row],[Proyecto]])-FIND("-",Tabla1[[#This Row],[Proyecto]])),Tabla1[[#This Row],[Proyecto]])</f>
        <v>OT00096</v>
      </c>
      <c r="D212" t="str">
        <f>VLOOKUP(Tabla1[[#This Row],[Proyecto With not char]],Sheet2!$B$4:$D$53,3,FALSE)</f>
        <v>26-OT00096</v>
      </c>
      <c r="E212" t="s">
        <v>33</v>
      </c>
      <c r="F212">
        <f>VLOOKUP(Tabla1[[#This Row],[Bodega]],$AG$3:$AH$9,2,FALSE)</f>
        <v>2</v>
      </c>
      <c r="G212" t="s">
        <v>112</v>
      </c>
      <c r="J212" t="s">
        <v>40</v>
      </c>
      <c r="K212">
        <f>VLOOKUP(Tabla1[[#This Row],[Especie]],$AK$3:$AL$29,2,FALSE)</f>
        <v>1005</v>
      </c>
      <c r="L212">
        <v>1</v>
      </c>
      <c r="M212">
        <v>4</v>
      </c>
      <c r="N212">
        <v>4</v>
      </c>
      <c r="O212">
        <v>11</v>
      </c>
      <c r="P212" s="4">
        <f>(L212*M212*N212*O212)/12</f>
        <v>14.666666666666666</v>
      </c>
      <c r="Q212" s="4">
        <f>+P212/424</f>
        <v>3.4591194968553458E-2</v>
      </c>
      <c r="R212" s="5">
        <v>1.02</v>
      </c>
      <c r="S212" s="5">
        <f>+Tabla1[[#This Row],[Precio $]]*Tabla1[[#This Row],[PT]]</f>
        <v>14.959999999999999</v>
      </c>
    </row>
    <row r="213" spans="1:19" x14ac:dyDescent="0.25">
      <c r="A213" s="6">
        <v>44469</v>
      </c>
      <c r="B213" t="s">
        <v>114</v>
      </c>
      <c r="C213" t="str">
        <f>IFERROR(RIGHT(Tabla1[[#This Row],[Proyecto]],LEN(Tabla1[[#This Row],[Proyecto]])-FIND("-",Tabla1[[#This Row],[Proyecto]])),Tabla1[[#This Row],[Proyecto]])</f>
        <v>OT00096</v>
      </c>
      <c r="D213" t="str">
        <f>VLOOKUP(Tabla1[[#This Row],[Proyecto With not char]],Sheet2!$B$4:$D$53,3,FALSE)</f>
        <v>26-OT00096</v>
      </c>
      <c r="E213" t="s">
        <v>33</v>
      </c>
      <c r="F213">
        <f>VLOOKUP(Tabla1[[#This Row],[Bodega]],$AG$3:$AH$9,2,FALSE)</f>
        <v>2</v>
      </c>
      <c r="G213" t="s">
        <v>112</v>
      </c>
      <c r="J213" t="s">
        <v>40</v>
      </c>
      <c r="K213">
        <f>VLOOKUP(Tabla1[[#This Row],[Especie]],$AK$3:$AL$29,2,FALSE)</f>
        <v>1005</v>
      </c>
      <c r="L213">
        <v>1</v>
      </c>
      <c r="M213">
        <v>4</v>
      </c>
      <c r="N213">
        <v>2</v>
      </c>
      <c r="O213">
        <v>15</v>
      </c>
      <c r="P213" s="4">
        <f>(L213*M213*N213*O213)/12</f>
        <v>10</v>
      </c>
      <c r="Q213" s="4">
        <f>+P213/424</f>
        <v>2.358490566037736E-2</v>
      </c>
      <c r="R213" s="5">
        <v>1.02</v>
      </c>
      <c r="S213" s="5">
        <f>+Tabla1[[#This Row],[Precio $]]*Tabla1[[#This Row],[PT]]</f>
        <v>10.199999999999999</v>
      </c>
    </row>
    <row r="214" spans="1:19" x14ac:dyDescent="0.25">
      <c r="A214" s="6">
        <v>44469</v>
      </c>
      <c r="B214" t="s">
        <v>114</v>
      </c>
      <c r="C214" t="str">
        <f>IFERROR(RIGHT(Tabla1[[#This Row],[Proyecto]],LEN(Tabla1[[#This Row],[Proyecto]])-FIND("-",Tabla1[[#This Row],[Proyecto]])),Tabla1[[#This Row],[Proyecto]])</f>
        <v>OT00096</v>
      </c>
      <c r="D214" t="str">
        <f>VLOOKUP(Tabla1[[#This Row],[Proyecto With not char]],Sheet2!$B$4:$D$53,3,FALSE)</f>
        <v>26-OT00096</v>
      </c>
      <c r="E214" t="s">
        <v>33</v>
      </c>
      <c r="F214">
        <f>VLOOKUP(Tabla1[[#This Row],[Bodega]],$AG$3:$AH$9,2,FALSE)</f>
        <v>2</v>
      </c>
      <c r="G214" t="s">
        <v>112</v>
      </c>
      <c r="J214" t="s">
        <v>40</v>
      </c>
      <c r="K214">
        <f>VLOOKUP(Tabla1[[#This Row],[Especie]],$AK$3:$AL$29,2,FALSE)</f>
        <v>1005</v>
      </c>
      <c r="L214">
        <v>1</v>
      </c>
      <c r="M214">
        <v>4</v>
      </c>
      <c r="N214">
        <v>3</v>
      </c>
      <c r="O214">
        <v>4</v>
      </c>
      <c r="P214" s="4">
        <f>(L214*M214*N214*O214)/12</f>
        <v>4</v>
      </c>
      <c r="Q214" s="4">
        <f>+P214/424</f>
        <v>9.433962264150943E-3</v>
      </c>
      <c r="R214" s="5">
        <v>1.02</v>
      </c>
      <c r="S214" s="5">
        <f>+Tabla1[[#This Row],[Precio $]]*Tabla1[[#This Row],[PT]]</f>
        <v>4.08</v>
      </c>
    </row>
    <row r="215" spans="1:19" x14ac:dyDescent="0.25">
      <c r="A215" s="6">
        <v>44469</v>
      </c>
      <c r="B215" t="s">
        <v>114</v>
      </c>
      <c r="C215" t="str">
        <f>IFERROR(RIGHT(Tabla1[[#This Row],[Proyecto]],LEN(Tabla1[[#This Row],[Proyecto]])-FIND("-",Tabla1[[#This Row],[Proyecto]])),Tabla1[[#This Row],[Proyecto]])</f>
        <v>OT00096</v>
      </c>
      <c r="D215" t="str">
        <f>VLOOKUP(Tabla1[[#This Row],[Proyecto With not char]],Sheet2!$B$4:$D$53,3,FALSE)</f>
        <v>26-OT00096</v>
      </c>
      <c r="E215" t="s">
        <v>33</v>
      </c>
      <c r="F215">
        <f>VLOOKUP(Tabla1[[#This Row],[Bodega]],$AG$3:$AH$9,2,FALSE)</f>
        <v>2</v>
      </c>
      <c r="G215" t="s">
        <v>112</v>
      </c>
      <c r="J215" t="s">
        <v>40</v>
      </c>
      <c r="K215">
        <f>VLOOKUP(Tabla1[[#This Row],[Especie]],$AK$3:$AL$29,2,FALSE)</f>
        <v>1005</v>
      </c>
      <c r="L215">
        <v>1</v>
      </c>
      <c r="M215">
        <v>5</v>
      </c>
      <c r="N215">
        <v>3</v>
      </c>
      <c r="O215">
        <v>4</v>
      </c>
      <c r="P215" s="4">
        <f>(L215*M215*N215*O215)/12</f>
        <v>5</v>
      </c>
      <c r="Q215" s="4">
        <f>+P215/424</f>
        <v>1.179245283018868E-2</v>
      </c>
      <c r="R215" s="5">
        <v>1.02</v>
      </c>
      <c r="S215" s="5">
        <f>+Tabla1[[#This Row],[Precio $]]*Tabla1[[#This Row],[PT]]</f>
        <v>5.0999999999999996</v>
      </c>
    </row>
    <row r="216" spans="1:19" x14ac:dyDescent="0.25">
      <c r="A216" s="6">
        <v>44469</v>
      </c>
      <c r="B216" t="s">
        <v>114</v>
      </c>
      <c r="C216" t="str">
        <f>IFERROR(RIGHT(Tabla1[[#This Row],[Proyecto]],LEN(Tabla1[[#This Row],[Proyecto]])-FIND("-",Tabla1[[#This Row],[Proyecto]])),Tabla1[[#This Row],[Proyecto]])</f>
        <v>OT00096</v>
      </c>
      <c r="D216" t="str">
        <f>VLOOKUP(Tabla1[[#This Row],[Proyecto With not char]],Sheet2!$B$4:$D$53,3,FALSE)</f>
        <v>26-OT00096</v>
      </c>
      <c r="E216" t="s">
        <v>33</v>
      </c>
      <c r="F216">
        <f>VLOOKUP(Tabla1[[#This Row],[Bodega]],$AG$3:$AH$9,2,FALSE)</f>
        <v>2</v>
      </c>
      <c r="G216" t="s">
        <v>112</v>
      </c>
      <c r="J216" t="s">
        <v>40</v>
      </c>
      <c r="K216">
        <f>VLOOKUP(Tabla1[[#This Row],[Especie]],$AK$3:$AL$29,2,FALSE)</f>
        <v>1005</v>
      </c>
      <c r="L216">
        <v>1</v>
      </c>
      <c r="M216">
        <v>6</v>
      </c>
      <c r="N216">
        <v>3</v>
      </c>
      <c r="O216">
        <v>1</v>
      </c>
      <c r="P216" s="4">
        <f>(L216*M216*N216*O216)/12</f>
        <v>1.5</v>
      </c>
      <c r="Q216" s="4">
        <f>+P216/424</f>
        <v>3.5377358490566039E-3</v>
      </c>
      <c r="R216" s="5">
        <v>1.02</v>
      </c>
      <c r="S216" s="5">
        <f>+Tabla1[[#This Row],[Precio $]]*Tabla1[[#This Row],[PT]]</f>
        <v>1.53</v>
      </c>
    </row>
    <row r="217" spans="1:19" x14ac:dyDescent="0.25">
      <c r="A217" s="6">
        <v>44469</v>
      </c>
      <c r="B217" t="s">
        <v>114</v>
      </c>
      <c r="C217" t="str">
        <f>IFERROR(RIGHT(Tabla1[[#This Row],[Proyecto]],LEN(Tabla1[[#This Row],[Proyecto]])-FIND("-",Tabla1[[#This Row],[Proyecto]])),Tabla1[[#This Row],[Proyecto]])</f>
        <v>OT00096</v>
      </c>
      <c r="D217" t="str">
        <f>VLOOKUP(Tabla1[[#This Row],[Proyecto With not char]],Sheet2!$B$4:$D$53,3,FALSE)</f>
        <v>26-OT00096</v>
      </c>
      <c r="E217" t="s">
        <v>33</v>
      </c>
      <c r="F217">
        <f>VLOOKUP(Tabla1[[#This Row],[Bodega]],$AG$3:$AH$9,2,FALSE)</f>
        <v>2</v>
      </c>
      <c r="G217" t="s">
        <v>112</v>
      </c>
      <c r="J217" t="s">
        <v>40</v>
      </c>
      <c r="K217">
        <f>VLOOKUP(Tabla1[[#This Row],[Especie]],$AK$3:$AL$29,2,FALSE)</f>
        <v>1005</v>
      </c>
      <c r="L217">
        <v>1</v>
      </c>
      <c r="M217">
        <v>7</v>
      </c>
      <c r="N217">
        <v>3</v>
      </c>
      <c r="O217">
        <v>1</v>
      </c>
      <c r="P217" s="4">
        <f>(L217*M217*N217*O217)/12</f>
        <v>1.75</v>
      </c>
      <c r="Q217" s="4">
        <f>+P217/424</f>
        <v>4.1273584905660377E-3</v>
      </c>
      <c r="R217" s="5">
        <v>1.02</v>
      </c>
      <c r="S217" s="5">
        <f>+Tabla1[[#This Row],[Precio $]]*Tabla1[[#This Row],[PT]]</f>
        <v>1.7850000000000001</v>
      </c>
    </row>
    <row r="218" spans="1:19" x14ac:dyDescent="0.25">
      <c r="A218" s="6">
        <v>44469</v>
      </c>
      <c r="B218" t="s">
        <v>113</v>
      </c>
      <c r="C218" t="str">
        <f>IFERROR(RIGHT(Tabla1[[#This Row],[Proyecto]],LEN(Tabla1[[#This Row],[Proyecto]])-FIND("-",Tabla1[[#This Row],[Proyecto]])),Tabla1[[#This Row],[Proyecto]])</f>
        <v>OT00098</v>
      </c>
      <c r="D218" t="str">
        <f>VLOOKUP(Tabla1[[#This Row],[Proyecto With not char]],Sheet2!$B$4:$D$53,3,FALSE)</f>
        <v>27-OT00098</v>
      </c>
      <c r="E218" t="s">
        <v>33</v>
      </c>
      <c r="F218">
        <f>VLOOKUP(Tabla1[[#This Row],[Bodega]],$AG$3:$AH$9,2,FALSE)</f>
        <v>2</v>
      </c>
      <c r="G218" t="s">
        <v>112</v>
      </c>
      <c r="J218" t="s">
        <v>40</v>
      </c>
      <c r="K218">
        <f>VLOOKUP(Tabla1[[#This Row],[Especie]],$AK$3:$AL$29,2,FALSE)</f>
        <v>1005</v>
      </c>
      <c r="L218">
        <v>1</v>
      </c>
      <c r="M218">
        <v>6</v>
      </c>
      <c r="N218">
        <v>4</v>
      </c>
      <c r="O218">
        <v>3</v>
      </c>
      <c r="P218" s="4">
        <f>(L218*M218*N218*O218)/12</f>
        <v>6</v>
      </c>
      <c r="Q218" s="4">
        <f>+P218/424</f>
        <v>1.4150943396226415E-2</v>
      </c>
      <c r="R218" s="5">
        <v>1.02</v>
      </c>
      <c r="S218" s="5">
        <f>+Tabla1[[#This Row],[Precio $]]*Tabla1[[#This Row],[PT]]</f>
        <v>6.12</v>
      </c>
    </row>
    <row r="219" spans="1:19" x14ac:dyDescent="0.25">
      <c r="A219" s="6">
        <v>44469</v>
      </c>
      <c r="B219" t="s">
        <v>113</v>
      </c>
      <c r="C219" t="str">
        <f>IFERROR(RIGHT(Tabla1[[#This Row],[Proyecto]],LEN(Tabla1[[#This Row],[Proyecto]])-FIND("-",Tabla1[[#This Row],[Proyecto]])),Tabla1[[#This Row],[Proyecto]])</f>
        <v>OT00098</v>
      </c>
      <c r="D219" t="str">
        <f>VLOOKUP(Tabla1[[#This Row],[Proyecto With not char]],Sheet2!$B$4:$D$53,3,FALSE)</f>
        <v>27-OT00098</v>
      </c>
      <c r="E219" t="s">
        <v>33</v>
      </c>
      <c r="F219">
        <f>VLOOKUP(Tabla1[[#This Row],[Bodega]],$AG$3:$AH$9,2,FALSE)</f>
        <v>2</v>
      </c>
      <c r="G219" t="s">
        <v>112</v>
      </c>
      <c r="J219" t="s">
        <v>40</v>
      </c>
      <c r="K219">
        <f>VLOOKUP(Tabla1[[#This Row],[Especie]],$AK$3:$AL$29,2,FALSE)</f>
        <v>1005</v>
      </c>
      <c r="L219">
        <v>1</v>
      </c>
      <c r="M219">
        <v>4</v>
      </c>
      <c r="N219">
        <v>3</v>
      </c>
      <c r="O219">
        <v>20</v>
      </c>
      <c r="P219" s="4">
        <f>(L219*M219*N219*O219)/12</f>
        <v>20</v>
      </c>
      <c r="Q219" s="4">
        <f>+P219/424</f>
        <v>4.716981132075472E-2</v>
      </c>
      <c r="R219" s="5">
        <v>1.02</v>
      </c>
      <c r="S219" s="5">
        <f>+Tabla1[[#This Row],[Precio $]]*Tabla1[[#This Row],[PT]]</f>
        <v>20.399999999999999</v>
      </c>
    </row>
    <row r="220" spans="1:19" x14ac:dyDescent="0.25">
      <c r="A220" s="6">
        <v>44469</v>
      </c>
      <c r="B220" t="s">
        <v>113</v>
      </c>
      <c r="C220" t="str">
        <f>IFERROR(RIGHT(Tabla1[[#This Row],[Proyecto]],LEN(Tabla1[[#This Row],[Proyecto]])-FIND("-",Tabla1[[#This Row],[Proyecto]])),Tabla1[[#This Row],[Proyecto]])</f>
        <v>OT00098</v>
      </c>
      <c r="D220" t="str">
        <f>VLOOKUP(Tabla1[[#This Row],[Proyecto With not char]],Sheet2!$B$4:$D$53,3,FALSE)</f>
        <v>27-OT00098</v>
      </c>
      <c r="E220" t="s">
        <v>33</v>
      </c>
      <c r="F220">
        <f>VLOOKUP(Tabla1[[#This Row],[Bodega]],$AG$3:$AH$9,2,FALSE)</f>
        <v>2</v>
      </c>
      <c r="G220" t="s">
        <v>112</v>
      </c>
      <c r="J220" t="s">
        <v>40</v>
      </c>
      <c r="K220">
        <f>VLOOKUP(Tabla1[[#This Row],[Especie]],$AK$3:$AL$29,2,FALSE)</f>
        <v>1005</v>
      </c>
      <c r="L220">
        <v>1</v>
      </c>
      <c r="M220">
        <v>4</v>
      </c>
      <c r="N220">
        <v>2</v>
      </c>
      <c r="O220">
        <v>20</v>
      </c>
      <c r="P220" s="4">
        <f>(L220*M220*N220*O220)/12</f>
        <v>13.333333333333334</v>
      </c>
      <c r="Q220" s="4">
        <f>+P220/424</f>
        <v>3.1446540880503145E-2</v>
      </c>
      <c r="R220" s="5">
        <v>1.02</v>
      </c>
      <c r="S220" s="5">
        <f>+Tabla1[[#This Row],[Precio $]]*Tabla1[[#This Row],[PT]]</f>
        <v>13.600000000000001</v>
      </c>
    </row>
    <row r="221" spans="1:19" x14ac:dyDescent="0.25">
      <c r="A221" s="6">
        <v>44469</v>
      </c>
      <c r="B221" t="s">
        <v>113</v>
      </c>
      <c r="C221" t="str">
        <f>IFERROR(RIGHT(Tabla1[[#This Row],[Proyecto]],LEN(Tabla1[[#This Row],[Proyecto]])-FIND("-",Tabla1[[#This Row],[Proyecto]])),Tabla1[[#This Row],[Proyecto]])</f>
        <v>OT00098</v>
      </c>
      <c r="D221" t="str">
        <f>VLOOKUP(Tabla1[[#This Row],[Proyecto With not char]],Sheet2!$B$4:$D$53,3,FALSE)</f>
        <v>27-OT00098</v>
      </c>
      <c r="E221" t="s">
        <v>33</v>
      </c>
      <c r="F221">
        <f>VLOOKUP(Tabla1[[#This Row],[Bodega]],$AG$3:$AH$9,2,FALSE)</f>
        <v>2</v>
      </c>
      <c r="G221" t="s">
        <v>112</v>
      </c>
      <c r="J221" t="s">
        <v>40</v>
      </c>
      <c r="K221">
        <f>VLOOKUP(Tabla1[[#This Row],[Especie]],$AK$3:$AL$29,2,FALSE)</f>
        <v>1005</v>
      </c>
      <c r="L221">
        <v>1</v>
      </c>
      <c r="M221">
        <v>5</v>
      </c>
      <c r="N221">
        <v>2</v>
      </c>
      <c r="O221">
        <v>6</v>
      </c>
      <c r="P221" s="4">
        <f>(L221*M221*N221*O221)/12</f>
        <v>5</v>
      </c>
      <c r="Q221" s="4">
        <f>+P221/424</f>
        <v>1.179245283018868E-2</v>
      </c>
      <c r="R221" s="5">
        <v>1.02</v>
      </c>
      <c r="S221" s="5">
        <f>+Tabla1[[#This Row],[Precio $]]*Tabla1[[#This Row],[PT]]</f>
        <v>5.0999999999999996</v>
      </c>
    </row>
    <row r="222" spans="1:19" x14ac:dyDescent="0.25">
      <c r="A222" s="6">
        <v>44469</v>
      </c>
      <c r="B222" t="s">
        <v>113</v>
      </c>
      <c r="C222" t="str">
        <f>IFERROR(RIGHT(Tabla1[[#This Row],[Proyecto]],LEN(Tabla1[[#This Row],[Proyecto]])-FIND("-",Tabla1[[#This Row],[Proyecto]])),Tabla1[[#This Row],[Proyecto]])</f>
        <v>OT00098</v>
      </c>
      <c r="D222" t="str">
        <f>VLOOKUP(Tabla1[[#This Row],[Proyecto With not char]],Sheet2!$B$4:$D$53,3,FALSE)</f>
        <v>27-OT00098</v>
      </c>
      <c r="E222" t="s">
        <v>33</v>
      </c>
      <c r="F222">
        <f>VLOOKUP(Tabla1[[#This Row],[Bodega]],$AG$3:$AH$9,2,FALSE)</f>
        <v>2</v>
      </c>
      <c r="G222" t="s">
        <v>112</v>
      </c>
      <c r="J222" t="s">
        <v>40</v>
      </c>
      <c r="K222">
        <f>VLOOKUP(Tabla1[[#This Row],[Especie]],$AK$3:$AL$29,2,FALSE)</f>
        <v>1005</v>
      </c>
      <c r="L222">
        <v>1</v>
      </c>
      <c r="M222">
        <v>5</v>
      </c>
      <c r="N222">
        <v>3</v>
      </c>
      <c r="O222">
        <v>9</v>
      </c>
      <c r="P222" s="4">
        <f>(L222*M222*N222*O222)/12</f>
        <v>11.25</v>
      </c>
      <c r="Q222" s="4">
        <f>+P222/424</f>
        <v>2.6533018867924529E-2</v>
      </c>
      <c r="R222" s="5">
        <v>1.02</v>
      </c>
      <c r="S222" s="5">
        <f>+Tabla1[[#This Row],[Precio $]]*Tabla1[[#This Row],[PT]]</f>
        <v>11.475</v>
      </c>
    </row>
    <row r="223" spans="1:19" x14ac:dyDescent="0.25">
      <c r="A223" s="6">
        <v>44469</v>
      </c>
      <c r="B223" t="s">
        <v>113</v>
      </c>
      <c r="C223" t="str">
        <f>IFERROR(RIGHT(Tabla1[[#This Row],[Proyecto]],LEN(Tabla1[[#This Row],[Proyecto]])-FIND("-",Tabla1[[#This Row],[Proyecto]])),Tabla1[[#This Row],[Proyecto]])</f>
        <v>OT00098</v>
      </c>
      <c r="D223" t="str">
        <f>VLOOKUP(Tabla1[[#This Row],[Proyecto With not char]],Sheet2!$B$4:$D$53,3,FALSE)</f>
        <v>27-OT00098</v>
      </c>
      <c r="E223" t="s">
        <v>33</v>
      </c>
      <c r="F223">
        <f>VLOOKUP(Tabla1[[#This Row],[Bodega]],$AG$3:$AH$9,2,FALSE)</f>
        <v>2</v>
      </c>
      <c r="G223" t="s">
        <v>112</v>
      </c>
      <c r="J223" t="s">
        <v>40</v>
      </c>
      <c r="K223">
        <f>VLOOKUP(Tabla1[[#This Row],[Especie]],$AK$3:$AL$29,2,FALSE)</f>
        <v>1005</v>
      </c>
      <c r="L223">
        <v>1</v>
      </c>
      <c r="M223">
        <v>6</v>
      </c>
      <c r="N223">
        <v>3</v>
      </c>
      <c r="O223">
        <v>1</v>
      </c>
      <c r="P223" s="4">
        <f>(L223*M223*N223*O223)/12</f>
        <v>1.5</v>
      </c>
      <c r="Q223" s="4">
        <f>+P223/424</f>
        <v>3.5377358490566039E-3</v>
      </c>
      <c r="R223" s="5">
        <v>1.02</v>
      </c>
      <c r="S223" s="5">
        <f>+Tabla1[[#This Row],[Precio $]]*Tabla1[[#This Row],[PT]]</f>
        <v>1.53</v>
      </c>
    </row>
    <row r="224" spans="1:19" x14ac:dyDescent="0.25">
      <c r="A224" s="6">
        <v>44487</v>
      </c>
      <c r="B224" t="s">
        <v>124</v>
      </c>
      <c r="C224" t="str">
        <f>IFERROR(RIGHT(Tabla1[[#This Row],[Proyecto]],LEN(Tabla1[[#This Row],[Proyecto]])-FIND("-",Tabla1[[#This Row],[Proyecto]])),Tabla1[[#This Row],[Proyecto]])</f>
        <v>OT00100</v>
      </c>
      <c r="D224" t="str">
        <f>VLOOKUP(Tabla1[[#This Row],[Proyecto With not char]],Sheet2!$B$4:$D$53,3,FALSE)</f>
        <v>28-OT00100</v>
      </c>
      <c r="E224" t="s">
        <v>33</v>
      </c>
      <c r="F224">
        <f>VLOOKUP(Tabla1[[#This Row],[Bodega]],$AG$3:$AH$9,2,FALSE)</f>
        <v>2</v>
      </c>
      <c r="G224" t="s">
        <v>125</v>
      </c>
      <c r="J224" t="s">
        <v>40</v>
      </c>
      <c r="K224">
        <f>VLOOKUP(Tabla1[[#This Row],[Especie]],$AK$3:$AL$29,2,FALSE)</f>
        <v>1005</v>
      </c>
      <c r="L224">
        <v>2</v>
      </c>
      <c r="M224">
        <v>5</v>
      </c>
      <c r="N224">
        <v>4</v>
      </c>
      <c r="O224">
        <v>4</v>
      </c>
      <c r="P224" s="4">
        <f>(L224*M224*N224*O224)/12</f>
        <v>13.333333333333334</v>
      </c>
      <c r="Q224" s="4">
        <f>+P224/424</f>
        <v>3.1446540880503145E-2</v>
      </c>
      <c r="R224" s="5">
        <v>1.02</v>
      </c>
      <c r="S224" s="5">
        <f>+Tabla1[[#This Row],[Precio $]]*Tabla1[[#This Row],[PT]]</f>
        <v>13.600000000000001</v>
      </c>
    </row>
    <row r="225" spans="1:19" x14ac:dyDescent="0.25">
      <c r="A225" s="6">
        <v>44487</v>
      </c>
      <c r="B225" t="s">
        <v>124</v>
      </c>
      <c r="C225" t="str">
        <f>IFERROR(RIGHT(Tabla1[[#This Row],[Proyecto]],LEN(Tabla1[[#This Row],[Proyecto]])-FIND("-",Tabla1[[#This Row],[Proyecto]])),Tabla1[[#This Row],[Proyecto]])</f>
        <v>OT00100</v>
      </c>
      <c r="D225" t="str">
        <f>VLOOKUP(Tabla1[[#This Row],[Proyecto With not char]],Sheet2!$B$4:$D$53,3,FALSE)</f>
        <v>28-OT00100</v>
      </c>
      <c r="E225" t="s">
        <v>33</v>
      </c>
      <c r="F225">
        <f>VLOOKUP(Tabla1[[#This Row],[Bodega]],$AG$3:$AH$9,2,FALSE)</f>
        <v>2</v>
      </c>
      <c r="G225" t="s">
        <v>125</v>
      </c>
      <c r="J225" t="s">
        <v>40</v>
      </c>
      <c r="K225">
        <f>VLOOKUP(Tabla1[[#This Row],[Especie]],$AK$3:$AL$29,2,FALSE)</f>
        <v>1005</v>
      </c>
      <c r="L225">
        <v>2</v>
      </c>
      <c r="M225">
        <v>6</v>
      </c>
      <c r="N225">
        <v>4</v>
      </c>
      <c r="O225">
        <v>4</v>
      </c>
      <c r="P225" s="4">
        <f>(L225*M225*N225*O225)/12</f>
        <v>16</v>
      </c>
      <c r="Q225" s="4">
        <f>+P225/424</f>
        <v>3.7735849056603772E-2</v>
      </c>
      <c r="R225" s="5">
        <v>1.02</v>
      </c>
      <c r="S225" s="5">
        <f>+Tabla1[[#This Row],[Precio $]]*Tabla1[[#This Row],[PT]]</f>
        <v>16.32</v>
      </c>
    </row>
    <row r="226" spans="1:19" x14ac:dyDescent="0.25">
      <c r="A226" s="6">
        <v>44487</v>
      </c>
      <c r="B226" t="s">
        <v>124</v>
      </c>
      <c r="C226" t="str">
        <f>IFERROR(RIGHT(Tabla1[[#This Row],[Proyecto]],LEN(Tabla1[[#This Row],[Proyecto]])-FIND("-",Tabla1[[#This Row],[Proyecto]])),Tabla1[[#This Row],[Proyecto]])</f>
        <v>OT00100</v>
      </c>
      <c r="D226" t="str">
        <f>VLOOKUP(Tabla1[[#This Row],[Proyecto With not char]],Sheet2!$B$4:$D$53,3,FALSE)</f>
        <v>28-OT00100</v>
      </c>
      <c r="E226" t="s">
        <v>33</v>
      </c>
      <c r="F226">
        <f>VLOOKUP(Tabla1[[#This Row],[Bodega]],$AG$3:$AH$9,2,FALSE)</f>
        <v>2</v>
      </c>
      <c r="G226" t="s">
        <v>125</v>
      </c>
      <c r="J226" t="s">
        <v>40</v>
      </c>
      <c r="K226">
        <f>VLOOKUP(Tabla1[[#This Row],[Especie]],$AK$3:$AL$29,2,FALSE)</f>
        <v>1005</v>
      </c>
      <c r="L226">
        <v>2</v>
      </c>
      <c r="M226">
        <v>4</v>
      </c>
      <c r="N226">
        <v>4</v>
      </c>
      <c r="O226">
        <v>1</v>
      </c>
      <c r="P226" s="4">
        <f>(L226*M226*N226*O226)/12</f>
        <v>2.6666666666666665</v>
      </c>
      <c r="Q226" s="4">
        <f>+P226/424</f>
        <v>6.2893081761006284E-3</v>
      </c>
      <c r="R226" s="5">
        <v>1.02</v>
      </c>
      <c r="S226" s="5">
        <f>+Tabla1[[#This Row],[Precio $]]*Tabla1[[#This Row],[PT]]</f>
        <v>2.7199999999999998</v>
      </c>
    </row>
    <row r="227" spans="1:19" x14ac:dyDescent="0.25">
      <c r="A227" s="6">
        <v>44487</v>
      </c>
      <c r="B227" t="s">
        <v>124</v>
      </c>
      <c r="C227" t="str">
        <f>IFERROR(RIGHT(Tabla1[[#This Row],[Proyecto]],LEN(Tabla1[[#This Row],[Proyecto]])-FIND("-",Tabla1[[#This Row],[Proyecto]])),Tabla1[[#This Row],[Proyecto]])</f>
        <v>OT00100</v>
      </c>
      <c r="D227" t="str">
        <f>VLOOKUP(Tabla1[[#This Row],[Proyecto With not char]],Sheet2!$B$4:$D$53,3,FALSE)</f>
        <v>28-OT00100</v>
      </c>
      <c r="E227" t="s">
        <v>33</v>
      </c>
      <c r="F227">
        <f>VLOOKUP(Tabla1[[#This Row],[Bodega]],$AG$3:$AH$9,2,FALSE)</f>
        <v>2</v>
      </c>
      <c r="G227" t="s">
        <v>125</v>
      </c>
      <c r="J227" t="s">
        <v>40</v>
      </c>
      <c r="K227">
        <f>VLOOKUP(Tabla1[[#This Row],[Especie]],$AK$3:$AL$29,2,FALSE)</f>
        <v>1005</v>
      </c>
      <c r="L227">
        <v>2</v>
      </c>
      <c r="M227">
        <v>6</v>
      </c>
      <c r="N227">
        <v>4</v>
      </c>
      <c r="O227">
        <v>1</v>
      </c>
      <c r="P227" s="4">
        <f>(L227*M227*N227*O227)/12</f>
        <v>4</v>
      </c>
      <c r="Q227" s="4">
        <f>+P227/424</f>
        <v>9.433962264150943E-3</v>
      </c>
      <c r="R227" s="5">
        <v>1.02</v>
      </c>
      <c r="S227" s="5">
        <f>+Tabla1[[#This Row],[Precio $]]*Tabla1[[#This Row],[PT]]</f>
        <v>4.08</v>
      </c>
    </row>
    <row r="228" spans="1:19" x14ac:dyDescent="0.25">
      <c r="A228" s="6">
        <v>44487</v>
      </c>
      <c r="B228" t="s">
        <v>124</v>
      </c>
      <c r="C228" t="str">
        <f>IFERROR(RIGHT(Tabla1[[#This Row],[Proyecto]],LEN(Tabla1[[#This Row],[Proyecto]])-FIND("-",Tabla1[[#This Row],[Proyecto]])),Tabla1[[#This Row],[Proyecto]])</f>
        <v>OT00100</v>
      </c>
      <c r="D228" t="str">
        <f>VLOOKUP(Tabla1[[#This Row],[Proyecto With not char]],Sheet2!$B$4:$D$53,3,FALSE)</f>
        <v>28-OT00100</v>
      </c>
      <c r="E228" t="s">
        <v>33</v>
      </c>
      <c r="F228">
        <f>VLOOKUP(Tabla1[[#This Row],[Bodega]],$AG$3:$AH$9,2,FALSE)</f>
        <v>2</v>
      </c>
      <c r="G228" t="s">
        <v>125</v>
      </c>
      <c r="J228" t="s">
        <v>40</v>
      </c>
      <c r="K228">
        <f>VLOOKUP(Tabla1[[#This Row],[Especie]],$AK$3:$AL$29,2,FALSE)</f>
        <v>1005</v>
      </c>
      <c r="L228">
        <v>2</v>
      </c>
      <c r="M228">
        <v>15</v>
      </c>
      <c r="N228">
        <v>10</v>
      </c>
      <c r="O228">
        <v>1</v>
      </c>
      <c r="P228" s="4">
        <f>(L228*M228*N228*O228)/12</f>
        <v>25</v>
      </c>
      <c r="Q228" s="4">
        <f>+P228/424</f>
        <v>5.8962264150943397E-2</v>
      </c>
      <c r="R228" s="5">
        <v>1.02</v>
      </c>
      <c r="S228" s="5">
        <f>+Tabla1[[#This Row],[Precio $]]*Tabla1[[#This Row],[PT]]</f>
        <v>25.5</v>
      </c>
    </row>
    <row r="229" spans="1:19" x14ac:dyDescent="0.25">
      <c r="A229" s="6">
        <v>44487</v>
      </c>
      <c r="B229" t="s">
        <v>124</v>
      </c>
      <c r="C229" t="str">
        <f>IFERROR(RIGHT(Tabla1[[#This Row],[Proyecto]],LEN(Tabla1[[#This Row],[Proyecto]])-FIND("-",Tabla1[[#This Row],[Proyecto]])),Tabla1[[#This Row],[Proyecto]])</f>
        <v>OT00100</v>
      </c>
      <c r="D229" t="str">
        <f>VLOOKUP(Tabla1[[#This Row],[Proyecto With not char]],Sheet2!$B$4:$D$53,3,FALSE)</f>
        <v>28-OT00100</v>
      </c>
      <c r="E229" t="s">
        <v>33</v>
      </c>
      <c r="F229">
        <f>VLOOKUP(Tabla1[[#This Row],[Bodega]],$AG$3:$AH$9,2,FALSE)</f>
        <v>2</v>
      </c>
      <c r="G229" t="s">
        <v>125</v>
      </c>
      <c r="J229" t="s">
        <v>40</v>
      </c>
      <c r="K229">
        <f>VLOOKUP(Tabla1[[#This Row],[Especie]],$AK$3:$AL$29,2,FALSE)</f>
        <v>1005</v>
      </c>
      <c r="L229">
        <v>2</v>
      </c>
      <c r="M229">
        <v>13</v>
      </c>
      <c r="N229">
        <v>10</v>
      </c>
      <c r="O229">
        <v>1</v>
      </c>
      <c r="P229" s="4">
        <f>(L229*M229*N229*O229)/12</f>
        <v>21.666666666666668</v>
      </c>
      <c r="Q229" s="4">
        <f>+P229/424</f>
        <v>5.1100628930817613E-2</v>
      </c>
      <c r="R229" s="5">
        <v>1.02</v>
      </c>
      <c r="S229" s="5">
        <f>+Tabla1[[#This Row],[Precio $]]*Tabla1[[#This Row],[PT]]</f>
        <v>22.1</v>
      </c>
    </row>
    <row r="230" spans="1:19" x14ac:dyDescent="0.25">
      <c r="A230" s="6">
        <v>44480</v>
      </c>
      <c r="B230" t="s">
        <v>121</v>
      </c>
      <c r="C230" t="str">
        <f>IFERROR(RIGHT(Tabla1[[#This Row],[Proyecto]],LEN(Tabla1[[#This Row],[Proyecto]])-FIND("-",Tabla1[[#This Row],[Proyecto]])),Tabla1[[#This Row],[Proyecto]])</f>
        <v>OT00104</v>
      </c>
      <c r="D230" t="str">
        <f>VLOOKUP(Tabla1[[#This Row],[Proyecto With not char]],Sheet2!$B$4:$D$53,3,FALSE)</f>
        <v>29-OT00104</v>
      </c>
      <c r="E230" t="s">
        <v>33</v>
      </c>
      <c r="F230">
        <f>VLOOKUP(Tabla1[[#This Row],[Bodega]],$AG$3:$AH$9,2,FALSE)</f>
        <v>2</v>
      </c>
      <c r="G230" t="s">
        <v>112</v>
      </c>
      <c r="J230" t="s">
        <v>40</v>
      </c>
      <c r="K230">
        <f>VLOOKUP(Tabla1[[#This Row],[Especie]],$AK$3:$AL$29,2,FALSE)</f>
        <v>1005</v>
      </c>
      <c r="L230">
        <v>1</v>
      </c>
      <c r="M230">
        <v>3</v>
      </c>
      <c r="N230">
        <v>3</v>
      </c>
      <c r="O230">
        <v>9</v>
      </c>
      <c r="P230" s="4">
        <f>(L230*M230*N230*O230)/12</f>
        <v>6.75</v>
      </c>
      <c r="Q230" s="4">
        <f>+P230/424</f>
        <v>1.5919811320754717E-2</v>
      </c>
      <c r="R230" s="5">
        <v>1.02</v>
      </c>
      <c r="S230" s="5">
        <f>+Tabla1[[#This Row],[Precio $]]*Tabla1[[#This Row],[PT]]</f>
        <v>6.8849999999999998</v>
      </c>
    </row>
    <row r="231" spans="1:19" x14ac:dyDescent="0.25">
      <c r="A231" s="6">
        <v>44480</v>
      </c>
      <c r="B231" t="s">
        <v>121</v>
      </c>
      <c r="C231" t="str">
        <f>IFERROR(RIGHT(Tabla1[[#This Row],[Proyecto]],LEN(Tabla1[[#This Row],[Proyecto]])-FIND("-",Tabla1[[#This Row],[Proyecto]])),Tabla1[[#This Row],[Proyecto]])</f>
        <v>OT00104</v>
      </c>
      <c r="D231" t="str">
        <f>VLOOKUP(Tabla1[[#This Row],[Proyecto With not char]],Sheet2!$B$4:$D$53,3,FALSE)</f>
        <v>29-OT00104</v>
      </c>
      <c r="E231" t="s">
        <v>33</v>
      </c>
      <c r="F231">
        <f>VLOOKUP(Tabla1[[#This Row],[Bodega]],$AG$3:$AH$9,2,FALSE)</f>
        <v>2</v>
      </c>
      <c r="G231" t="s">
        <v>112</v>
      </c>
      <c r="J231" t="s">
        <v>40</v>
      </c>
      <c r="K231">
        <f>VLOOKUP(Tabla1[[#This Row],[Especie]],$AK$3:$AL$29,2,FALSE)</f>
        <v>1005</v>
      </c>
      <c r="L231">
        <v>1</v>
      </c>
      <c r="M231">
        <v>4</v>
      </c>
      <c r="N231">
        <v>3</v>
      </c>
      <c r="O231">
        <v>9</v>
      </c>
      <c r="P231" s="4">
        <f>(L231*M231*N231*O231)/12</f>
        <v>9</v>
      </c>
      <c r="Q231" s="4">
        <f>+P231/424</f>
        <v>2.1226415094339621E-2</v>
      </c>
      <c r="R231" s="5">
        <v>1.02</v>
      </c>
      <c r="S231" s="5">
        <f>+Tabla1[[#This Row],[Precio $]]*Tabla1[[#This Row],[PT]]</f>
        <v>9.18</v>
      </c>
    </row>
    <row r="232" spans="1:19" x14ac:dyDescent="0.25">
      <c r="A232" s="6">
        <v>44480</v>
      </c>
      <c r="B232" t="s">
        <v>121</v>
      </c>
      <c r="C232" t="str">
        <f>IFERROR(RIGHT(Tabla1[[#This Row],[Proyecto]],LEN(Tabla1[[#This Row],[Proyecto]])-FIND("-",Tabla1[[#This Row],[Proyecto]])),Tabla1[[#This Row],[Proyecto]])</f>
        <v>OT00104</v>
      </c>
      <c r="D232" t="str">
        <f>VLOOKUP(Tabla1[[#This Row],[Proyecto With not char]],Sheet2!$B$4:$D$53,3,FALSE)</f>
        <v>29-OT00104</v>
      </c>
      <c r="E232" t="s">
        <v>33</v>
      </c>
      <c r="F232">
        <f>VLOOKUP(Tabla1[[#This Row],[Bodega]],$AG$3:$AH$9,2,FALSE)</f>
        <v>2</v>
      </c>
      <c r="G232" t="s">
        <v>112</v>
      </c>
      <c r="J232" t="s">
        <v>40</v>
      </c>
      <c r="K232">
        <f>VLOOKUP(Tabla1[[#This Row],[Especie]],$AK$3:$AL$29,2,FALSE)</f>
        <v>1005</v>
      </c>
      <c r="L232">
        <v>1</v>
      </c>
      <c r="M232">
        <v>5</v>
      </c>
      <c r="N232">
        <v>3</v>
      </c>
      <c r="O232">
        <v>3</v>
      </c>
      <c r="P232" s="4">
        <f>(L232*M232*N232*O232)/12</f>
        <v>3.75</v>
      </c>
      <c r="Q232" s="4">
        <f>+P232/424</f>
        <v>8.8443396226415092E-3</v>
      </c>
      <c r="R232" s="5">
        <v>1.02</v>
      </c>
      <c r="S232" s="5">
        <f>+Tabla1[[#This Row],[Precio $]]*Tabla1[[#This Row],[PT]]</f>
        <v>3.8250000000000002</v>
      </c>
    </row>
    <row r="233" spans="1:19" x14ac:dyDescent="0.25">
      <c r="A233" s="6">
        <v>44480</v>
      </c>
      <c r="B233" t="s">
        <v>121</v>
      </c>
      <c r="C233" t="str">
        <f>IFERROR(RIGHT(Tabla1[[#This Row],[Proyecto]],LEN(Tabla1[[#This Row],[Proyecto]])-FIND("-",Tabla1[[#This Row],[Proyecto]])),Tabla1[[#This Row],[Proyecto]])</f>
        <v>OT00104</v>
      </c>
      <c r="D233" t="str">
        <f>VLOOKUP(Tabla1[[#This Row],[Proyecto With not char]],Sheet2!$B$4:$D$53,3,FALSE)</f>
        <v>29-OT00104</v>
      </c>
      <c r="E233" t="s">
        <v>33</v>
      </c>
      <c r="F233">
        <f>VLOOKUP(Tabla1[[#This Row],[Bodega]],$AG$3:$AH$9,2,FALSE)</f>
        <v>2</v>
      </c>
      <c r="G233" t="s">
        <v>112</v>
      </c>
      <c r="J233" t="s">
        <v>40</v>
      </c>
      <c r="K233">
        <f>VLOOKUP(Tabla1[[#This Row],[Especie]],$AK$3:$AL$29,2,FALSE)</f>
        <v>1005</v>
      </c>
      <c r="L233">
        <v>1</v>
      </c>
      <c r="M233">
        <v>6</v>
      </c>
      <c r="N233">
        <v>3</v>
      </c>
      <c r="O233">
        <v>2</v>
      </c>
      <c r="P233" s="4">
        <f>(L233*M233*N233*O233)/12</f>
        <v>3</v>
      </c>
      <c r="Q233" s="4">
        <f>+P233/424</f>
        <v>7.0754716981132077E-3</v>
      </c>
      <c r="R233" s="5">
        <v>1.02</v>
      </c>
      <c r="S233" s="5">
        <f>+Tabla1[[#This Row],[Precio $]]*Tabla1[[#This Row],[PT]]</f>
        <v>3.06</v>
      </c>
    </row>
    <row r="234" spans="1:19" x14ac:dyDescent="0.25">
      <c r="A234" s="6">
        <v>44480</v>
      </c>
      <c r="B234" t="s">
        <v>121</v>
      </c>
      <c r="C234" t="str">
        <f>IFERROR(RIGHT(Tabla1[[#This Row],[Proyecto]],LEN(Tabla1[[#This Row],[Proyecto]])-FIND("-",Tabla1[[#This Row],[Proyecto]])),Tabla1[[#This Row],[Proyecto]])</f>
        <v>OT00104</v>
      </c>
      <c r="D234" t="str">
        <f>VLOOKUP(Tabla1[[#This Row],[Proyecto With not char]],Sheet2!$B$4:$D$53,3,FALSE)</f>
        <v>29-OT00104</v>
      </c>
      <c r="E234" t="s">
        <v>33</v>
      </c>
      <c r="F234">
        <f>VLOOKUP(Tabla1[[#This Row],[Bodega]],$AG$3:$AH$9,2,FALSE)</f>
        <v>2</v>
      </c>
      <c r="G234" t="s">
        <v>112</v>
      </c>
      <c r="J234" t="s">
        <v>40</v>
      </c>
      <c r="K234">
        <f>VLOOKUP(Tabla1[[#This Row],[Especie]],$AK$3:$AL$29,2,FALSE)</f>
        <v>1005</v>
      </c>
      <c r="L234">
        <v>1</v>
      </c>
      <c r="M234">
        <v>7</v>
      </c>
      <c r="N234">
        <v>3</v>
      </c>
      <c r="O234">
        <v>3</v>
      </c>
      <c r="P234" s="4">
        <f>(L234*M234*N234*O234)/12</f>
        <v>5.25</v>
      </c>
      <c r="Q234" s="4">
        <f>+P234/424</f>
        <v>1.2382075471698114E-2</v>
      </c>
      <c r="R234" s="5">
        <v>1.02</v>
      </c>
      <c r="S234" s="5">
        <f>+Tabla1[[#This Row],[Precio $]]*Tabla1[[#This Row],[PT]]</f>
        <v>5.3550000000000004</v>
      </c>
    </row>
    <row r="235" spans="1:19" x14ac:dyDescent="0.25">
      <c r="A235" s="6">
        <v>44480</v>
      </c>
      <c r="B235" t="s">
        <v>121</v>
      </c>
      <c r="C235" t="str">
        <f>IFERROR(RIGHT(Tabla1[[#This Row],[Proyecto]],LEN(Tabla1[[#This Row],[Proyecto]])-FIND("-",Tabla1[[#This Row],[Proyecto]])),Tabla1[[#This Row],[Proyecto]])</f>
        <v>OT00104</v>
      </c>
      <c r="D235" t="str">
        <f>VLOOKUP(Tabla1[[#This Row],[Proyecto With not char]],Sheet2!$B$4:$D$53,3,FALSE)</f>
        <v>29-OT00104</v>
      </c>
      <c r="E235" t="s">
        <v>33</v>
      </c>
      <c r="F235">
        <f>VLOOKUP(Tabla1[[#This Row],[Bodega]],$AG$3:$AH$9,2,FALSE)</f>
        <v>2</v>
      </c>
      <c r="G235" t="s">
        <v>112</v>
      </c>
      <c r="J235" t="s">
        <v>40</v>
      </c>
      <c r="K235">
        <f>VLOOKUP(Tabla1[[#This Row],[Especie]],$AK$3:$AL$29,2,FALSE)</f>
        <v>1005</v>
      </c>
      <c r="L235">
        <v>1</v>
      </c>
      <c r="M235">
        <v>9</v>
      </c>
      <c r="N235">
        <v>3</v>
      </c>
      <c r="O235">
        <v>1</v>
      </c>
      <c r="P235" s="4">
        <f>(L235*M235*N235*O235)/12</f>
        <v>2.25</v>
      </c>
      <c r="Q235" s="4">
        <f>+P235/424</f>
        <v>5.3066037735849053E-3</v>
      </c>
      <c r="R235" s="5">
        <v>1.02</v>
      </c>
      <c r="S235" s="5">
        <f>+Tabla1[[#This Row],[Precio $]]*Tabla1[[#This Row],[PT]]</f>
        <v>2.2949999999999999</v>
      </c>
    </row>
    <row r="236" spans="1:19" hidden="1" x14ac:dyDescent="0.25">
      <c r="A236" s="6">
        <v>44369</v>
      </c>
      <c r="B236" t="s">
        <v>89</v>
      </c>
      <c r="C236" t="str">
        <f>IFERROR(RIGHT(Tabla1[[#This Row],[Proyecto]],LEN(Tabla1[[#This Row],[Proyecto]])-FIND("-",Tabla1[[#This Row],[Proyecto]])),Tabla1[[#This Row],[Proyecto]])</f>
        <v>Mcgregor</v>
      </c>
      <c r="D236" t="str">
        <f>VLOOKUP(Tabla1[[#This Row],[Proyecto With not char]],Sheet2!$B$4:$D$53,3,FALSE)</f>
        <v>16-Mcgregor</v>
      </c>
      <c r="E236" t="s">
        <v>20</v>
      </c>
      <c r="F236">
        <f>VLOOKUP(Tabla1[[#This Row],[Bodega]],$AG$3:$AH$9,2,FALSE)</f>
        <v>5</v>
      </c>
      <c r="G236" t="s">
        <v>93</v>
      </c>
      <c r="H236"/>
      <c r="J236" t="s">
        <v>94</v>
      </c>
      <c r="K236" t="e">
        <f>VLOOKUP(Tabla1[[#This Row],[Especie]],$AK$3:$AL$29,2,FALSE)</f>
        <v>#N/A</v>
      </c>
      <c r="L236">
        <v>2</v>
      </c>
      <c r="M236">
        <v>5</v>
      </c>
      <c r="N236">
        <v>6</v>
      </c>
      <c r="O236">
        <v>3</v>
      </c>
      <c r="P236" s="4">
        <f>(L236*M236*N236*O236)/12</f>
        <v>15</v>
      </c>
      <c r="Q236" s="4">
        <f>+P236/424</f>
        <v>3.5377358490566037E-2</v>
      </c>
      <c r="R236" s="5">
        <v>1.2</v>
      </c>
      <c r="S236" s="5">
        <f>+Tabla1[[#This Row],[Precio $]]*Tabla1[[#This Row],[PT]]</f>
        <v>18</v>
      </c>
    </row>
    <row r="237" spans="1:19" hidden="1" x14ac:dyDescent="0.25">
      <c r="A237" s="6">
        <v>44369</v>
      </c>
      <c r="B237" t="s">
        <v>89</v>
      </c>
      <c r="C237" t="str">
        <f>IFERROR(RIGHT(Tabla1[[#This Row],[Proyecto]],LEN(Tabla1[[#This Row],[Proyecto]])-FIND("-",Tabla1[[#This Row],[Proyecto]])),Tabla1[[#This Row],[Proyecto]])</f>
        <v>Mcgregor</v>
      </c>
      <c r="D237" t="str">
        <f>VLOOKUP(Tabla1[[#This Row],[Proyecto With not char]],Sheet2!$B$4:$D$53,3,FALSE)</f>
        <v>16-Mcgregor</v>
      </c>
      <c r="E237" t="s">
        <v>20</v>
      </c>
      <c r="F237">
        <f>VLOOKUP(Tabla1[[#This Row],[Bodega]],$AG$3:$AH$9,2,FALSE)</f>
        <v>5</v>
      </c>
      <c r="G237" t="s">
        <v>93</v>
      </c>
      <c r="H237"/>
      <c r="J237" t="s">
        <v>94</v>
      </c>
      <c r="K237" t="e">
        <f>VLOOKUP(Tabla1[[#This Row],[Especie]],$AK$3:$AL$29,2,FALSE)</f>
        <v>#N/A</v>
      </c>
      <c r="L237">
        <v>2</v>
      </c>
      <c r="M237">
        <v>7</v>
      </c>
      <c r="N237">
        <v>6</v>
      </c>
      <c r="O237">
        <v>2</v>
      </c>
      <c r="P237" s="4">
        <f>(L237*M237*N237*O237)/12</f>
        <v>14</v>
      </c>
      <c r="Q237" s="4">
        <f>+P237/424</f>
        <v>3.3018867924528301E-2</v>
      </c>
      <c r="R237" s="5">
        <v>1.2</v>
      </c>
      <c r="S237" s="5">
        <f>+Tabla1[[#This Row],[Precio $]]*Tabla1[[#This Row],[PT]]</f>
        <v>16.8</v>
      </c>
    </row>
    <row r="238" spans="1:19" hidden="1" x14ac:dyDescent="0.25">
      <c r="A238" s="6">
        <v>44369</v>
      </c>
      <c r="B238" t="s">
        <v>89</v>
      </c>
      <c r="C238" t="str">
        <f>IFERROR(RIGHT(Tabla1[[#This Row],[Proyecto]],LEN(Tabla1[[#This Row],[Proyecto]])-FIND("-",Tabla1[[#This Row],[Proyecto]])),Tabla1[[#This Row],[Proyecto]])</f>
        <v>Mcgregor</v>
      </c>
      <c r="D238" t="str">
        <f>VLOOKUP(Tabla1[[#This Row],[Proyecto With not char]],Sheet2!$B$4:$D$53,3,FALSE)</f>
        <v>16-Mcgregor</v>
      </c>
      <c r="E238" t="s">
        <v>20</v>
      </c>
      <c r="F238">
        <f>VLOOKUP(Tabla1[[#This Row],[Bodega]],$AG$3:$AH$9,2,FALSE)</f>
        <v>5</v>
      </c>
      <c r="G238" t="s">
        <v>93</v>
      </c>
      <c r="H238"/>
      <c r="J238" t="s">
        <v>94</v>
      </c>
      <c r="K238" t="e">
        <f>VLOOKUP(Tabla1[[#This Row],[Especie]],$AK$3:$AL$29,2,FALSE)</f>
        <v>#N/A</v>
      </c>
      <c r="L238">
        <v>2</v>
      </c>
      <c r="M238">
        <v>8</v>
      </c>
      <c r="N238">
        <v>6</v>
      </c>
      <c r="O238">
        <v>2</v>
      </c>
      <c r="P238" s="4">
        <f>(L238*M238*N238*O238)/12</f>
        <v>16</v>
      </c>
      <c r="Q238" s="4">
        <f>+P238/424</f>
        <v>3.7735849056603772E-2</v>
      </c>
      <c r="R238" s="5">
        <v>1.2</v>
      </c>
      <c r="S238" s="5">
        <f>+Tabla1[[#This Row],[Precio $]]*Tabla1[[#This Row],[PT]]</f>
        <v>19.2</v>
      </c>
    </row>
    <row r="239" spans="1:19" hidden="1" x14ac:dyDescent="0.25">
      <c r="A239" s="6">
        <v>44369</v>
      </c>
      <c r="B239" t="s">
        <v>89</v>
      </c>
      <c r="C239" t="str">
        <f>IFERROR(RIGHT(Tabla1[[#This Row],[Proyecto]],LEN(Tabla1[[#This Row],[Proyecto]])-FIND("-",Tabla1[[#This Row],[Proyecto]])),Tabla1[[#This Row],[Proyecto]])</f>
        <v>Mcgregor</v>
      </c>
      <c r="D239" t="str">
        <f>VLOOKUP(Tabla1[[#This Row],[Proyecto With not char]],Sheet2!$B$4:$D$53,3,FALSE)</f>
        <v>16-Mcgregor</v>
      </c>
      <c r="E239" t="s">
        <v>20</v>
      </c>
      <c r="F239">
        <f>VLOOKUP(Tabla1[[#This Row],[Bodega]],$AG$3:$AH$9,2,FALSE)</f>
        <v>5</v>
      </c>
      <c r="G239" t="s">
        <v>93</v>
      </c>
      <c r="H239"/>
      <c r="J239" t="s">
        <v>94</v>
      </c>
      <c r="K239" t="e">
        <f>VLOOKUP(Tabla1[[#This Row],[Especie]],$AK$3:$AL$29,2,FALSE)</f>
        <v>#N/A</v>
      </c>
      <c r="L239">
        <v>2</v>
      </c>
      <c r="M239">
        <v>6</v>
      </c>
      <c r="N239">
        <v>5</v>
      </c>
      <c r="O239">
        <v>3</v>
      </c>
      <c r="P239" s="4">
        <f>(L239*M239*N239*O239)/12</f>
        <v>15</v>
      </c>
      <c r="Q239" s="4">
        <f>+P239/424</f>
        <v>3.5377358490566037E-2</v>
      </c>
      <c r="R239" s="5">
        <v>1.2</v>
      </c>
      <c r="S239" s="5">
        <f>+Tabla1[[#This Row],[Precio $]]*Tabla1[[#This Row],[PT]]</f>
        <v>18</v>
      </c>
    </row>
    <row r="240" spans="1:19" hidden="1" x14ac:dyDescent="0.25">
      <c r="A240" s="6">
        <v>44369</v>
      </c>
      <c r="B240" t="s">
        <v>89</v>
      </c>
      <c r="C240" t="str">
        <f>IFERROR(RIGHT(Tabla1[[#This Row],[Proyecto]],LEN(Tabla1[[#This Row],[Proyecto]])-FIND("-",Tabla1[[#This Row],[Proyecto]])),Tabla1[[#This Row],[Proyecto]])</f>
        <v>Mcgregor</v>
      </c>
      <c r="D240" t="str">
        <f>VLOOKUP(Tabla1[[#This Row],[Proyecto With not char]],Sheet2!$B$4:$D$53,3,FALSE)</f>
        <v>16-Mcgregor</v>
      </c>
      <c r="E240" t="s">
        <v>20</v>
      </c>
      <c r="F240">
        <f>VLOOKUP(Tabla1[[#This Row],[Bodega]],$AG$3:$AH$9,2,FALSE)</f>
        <v>5</v>
      </c>
      <c r="G240" t="s">
        <v>93</v>
      </c>
      <c r="H240"/>
      <c r="J240" t="s">
        <v>94</v>
      </c>
      <c r="K240" t="e">
        <f>VLOOKUP(Tabla1[[#This Row],[Especie]],$AK$3:$AL$29,2,FALSE)</f>
        <v>#N/A</v>
      </c>
      <c r="L240">
        <v>2</v>
      </c>
      <c r="M240">
        <v>5</v>
      </c>
      <c r="N240">
        <v>5</v>
      </c>
      <c r="O240">
        <v>4</v>
      </c>
      <c r="P240" s="4">
        <f>(L240*M240*N240*O240)/12</f>
        <v>16.666666666666668</v>
      </c>
      <c r="Q240" s="4">
        <f>+P240/424</f>
        <v>3.9308176100628936E-2</v>
      </c>
      <c r="R240" s="5">
        <v>1.2</v>
      </c>
      <c r="S240" s="5">
        <f>+Tabla1[[#This Row],[Precio $]]*Tabla1[[#This Row],[PT]]</f>
        <v>20</v>
      </c>
    </row>
    <row r="241" spans="1:19" hidden="1" x14ac:dyDescent="0.25">
      <c r="A241" s="6">
        <v>44369</v>
      </c>
      <c r="B241" t="s">
        <v>89</v>
      </c>
      <c r="C241" t="str">
        <f>IFERROR(RIGHT(Tabla1[[#This Row],[Proyecto]],LEN(Tabla1[[#This Row],[Proyecto]])-FIND("-",Tabla1[[#This Row],[Proyecto]])),Tabla1[[#This Row],[Proyecto]])</f>
        <v>Mcgregor</v>
      </c>
      <c r="D241" t="str">
        <f>VLOOKUP(Tabla1[[#This Row],[Proyecto With not char]],Sheet2!$B$4:$D$53,3,FALSE)</f>
        <v>16-Mcgregor</v>
      </c>
      <c r="E241" t="s">
        <v>20</v>
      </c>
      <c r="F241">
        <f>VLOOKUP(Tabla1[[#This Row],[Bodega]],$AG$3:$AH$9,2,FALSE)</f>
        <v>5</v>
      </c>
      <c r="G241" t="s">
        <v>93</v>
      </c>
      <c r="H241"/>
      <c r="J241" t="s">
        <v>94</v>
      </c>
      <c r="K241" t="e">
        <f>VLOOKUP(Tabla1[[#This Row],[Especie]],$AK$3:$AL$29,2,FALSE)</f>
        <v>#N/A</v>
      </c>
      <c r="L241">
        <v>2</v>
      </c>
      <c r="M241">
        <v>4</v>
      </c>
      <c r="N241">
        <v>5</v>
      </c>
      <c r="O241">
        <v>2</v>
      </c>
      <c r="P241" s="4">
        <f>(L241*M241*N241*O241)/12</f>
        <v>6.666666666666667</v>
      </c>
      <c r="Q241" s="4">
        <f>+P241/424</f>
        <v>1.5723270440251572E-2</v>
      </c>
      <c r="R241" s="5">
        <v>1.2</v>
      </c>
      <c r="S241" s="5">
        <f>+Tabla1[[#This Row],[Precio $]]*Tabla1[[#This Row],[PT]]</f>
        <v>8</v>
      </c>
    </row>
    <row r="242" spans="1:19" x14ac:dyDescent="0.25">
      <c r="A242" s="6">
        <v>44480</v>
      </c>
      <c r="B242" t="s">
        <v>121</v>
      </c>
      <c r="C242" t="str">
        <f>IFERROR(RIGHT(Tabla1[[#This Row],[Proyecto]],LEN(Tabla1[[#This Row],[Proyecto]])-FIND("-",Tabla1[[#This Row],[Proyecto]])),Tabla1[[#This Row],[Proyecto]])</f>
        <v>OT00104</v>
      </c>
      <c r="D242" t="str">
        <f>VLOOKUP(Tabla1[[#This Row],[Proyecto With not char]],Sheet2!$B$4:$D$53,3,FALSE)</f>
        <v>29-OT00104</v>
      </c>
      <c r="E242" t="s">
        <v>33</v>
      </c>
      <c r="F242">
        <f>VLOOKUP(Tabla1[[#This Row],[Bodega]],$AG$3:$AH$9,2,FALSE)</f>
        <v>2</v>
      </c>
      <c r="G242" t="s">
        <v>112</v>
      </c>
      <c r="J242" t="s">
        <v>40</v>
      </c>
      <c r="K242">
        <f>VLOOKUP(Tabla1[[#This Row],[Especie]],$AK$3:$AL$29,2,FALSE)</f>
        <v>1005</v>
      </c>
      <c r="L242">
        <v>1</v>
      </c>
      <c r="M242">
        <v>3</v>
      </c>
      <c r="N242">
        <v>2</v>
      </c>
      <c r="O242">
        <v>28</v>
      </c>
      <c r="P242" s="4">
        <f>(L242*M242*N242*O242)/12</f>
        <v>14</v>
      </c>
      <c r="Q242" s="4">
        <f>+P242/424</f>
        <v>3.3018867924528301E-2</v>
      </c>
      <c r="R242" s="5">
        <v>1.02</v>
      </c>
      <c r="S242" s="5">
        <f>+Tabla1[[#This Row],[Precio $]]*Tabla1[[#This Row],[PT]]</f>
        <v>14.280000000000001</v>
      </c>
    </row>
    <row r="243" spans="1:19" x14ac:dyDescent="0.25">
      <c r="A243" s="6">
        <v>44480</v>
      </c>
      <c r="B243" t="s">
        <v>121</v>
      </c>
      <c r="C243" t="str">
        <f>IFERROR(RIGHT(Tabla1[[#This Row],[Proyecto]],LEN(Tabla1[[#This Row],[Proyecto]])-FIND("-",Tabla1[[#This Row],[Proyecto]])),Tabla1[[#This Row],[Proyecto]])</f>
        <v>OT00104</v>
      </c>
      <c r="D243" t="str">
        <f>VLOOKUP(Tabla1[[#This Row],[Proyecto With not char]],Sheet2!$B$4:$D$53,3,FALSE)</f>
        <v>29-OT00104</v>
      </c>
      <c r="E243" t="s">
        <v>33</v>
      </c>
      <c r="F243">
        <f>VLOOKUP(Tabla1[[#This Row],[Bodega]],$AG$3:$AH$9,2,FALSE)</f>
        <v>2</v>
      </c>
      <c r="G243" t="s">
        <v>112</v>
      </c>
      <c r="J243" t="s">
        <v>40</v>
      </c>
      <c r="K243">
        <f>VLOOKUP(Tabla1[[#This Row],[Especie]],$AK$3:$AL$29,2,FALSE)</f>
        <v>1005</v>
      </c>
      <c r="L243">
        <v>1</v>
      </c>
      <c r="M243">
        <v>4</v>
      </c>
      <c r="N243">
        <v>2</v>
      </c>
      <c r="O243">
        <v>5</v>
      </c>
      <c r="P243" s="4">
        <f>(L243*M243*N243*O243)/12</f>
        <v>3.3333333333333335</v>
      </c>
      <c r="Q243" s="4">
        <f>+P243/424</f>
        <v>7.8616352201257862E-3</v>
      </c>
      <c r="R243" s="5">
        <v>1.02</v>
      </c>
      <c r="S243" s="5">
        <f>+Tabla1[[#This Row],[Precio $]]*Tabla1[[#This Row],[PT]]</f>
        <v>3.4000000000000004</v>
      </c>
    </row>
    <row r="244" spans="1:19" x14ac:dyDescent="0.25">
      <c r="A244" s="6">
        <v>44480</v>
      </c>
      <c r="B244" t="s">
        <v>121</v>
      </c>
      <c r="C244" t="str">
        <f>IFERROR(RIGHT(Tabla1[[#This Row],[Proyecto]],LEN(Tabla1[[#This Row],[Proyecto]])-FIND("-",Tabla1[[#This Row],[Proyecto]])),Tabla1[[#This Row],[Proyecto]])</f>
        <v>OT00104</v>
      </c>
      <c r="D244" t="str">
        <f>VLOOKUP(Tabla1[[#This Row],[Proyecto With not char]],Sheet2!$B$4:$D$53,3,FALSE)</f>
        <v>29-OT00104</v>
      </c>
      <c r="E244" t="s">
        <v>33</v>
      </c>
      <c r="F244">
        <f>VLOOKUP(Tabla1[[#This Row],[Bodega]],$AG$3:$AH$9,2,FALSE)</f>
        <v>2</v>
      </c>
      <c r="G244" t="s">
        <v>112</v>
      </c>
      <c r="J244" t="s">
        <v>40</v>
      </c>
      <c r="K244">
        <f>VLOOKUP(Tabla1[[#This Row],[Especie]],$AK$3:$AL$29,2,FALSE)</f>
        <v>1005</v>
      </c>
      <c r="L244">
        <v>1</v>
      </c>
      <c r="M244">
        <v>5</v>
      </c>
      <c r="N244">
        <v>2</v>
      </c>
      <c r="O244">
        <v>15</v>
      </c>
      <c r="P244" s="4">
        <f>(L244*M244*N244*O244)/12</f>
        <v>12.5</v>
      </c>
      <c r="Q244" s="4">
        <f>+P244/424</f>
        <v>2.9481132075471699E-2</v>
      </c>
      <c r="R244" s="5">
        <v>1.02</v>
      </c>
      <c r="S244" s="5">
        <f>+Tabla1[[#This Row],[Precio $]]*Tabla1[[#This Row],[PT]]</f>
        <v>12.75</v>
      </c>
    </row>
    <row r="245" spans="1:19" x14ac:dyDescent="0.25">
      <c r="A245" s="6">
        <v>44480</v>
      </c>
      <c r="B245" t="s">
        <v>121</v>
      </c>
      <c r="C245" t="str">
        <f>IFERROR(RIGHT(Tabla1[[#This Row],[Proyecto]],LEN(Tabla1[[#This Row],[Proyecto]])-FIND("-",Tabla1[[#This Row],[Proyecto]])),Tabla1[[#This Row],[Proyecto]])</f>
        <v>OT00104</v>
      </c>
      <c r="D245" t="str">
        <f>VLOOKUP(Tabla1[[#This Row],[Proyecto With not char]],Sheet2!$B$4:$D$53,3,FALSE)</f>
        <v>29-OT00104</v>
      </c>
      <c r="E245" t="s">
        <v>33</v>
      </c>
      <c r="F245">
        <f>VLOOKUP(Tabla1[[#This Row],[Bodega]],$AG$3:$AH$9,2,FALSE)</f>
        <v>2</v>
      </c>
      <c r="G245" t="s">
        <v>112</v>
      </c>
      <c r="J245" t="s">
        <v>40</v>
      </c>
      <c r="K245">
        <f>VLOOKUP(Tabla1[[#This Row],[Especie]],$AK$3:$AL$29,2,FALSE)</f>
        <v>1005</v>
      </c>
      <c r="L245">
        <v>1</v>
      </c>
      <c r="M245">
        <v>6</v>
      </c>
      <c r="N245">
        <v>2</v>
      </c>
      <c r="O245">
        <v>14</v>
      </c>
      <c r="P245" s="4">
        <f>(L245*M245*N245*O245)/12</f>
        <v>14</v>
      </c>
      <c r="Q245" s="4">
        <f>+P245/424</f>
        <v>3.3018867924528301E-2</v>
      </c>
      <c r="R245" s="5">
        <v>1.02</v>
      </c>
      <c r="S245" s="5">
        <f>+Tabla1[[#This Row],[Precio $]]*Tabla1[[#This Row],[PT]]</f>
        <v>14.280000000000001</v>
      </c>
    </row>
    <row r="246" spans="1:19" x14ac:dyDescent="0.25">
      <c r="A246" s="6">
        <v>44480</v>
      </c>
      <c r="B246" t="s">
        <v>121</v>
      </c>
      <c r="C246" t="str">
        <f>IFERROR(RIGHT(Tabla1[[#This Row],[Proyecto]],LEN(Tabla1[[#This Row],[Proyecto]])-FIND("-",Tabla1[[#This Row],[Proyecto]])),Tabla1[[#This Row],[Proyecto]])</f>
        <v>OT00104</v>
      </c>
      <c r="D246" t="str">
        <f>VLOOKUP(Tabla1[[#This Row],[Proyecto With not char]],Sheet2!$B$4:$D$53,3,FALSE)</f>
        <v>29-OT00104</v>
      </c>
      <c r="E246" t="s">
        <v>33</v>
      </c>
      <c r="F246">
        <f>VLOOKUP(Tabla1[[#This Row],[Bodega]],$AG$3:$AH$9,2,FALSE)</f>
        <v>2</v>
      </c>
      <c r="G246" t="s">
        <v>112</v>
      </c>
      <c r="J246" t="s">
        <v>40</v>
      </c>
      <c r="K246">
        <f>VLOOKUP(Tabla1[[#This Row],[Especie]],$AK$3:$AL$29,2,FALSE)</f>
        <v>1005</v>
      </c>
      <c r="L246">
        <v>1</v>
      </c>
      <c r="M246">
        <v>7</v>
      </c>
      <c r="N246">
        <v>2</v>
      </c>
      <c r="O246">
        <v>2</v>
      </c>
      <c r="P246" s="4">
        <f>(L246*M246*N246*O246)/12</f>
        <v>2.3333333333333335</v>
      </c>
      <c r="Q246" s="4">
        <f>+P246/424</f>
        <v>5.5031446540880508E-3</v>
      </c>
      <c r="R246" s="5">
        <v>1.02</v>
      </c>
      <c r="S246" s="5">
        <f>+Tabla1[[#This Row],[Precio $]]*Tabla1[[#This Row],[PT]]</f>
        <v>2.3800000000000003</v>
      </c>
    </row>
    <row r="247" spans="1:19" x14ac:dyDescent="0.25">
      <c r="A247" s="6">
        <v>44480</v>
      </c>
      <c r="B247" t="s">
        <v>121</v>
      </c>
      <c r="C247" t="str">
        <f>IFERROR(RIGHT(Tabla1[[#This Row],[Proyecto]],LEN(Tabla1[[#This Row],[Proyecto]])-FIND("-",Tabla1[[#This Row],[Proyecto]])),Tabla1[[#This Row],[Proyecto]])</f>
        <v>OT00104</v>
      </c>
      <c r="D247" t="str">
        <f>VLOOKUP(Tabla1[[#This Row],[Proyecto With not char]],Sheet2!$B$4:$D$53,3,FALSE)</f>
        <v>29-OT00104</v>
      </c>
      <c r="E247" t="s">
        <v>33</v>
      </c>
      <c r="F247">
        <f>VLOOKUP(Tabla1[[#This Row],[Bodega]],$AG$3:$AH$9,2,FALSE)</f>
        <v>2</v>
      </c>
      <c r="G247" t="s">
        <v>112</v>
      </c>
      <c r="J247" t="s">
        <v>40</v>
      </c>
      <c r="K247">
        <f>VLOOKUP(Tabla1[[#This Row],[Especie]],$AK$3:$AL$29,2,FALSE)</f>
        <v>1005</v>
      </c>
      <c r="L247">
        <v>1</v>
      </c>
      <c r="M247">
        <v>8</v>
      </c>
      <c r="N247">
        <v>2</v>
      </c>
      <c r="O247">
        <v>2</v>
      </c>
      <c r="P247" s="4">
        <f>(L247*M247*N247*O247)/12</f>
        <v>2.6666666666666665</v>
      </c>
      <c r="Q247" s="4">
        <f>+P247/424</f>
        <v>6.2893081761006284E-3</v>
      </c>
      <c r="R247" s="5">
        <v>1.02</v>
      </c>
      <c r="S247" s="5">
        <f>+Tabla1[[#This Row],[Precio $]]*Tabla1[[#This Row],[PT]]</f>
        <v>2.7199999999999998</v>
      </c>
    </row>
    <row r="248" spans="1:19" x14ac:dyDescent="0.25">
      <c r="A248" s="6">
        <v>44480</v>
      </c>
      <c r="B248" t="s">
        <v>121</v>
      </c>
      <c r="C248" t="str">
        <f>IFERROR(RIGHT(Tabla1[[#This Row],[Proyecto]],LEN(Tabla1[[#This Row],[Proyecto]])-FIND("-",Tabla1[[#This Row],[Proyecto]])),Tabla1[[#This Row],[Proyecto]])</f>
        <v>OT00104</v>
      </c>
      <c r="D248" t="str">
        <f>VLOOKUP(Tabla1[[#This Row],[Proyecto With not char]],Sheet2!$B$4:$D$53,3,FALSE)</f>
        <v>29-OT00104</v>
      </c>
      <c r="E248" t="s">
        <v>33</v>
      </c>
      <c r="F248">
        <f>VLOOKUP(Tabla1[[#This Row],[Bodega]],$AG$3:$AH$9,2,FALSE)</f>
        <v>2</v>
      </c>
      <c r="G248" t="s">
        <v>112</v>
      </c>
      <c r="J248" t="s">
        <v>40</v>
      </c>
      <c r="K248">
        <f>VLOOKUP(Tabla1[[#This Row],[Especie]],$AK$3:$AL$29,2,FALSE)</f>
        <v>1005</v>
      </c>
      <c r="L248">
        <v>1</v>
      </c>
      <c r="M248">
        <v>9</v>
      </c>
      <c r="N248">
        <v>2</v>
      </c>
      <c r="O248">
        <v>1</v>
      </c>
      <c r="P248" s="4">
        <f>(L248*M248*N248*O248)/12</f>
        <v>1.5</v>
      </c>
      <c r="Q248" s="4">
        <f>+P248/424</f>
        <v>3.5377358490566039E-3</v>
      </c>
      <c r="R248" s="5">
        <v>1.02</v>
      </c>
      <c r="S248" s="5">
        <f>+Tabla1[[#This Row],[Precio $]]*Tabla1[[#This Row],[PT]]</f>
        <v>1.53</v>
      </c>
    </row>
    <row r="249" spans="1:19" x14ac:dyDescent="0.25">
      <c r="A249" s="6">
        <v>44516</v>
      </c>
      <c r="B249" t="s">
        <v>150</v>
      </c>
      <c r="C249" t="str">
        <f>IFERROR(RIGHT(Tabla1[[#This Row],[Proyecto]],LEN(Tabla1[[#This Row],[Proyecto]])-FIND("-",Tabla1[[#This Row],[Proyecto]])),Tabla1[[#This Row],[Proyecto]])</f>
        <v>00136</v>
      </c>
      <c r="D249" t="str">
        <f>VLOOKUP(Tabla1[[#This Row],[Proyecto With not char]],Sheet2!$B$4:$D$53,3,FALSE)</f>
        <v>3-00136</v>
      </c>
      <c r="E249" t="s">
        <v>33</v>
      </c>
      <c r="F249">
        <f>VLOOKUP(Tabla1[[#This Row],[Bodega]],$AG$3:$AH$9,2,FALSE)</f>
        <v>2</v>
      </c>
      <c r="G249" t="s">
        <v>151</v>
      </c>
      <c r="J249" t="s">
        <v>40</v>
      </c>
      <c r="K249">
        <f>VLOOKUP(Tabla1[[#This Row],[Especie]],$AK$3:$AL$29,2,FALSE)</f>
        <v>1005</v>
      </c>
      <c r="L249">
        <v>2</v>
      </c>
      <c r="M249">
        <v>5</v>
      </c>
      <c r="N249">
        <v>4</v>
      </c>
      <c r="O249">
        <v>10</v>
      </c>
      <c r="P249" s="4">
        <f>(L249*M249*N249*O249)/12</f>
        <v>33.333333333333336</v>
      </c>
      <c r="Q249" s="4">
        <f>+P249/424</f>
        <v>7.8616352201257872E-2</v>
      </c>
      <c r="R249" s="5">
        <v>1.02</v>
      </c>
      <c r="S249" s="5">
        <f>+Tabla1[[#This Row],[Precio $]]*Tabla1[[#This Row],[PT]]</f>
        <v>34</v>
      </c>
    </row>
    <row r="250" spans="1:19" x14ac:dyDescent="0.25">
      <c r="A250" s="6">
        <v>44516</v>
      </c>
      <c r="B250" t="s">
        <v>150</v>
      </c>
      <c r="C250" t="str">
        <f>IFERROR(RIGHT(Tabla1[[#This Row],[Proyecto]],LEN(Tabla1[[#This Row],[Proyecto]])-FIND("-",Tabla1[[#This Row],[Proyecto]])),Tabla1[[#This Row],[Proyecto]])</f>
        <v>00136</v>
      </c>
      <c r="D250" t="str">
        <f>VLOOKUP(Tabla1[[#This Row],[Proyecto With not char]],Sheet2!$B$4:$D$53,3,FALSE)</f>
        <v>3-00136</v>
      </c>
      <c r="E250" t="s">
        <v>33</v>
      </c>
      <c r="F250">
        <f>VLOOKUP(Tabla1[[#This Row],[Bodega]],$AG$3:$AH$9,2,FALSE)</f>
        <v>2</v>
      </c>
      <c r="G250" t="s">
        <v>151</v>
      </c>
      <c r="J250" t="s">
        <v>40</v>
      </c>
      <c r="K250">
        <f>VLOOKUP(Tabla1[[#This Row],[Especie]],$AK$3:$AL$29,2,FALSE)</f>
        <v>1005</v>
      </c>
      <c r="L250">
        <v>2</v>
      </c>
      <c r="M250">
        <v>6</v>
      </c>
      <c r="N250">
        <v>4</v>
      </c>
      <c r="O250">
        <v>2</v>
      </c>
      <c r="P250" s="4">
        <f>(L250*M250*N250*O250)/12</f>
        <v>8</v>
      </c>
      <c r="Q250" s="4">
        <f>+P250/424</f>
        <v>1.8867924528301886E-2</v>
      </c>
      <c r="R250" s="5">
        <v>1.02</v>
      </c>
      <c r="S250" s="5">
        <f>+Tabla1[[#This Row],[Precio $]]*Tabla1[[#This Row],[PT]]</f>
        <v>8.16</v>
      </c>
    </row>
    <row r="251" spans="1:19" x14ac:dyDescent="0.25">
      <c r="A251" s="6">
        <v>44516</v>
      </c>
      <c r="B251" t="s">
        <v>150</v>
      </c>
      <c r="C251" t="str">
        <f>IFERROR(RIGHT(Tabla1[[#This Row],[Proyecto]],LEN(Tabla1[[#This Row],[Proyecto]])-FIND("-",Tabla1[[#This Row],[Proyecto]])),Tabla1[[#This Row],[Proyecto]])</f>
        <v>00136</v>
      </c>
      <c r="D251" t="str">
        <f>VLOOKUP(Tabla1[[#This Row],[Proyecto With not char]],Sheet2!$B$4:$D$53,3,FALSE)</f>
        <v>3-00136</v>
      </c>
      <c r="E251" t="s">
        <v>33</v>
      </c>
      <c r="F251">
        <f>VLOOKUP(Tabla1[[#This Row],[Bodega]],$AG$3:$AH$9,2,FALSE)</f>
        <v>2</v>
      </c>
      <c r="G251" t="s">
        <v>151</v>
      </c>
      <c r="J251" t="s">
        <v>40</v>
      </c>
      <c r="K251">
        <f>VLOOKUP(Tabla1[[#This Row],[Especie]],$AK$3:$AL$29,2,FALSE)</f>
        <v>1005</v>
      </c>
      <c r="L251">
        <v>1</v>
      </c>
      <c r="M251">
        <v>3</v>
      </c>
      <c r="N251">
        <v>4</v>
      </c>
      <c r="O251">
        <v>42</v>
      </c>
      <c r="P251" s="4">
        <f>(L251*M251*N251*O251)/12</f>
        <v>42</v>
      </c>
      <c r="Q251" s="4">
        <f>+P251/424</f>
        <v>9.9056603773584911E-2</v>
      </c>
      <c r="R251" s="5">
        <v>1.02</v>
      </c>
      <c r="S251" s="5">
        <f>+Tabla1[[#This Row],[Precio $]]*Tabla1[[#This Row],[PT]]</f>
        <v>42.84</v>
      </c>
    </row>
    <row r="252" spans="1:19" x14ac:dyDescent="0.25">
      <c r="A252" s="6">
        <v>44516</v>
      </c>
      <c r="B252" t="s">
        <v>150</v>
      </c>
      <c r="C252" t="str">
        <f>IFERROR(RIGHT(Tabla1[[#This Row],[Proyecto]],LEN(Tabla1[[#This Row],[Proyecto]])-FIND("-",Tabla1[[#This Row],[Proyecto]])),Tabla1[[#This Row],[Proyecto]])</f>
        <v>00136</v>
      </c>
      <c r="D252" t="str">
        <f>VLOOKUP(Tabla1[[#This Row],[Proyecto With not char]],Sheet2!$B$4:$D$53,3,FALSE)</f>
        <v>3-00136</v>
      </c>
      <c r="E252" t="s">
        <v>33</v>
      </c>
      <c r="F252">
        <f>VLOOKUP(Tabla1[[#This Row],[Bodega]],$AG$3:$AH$9,2,FALSE)</f>
        <v>2</v>
      </c>
      <c r="G252" t="s">
        <v>151</v>
      </c>
      <c r="J252" t="s">
        <v>40</v>
      </c>
      <c r="K252">
        <f>VLOOKUP(Tabla1[[#This Row],[Especie]],$AK$3:$AL$29,2,FALSE)</f>
        <v>1005</v>
      </c>
      <c r="L252">
        <v>1</v>
      </c>
      <c r="M252">
        <v>4</v>
      </c>
      <c r="N252">
        <v>4</v>
      </c>
      <c r="O252">
        <v>22</v>
      </c>
      <c r="P252" s="4">
        <f>(L252*M252*N252*O252)/12</f>
        <v>29.333333333333332</v>
      </c>
      <c r="Q252" s="4">
        <f>+P252/424</f>
        <v>6.9182389937106917E-2</v>
      </c>
      <c r="R252" s="5">
        <v>1.02</v>
      </c>
      <c r="S252" s="5">
        <f>+Tabla1[[#This Row],[Precio $]]*Tabla1[[#This Row],[PT]]</f>
        <v>29.919999999999998</v>
      </c>
    </row>
    <row r="253" spans="1:19" x14ac:dyDescent="0.25">
      <c r="A253" s="6">
        <v>44516</v>
      </c>
      <c r="B253" t="s">
        <v>150</v>
      </c>
      <c r="C253" t="str">
        <f>IFERROR(RIGHT(Tabla1[[#This Row],[Proyecto]],LEN(Tabla1[[#This Row],[Proyecto]])-FIND("-",Tabla1[[#This Row],[Proyecto]])),Tabla1[[#This Row],[Proyecto]])</f>
        <v>00136</v>
      </c>
      <c r="D253" t="str">
        <f>VLOOKUP(Tabla1[[#This Row],[Proyecto With not char]],Sheet2!$B$4:$D$53,3,FALSE)</f>
        <v>3-00136</v>
      </c>
      <c r="E253" t="s">
        <v>33</v>
      </c>
      <c r="F253">
        <f>VLOOKUP(Tabla1[[#This Row],[Bodega]],$AG$3:$AH$9,2,FALSE)</f>
        <v>2</v>
      </c>
      <c r="G253" t="s">
        <v>151</v>
      </c>
      <c r="J253" t="s">
        <v>40</v>
      </c>
      <c r="K253">
        <f>VLOOKUP(Tabla1[[#This Row],[Especie]],$AK$3:$AL$29,2,FALSE)</f>
        <v>1005</v>
      </c>
      <c r="L253">
        <v>1</v>
      </c>
      <c r="M253">
        <v>5</v>
      </c>
      <c r="N253">
        <v>4</v>
      </c>
      <c r="O253">
        <v>5</v>
      </c>
      <c r="P253" s="4">
        <f>(L253*M253*N253*O253)/12</f>
        <v>8.3333333333333339</v>
      </c>
      <c r="Q253" s="4">
        <f>+P253/424</f>
        <v>1.9654088050314468E-2</v>
      </c>
      <c r="R253" s="5">
        <v>1.02</v>
      </c>
      <c r="S253" s="5">
        <f>+Tabla1[[#This Row],[Precio $]]*Tabla1[[#This Row],[PT]]</f>
        <v>8.5</v>
      </c>
    </row>
    <row r="254" spans="1:19" x14ac:dyDescent="0.25">
      <c r="A254" s="6">
        <v>44516</v>
      </c>
      <c r="B254" t="s">
        <v>150</v>
      </c>
      <c r="C254" t="str">
        <f>IFERROR(RIGHT(Tabla1[[#This Row],[Proyecto]],LEN(Tabla1[[#This Row],[Proyecto]])-FIND("-",Tabla1[[#This Row],[Proyecto]])),Tabla1[[#This Row],[Proyecto]])</f>
        <v>00136</v>
      </c>
      <c r="D254" t="str">
        <f>VLOOKUP(Tabla1[[#This Row],[Proyecto With not char]],Sheet2!$B$4:$D$53,3,FALSE)</f>
        <v>3-00136</v>
      </c>
      <c r="E254" t="s">
        <v>33</v>
      </c>
      <c r="F254">
        <f>VLOOKUP(Tabla1[[#This Row],[Bodega]],$AG$3:$AH$9,2,FALSE)</f>
        <v>2</v>
      </c>
      <c r="G254" t="s">
        <v>151</v>
      </c>
      <c r="J254" t="s">
        <v>40</v>
      </c>
      <c r="K254">
        <f>VLOOKUP(Tabla1[[#This Row],[Especie]],$AK$3:$AL$29,2,FALSE)</f>
        <v>1005</v>
      </c>
      <c r="L254">
        <v>1</v>
      </c>
      <c r="M254">
        <v>6</v>
      </c>
      <c r="N254">
        <v>4</v>
      </c>
      <c r="O254">
        <v>1</v>
      </c>
      <c r="P254" s="4">
        <f>(L254*M254*N254*O254)/12</f>
        <v>2</v>
      </c>
      <c r="Q254" s="4">
        <f>+P254/424</f>
        <v>4.7169811320754715E-3</v>
      </c>
      <c r="R254" s="5">
        <v>1.02</v>
      </c>
      <c r="S254" s="5">
        <f>+Tabla1[[#This Row],[Precio $]]*Tabla1[[#This Row],[PT]]</f>
        <v>2.04</v>
      </c>
    </row>
    <row r="255" spans="1:19" x14ac:dyDescent="0.25">
      <c r="A255" s="6">
        <v>44516</v>
      </c>
      <c r="B255" t="s">
        <v>150</v>
      </c>
      <c r="C255" t="str">
        <f>IFERROR(RIGHT(Tabla1[[#This Row],[Proyecto]],LEN(Tabla1[[#This Row],[Proyecto]])-FIND("-",Tabla1[[#This Row],[Proyecto]])),Tabla1[[#This Row],[Proyecto]])</f>
        <v>00136</v>
      </c>
      <c r="D255" t="str">
        <f>VLOOKUP(Tabla1[[#This Row],[Proyecto With not char]],Sheet2!$B$4:$D$53,3,FALSE)</f>
        <v>3-00136</v>
      </c>
      <c r="E255" t="s">
        <v>33</v>
      </c>
      <c r="F255">
        <f>VLOOKUP(Tabla1[[#This Row],[Bodega]],$AG$3:$AH$9,2,FALSE)</f>
        <v>2</v>
      </c>
      <c r="G255" t="s">
        <v>151</v>
      </c>
      <c r="J255" t="s">
        <v>40</v>
      </c>
      <c r="K255">
        <f>VLOOKUP(Tabla1[[#This Row],[Especie]],$AK$3:$AL$29,2,FALSE)</f>
        <v>1005</v>
      </c>
      <c r="L255">
        <v>2</v>
      </c>
      <c r="M255">
        <v>5</v>
      </c>
      <c r="N255">
        <v>3</v>
      </c>
      <c r="O255">
        <v>3</v>
      </c>
      <c r="P255" s="4">
        <f>(L255*M255*N255*O255)/12</f>
        <v>7.5</v>
      </c>
      <c r="Q255" s="4">
        <f>+P255/424</f>
        <v>1.7688679245283018E-2</v>
      </c>
      <c r="R255" s="5">
        <v>1.02</v>
      </c>
      <c r="S255" s="5">
        <f>+Tabla1[[#This Row],[Precio $]]*Tabla1[[#This Row],[PT]]</f>
        <v>7.65</v>
      </c>
    </row>
    <row r="256" spans="1:19" x14ac:dyDescent="0.25">
      <c r="A256" s="6">
        <v>44516</v>
      </c>
      <c r="B256" t="s">
        <v>150</v>
      </c>
      <c r="C256" t="str">
        <f>IFERROR(RIGHT(Tabla1[[#This Row],[Proyecto]],LEN(Tabla1[[#This Row],[Proyecto]])-FIND("-",Tabla1[[#This Row],[Proyecto]])),Tabla1[[#This Row],[Proyecto]])</f>
        <v>00136</v>
      </c>
      <c r="D256" t="str">
        <f>VLOOKUP(Tabla1[[#This Row],[Proyecto With not char]],Sheet2!$B$4:$D$53,3,FALSE)</f>
        <v>3-00136</v>
      </c>
      <c r="E256" t="s">
        <v>33</v>
      </c>
      <c r="F256">
        <f>VLOOKUP(Tabla1[[#This Row],[Bodega]],$AG$3:$AH$9,2,FALSE)</f>
        <v>2</v>
      </c>
      <c r="G256" t="s">
        <v>151</v>
      </c>
      <c r="J256" t="s">
        <v>40</v>
      </c>
      <c r="K256">
        <f>VLOOKUP(Tabla1[[#This Row],[Especie]],$AK$3:$AL$29,2,FALSE)</f>
        <v>1005</v>
      </c>
      <c r="L256">
        <v>2</v>
      </c>
      <c r="M256">
        <v>4</v>
      </c>
      <c r="N256">
        <v>3</v>
      </c>
      <c r="O256">
        <v>10</v>
      </c>
      <c r="P256" s="4">
        <f>(L256*M256*N256*O256)/12</f>
        <v>20</v>
      </c>
      <c r="Q256" s="4">
        <f>+P256/424</f>
        <v>4.716981132075472E-2</v>
      </c>
      <c r="R256" s="5">
        <v>1.02</v>
      </c>
      <c r="S256" s="5">
        <f>+Tabla1[[#This Row],[Precio $]]*Tabla1[[#This Row],[PT]]</f>
        <v>20.399999999999999</v>
      </c>
    </row>
    <row r="257" spans="1:19" x14ac:dyDescent="0.25">
      <c r="A257" s="6">
        <v>44516</v>
      </c>
      <c r="B257" t="s">
        <v>150</v>
      </c>
      <c r="C257" t="str">
        <f>IFERROR(RIGHT(Tabla1[[#This Row],[Proyecto]],LEN(Tabla1[[#This Row],[Proyecto]])-FIND("-",Tabla1[[#This Row],[Proyecto]])),Tabla1[[#This Row],[Proyecto]])</f>
        <v>00136</v>
      </c>
      <c r="D257" t="str">
        <f>VLOOKUP(Tabla1[[#This Row],[Proyecto With not char]],Sheet2!$B$4:$D$53,3,FALSE)</f>
        <v>3-00136</v>
      </c>
      <c r="E257" t="s">
        <v>33</v>
      </c>
      <c r="F257">
        <f>VLOOKUP(Tabla1[[#This Row],[Bodega]],$AG$3:$AH$9,2,FALSE)</f>
        <v>2</v>
      </c>
      <c r="G257" t="s">
        <v>151</v>
      </c>
      <c r="J257" t="s">
        <v>40</v>
      </c>
      <c r="K257">
        <f>VLOOKUP(Tabla1[[#This Row],[Especie]],$AK$3:$AL$29,2,FALSE)</f>
        <v>1005</v>
      </c>
      <c r="L257">
        <v>2</v>
      </c>
      <c r="M257">
        <v>3</v>
      </c>
      <c r="N257">
        <v>3</v>
      </c>
      <c r="O257">
        <v>3</v>
      </c>
      <c r="P257" s="4">
        <f>(L257*M257*N257*O257)/12</f>
        <v>4.5</v>
      </c>
      <c r="Q257" s="4">
        <f>+P257/424</f>
        <v>1.0613207547169811E-2</v>
      </c>
      <c r="R257" s="5">
        <v>1.02</v>
      </c>
      <c r="S257" s="5">
        <f>+Tabla1[[#This Row],[Precio $]]*Tabla1[[#This Row],[PT]]</f>
        <v>4.59</v>
      </c>
    </row>
    <row r="258" spans="1:19" x14ac:dyDescent="0.25">
      <c r="A258" s="6">
        <v>44516</v>
      </c>
      <c r="B258" t="s">
        <v>150</v>
      </c>
      <c r="C258" t="str">
        <f>IFERROR(RIGHT(Tabla1[[#This Row],[Proyecto]],LEN(Tabla1[[#This Row],[Proyecto]])-FIND("-",Tabla1[[#This Row],[Proyecto]])),Tabla1[[#This Row],[Proyecto]])</f>
        <v>00136</v>
      </c>
      <c r="D258" t="str">
        <f>VLOOKUP(Tabla1[[#This Row],[Proyecto With not char]],Sheet2!$B$4:$D$53,3,FALSE)</f>
        <v>3-00136</v>
      </c>
      <c r="E258" t="s">
        <v>33</v>
      </c>
      <c r="F258">
        <f>VLOOKUP(Tabla1[[#This Row],[Bodega]],$AG$3:$AH$9,2,FALSE)</f>
        <v>2</v>
      </c>
      <c r="G258" t="s">
        <v>151</v>
      </c>
      <c r="J258" t="s">
        <v>40</v>
      </c>
      <c r="K258">
        <f>VLOOKUP(Tabla1[[#This Row],[Especie]],$AK$3:$AL$29,2,FALSE)</f>
        <v>1005</v>
      </c>
      <c r="L258">
        <v>1.5</v>
      </c>
      <c r="M258">
        <v>5</v>
      </c>
      <c r="N258">
        <v>3</v>
      </c>
      <c r="O258">
        <v>10</v>
      </c>
      <c r="P258" s="4">
        <f>(L258*M258*N258*O258)/12</f>
        <v>18.75</v>
      </c>
      <c r="Q258" s="4">
        <f>+P258/424</f>
        <v>4.4221698113207544E-2</v>
      </c>
      <c r="R258" s="5">
        <v>1.02</v>
      </c>
      <c r="S258" s="5">
        <f>+Tabla1[[#This Row],[Precio $]]*Tabla1[[#This Row],[PT]]</f>
        <v>19.125</v>
      </c>
    </row>
    <row r="259" spans="1:19" x14ac:dyDescent="0.25">
      <c r="A259" s="6">
        <v>44516</v>
      </c>
      <c r="B259" t="s">
        <v>150</v>
      </c>
      <c r="C259" t="str">
        <f>IFERROR(RIGHT(Tabla1[[#This Row],[Proyecto]],LEN(Tabla1[[#This Row],[Proyecto]])-FIND("-",Tabla1[[#This Row],[Proyecto]])),Tabla1[[#This Row],[Proyecto]])</f>
        <v>00136</v>
      </c>
      <c r="D259" t="str">
        <f>VLOOKUP(Tabla1[[#This Row],[Proyecto With not char]],Sheet2!$B$4:$D$53,3,FALSE)</f>
        <v>3-00136</v>
      </c>
      <c r="E259" t="s">
        <v>33</v>
      </c>
      <c r="F259">
        <f>VLOOKUP(Tabla1[[#This Row],[Bodega]],$AG$3:$AH$9,2,FALSE)</f>
        <v>2</v>
      </c>
      <c r="G259" t="s">
        <v>151</v>
      </c>
      <c r="J259" t="s">
        <v>40</v>
      </c>
      <c r="K259">
        <f>VLOOKUP(Tabla1[[#This Row],[Especie]],$AK$3:$AL$29,2,FALSE)</f>
        <v>1005</v>
      </c>
      <c r="L259">
        <v>1.5</v>
      </c>
      <c r="M259">
        <v>4</v>
      </c>
      <c r="N259">
        <v>3</v>
      </c>
      <c r="O259">
        <v>2</v>
      </c>
      <c r="P259" s="4">
        <f>(L259*M259*N259*O259)/12</f>
        <v>3</v>
      </c>
      <c r="Q259" s="4">
        <f>+P259/424</f>
        <v>7.0754716981132077E-3</v>
      </c>
      <c r="R259" s="5">
        <v>1.02</v>
      </c>
      <c r="S259" s="5">
        <f>+Tabla1[[#This Row],[Precio $]]*Tabla1[[#This Row],[PT]]</f>
        <v>3.06</v>
      </c>
    </row>
    <row r="260" spans="1:19" x14ac:dyDescent="0.25">
      <c r="A260" s="6">
        <v>44516</v>
      </c>
      <c r="B260" t="s">
        <v>150</v>
      </c>
      <c r="C260" t="str">
        <f>IFERROR(RIGHT(Tabla1[[#This Row],[Proyecto]],LEN(Tabla1[[#This Row],[Proyecto]])-FIND("-",Tabla1[[#This Row],[Proyecto]])),Tabla1[[#This Row],[Proyecto]])</f>
        <v>00136</v>
      </c>
      <c r="D260" t="str">
        <f>VLOOKUP(Tabla1[[#This Row],[Proyecto With not char]],Sheet2!$B$4:$D$53,3,FALSE)</f>
        <v>3-00136</v>
      </c>
      <c r="E260" t="s">
        <v>33</v>
      </c>
      <c r="F260">
        <f>VLOOKUP(Tabla1[[#This Row],[Bodega]],$AG$3:$AH$9,2,FALSE)</f>
        <v>2</v>
      </c>
      <c r="G260" t="s">
        <v>151</v>
      </c>
      <c r="J260" t="s">
        <v>40</v>
      </c>
      <c r="K260">
        <f>VLOOKUP(Tabla1[[#This Row],[Especie]],$AK$3:$AL$29,2,FALSE)</f>
        <v>1005</v>
      </c>
      <c r="L260">
        <v>1.5</v>
      </c>
      <c r="M260">
        <v>3</v>
      </c>
      <c r="N260">
        <v>3</v>
      </c>
      <c r="O260">
        <v>1</v>
      </c>
      <c r="P260" s="4">
        <f>(L260*M260*N260*O260)/12</f>
        <v>1.125</v>
      </c>
      <c r="Q260" s="4">
        <f>+P260/424</f>
        <v>2.6533018867924527E-3</v>
      </c>
      <c r="R260" s="5">
        <v>1.02</v>
      </c>
      <c r="S260" s="5">
        <f>+Tabla1[[#This Row],[Precio $]]*Tabla1[[#This Row],[PT]]</f>
        <v>1.1475</v>
      </c>
    </row>
    <row r="261" spans="1:19" x14ac:dyDescent="0.25">
      <c r="A261" s="6">
        <v>44516</v>
      </c>
      <c r="B261" t="s">
        <v>150</v>
      </c>
      <c r="C261" t="str">
        <f>IFERROR(RIGHT(Tabla1[[#This Row],[Proyecto]],LEN(Tabla1[[#This Row],[Proyecto]])-FIND("-",Tabla1[[#This Row],[Proyecto]])),Tabla1[[#This Row],[Proyecto]])</f>
        <v>00136</v>
      </c>
      <c r="D261" t="str">
        <f>VLOOKUP(Tabla1[[#This Row],[Proyecto With not char]],Sheet2!$B$4:$D$53,3,FALSE)</f>
        <v>3-00136</v>
      </c>
      <c r="E261" t="s">
        <v>33</v>
      </c>
      <c r="F261">
        <f>VLOOKUP(Tabla1[[#This Row],[Bodega]],$AG$3:$AH$9,2,FALSE)</f>
        <v>2</v>
      </c>
      <c r="G261" t="s">
        <v>151</v>
      </c>
      <c r="J261" t="s">
        <v>40</v>
      </c>
      <c r="K261">
        <f>VLOOKUP(Tabla1[[#This Row],[Especie]],$AK$3:$AL$29,2,FALSE)</f>
        <v>1005</v>
      </c>
      <c r="L261">
        <v>1.5</v>
      </c>
      <c r="M261">
        <v>6</v>
      </c>
      <c r="N261">
        <v>3</v>
      </c>
      <c r="O261">
        <v>12</v>
      </c>
      <c r="P261" s="4">
        <f>(L261*M261*N261*O261)/12</f>
        <v>27</v>
      </c>
      <c r="Q261" s="4">
        <f>+P261/424</f>
        <v>6.3679245283018868E-2</v>
      </c>
      <c r="R261" s="5">
        <v>1.02</v>
      </c>
      <c r="S261" s="5">
        <f>+Tabla1[[#This Row],[Precio $]]*Tabla1[[#This Row],[PT]]</f>
        <v>27.54</v>
      </c>
    </row>
    <row r="262" spans="1:19" x14ac:dyDescent="0.25">
      <c r="A262" s="6">
        <v>44516</v>
      </c>
      <c r="B262" t="s">
        <v>150</v>
      </c>
      <c r="C262" t="str">
        <f>IFERROR(RIGHT(Tabla1[[#This Row],[Proyecto]],LEN(Tabla1[[#This Row],[Proyecto]])-FIND("-",Tabla1[[#This Row],[Proyecto]])),Tabla1[[#This Row],[Proyecto]])</f>
        <v>00136</v>
      </c>
      <c r="D262" t="str">
        <f>VLOOKUP(Tabla1[[#This Row],[Proyecto With not char]],Sheet2!$B$4:$D$53,3,FALSE)</f>
        <v>3-00136</v>
      </c>
      <c r="E262" t="s">
        <v>33</v>
      </c>
      <c r="F262">
        <f>VLOOKUP(Tabla1[[#This Row],[Bodega]],$AG$3:$AH$9,2,FALSE)</f>
        <v>2</v>
      </c>
      <c r="G262" t="s">
        <v>151</v>
      </c>
      <c r="J262" t="s">
        <v>40</v>
      </c>
      <c r="K262">
        <f>VLOOKUP(Tabla1[[#This Row],[Especie]],$AK$3:$AL$29,2,FALSE)</f>
        <v>1005</v>
      </c>
      <c r="L262">
        <v>1</v>
      </c>
      <c r="M262">
        <v>4</v>
      </c>
      <c r="N262">
        <v>3</v>
      </c>
      <c r="O262">
        <v>8</v>
      </c>
      <c r="P262" s="4">
        <f>(L262*M262*N262*O262)/12</f>
        <v>8</v>
      </c>
      <c r="Q262" s="4">
        <f>+P262/424</f>
        <v>1.8867924528301886E-2</v>
      </c>
      <c r="R262" s="5">
        <v>1.02</v>
      </c>
      <c r="S262" s="5">
        <f>+Tabla1[[#This Row],[Precio $]]*Tabla1[[#This Row],[PT]]</f>
        <v>8.16</v>
      </c>
    </row>
    <row r="263" spans="1:19" x14ac:dyDescent="0.25">
      <c r="A263" s="6">
        <v>44516</v>
      </c>
      <c r="B263" t="s">
        <v>150</v>
      </c>
      <c r="C263" t="str">
        <f>IFERROR(RIGHT(Tabla1[[#This Row],[Proyecto]],LEN(Tabla1[[#This Row],[Proyecto]])-FIND("-",Tabla1[[#This Row],[Proyecto]])),Tabla1[[#This Row],[Proyecto]])</f>
        <v>00136</v>
      </c>
      <c r="D263" t="str">
        <f>VLOOKUP(Tabla1[[#This Row],[Proyecto With not char]],Sheet2!$B$4:$D$53,3,FALSE)</f>
        <v>3-00136</v>
      </c>
      <c r="E263" t="s">
        <v>33</v>
      </c>
      <c r="F263">
        <f>VLOOKUP(Tabla1[[#This Row],[Bodega]],$AG$3:$AH$9,2,FALSE)</f>
        <v>2</v>
      </c>
      <c r="G263" t="s">
        <v>151</v>
      </c>
      <c r="J263" t="s">
        <v>40</v>
      </c>
      <c r="K263">
        <f>VLOOKUP(Tabla1[[#This Row],[Especie]],$AK$3:$AL$29,2,FALSE)</f>
        <v>1005</v>
      </c>
      <c r="L263">
        <v>1</v>
      </c>
      <c r="M263">
        <v>5</v>
      </c>
      <c r="N263">
        <v>3</v>
      </c>
      <c r="O263">
        <v>19</v>
      </c>
      <c r="P263" s="4">
        <f>(L263*M263*N263*O263)/12</f>
        <v>23.75</v>
      </c>
      <c r="Q263" s="4">
        <f>+P263/424</f>
        <v>5.6014150943396228E-2</v>
      </c>
      <c r="R263" s="5">
        <v>1.02</v>
      </c>
      <c r="S263" s="5">
        <f>+Tabla1[[#This Row],[Precio $]]*Tabla1[[#This Row],[PT]]</f>
        <v>24.225000000000001</v>
      </c>
    </row>
    <row r="264" spans="1:19" x14ac:dyDescent="0.25">
      <c r="A264" s="6">
        <v>44516</v>
      </c>
      <c r="B264" t="s">
        <v>150</v>
      </c>
      <c r="C264" t="str">
        <f>IFERROR(RIGHT(Tabla1[[#This Row],[Proyecto]],LEN(Tabla1[[#This Row],[Proyecto]])-FIND("-",Tabla1[[#This Row],[Proyecto]])),Tabla1[[#This Row],[Proyecto]])</f>
        <v>00136</v>
      </c>
      <c r="D264" t="str">
        <f>VLOOKUP(Tabla1[[#This Row],[Proyecto With not char]],Sheet2!$B$4:$D$53,3,FALSE)</f>
        <v>3-00136</v>
      </c>
      <c r="E264" t="s">
        <v>33</v>
      </c>
      <c r="F264">
        <f>VLOOKUP(Tabla1[[#This Row],[Bodega]],$AG$3:$AH$9,2,FALSE)</f>
        <v>2</v>
      </c>
      <c r="G264" t="s">
        <v>151</v>
      </c>
      <c r="J264" t="s">
        <v>40</v>
      </c>
      <c r="K264">
        <f>VLOOKUP(Tabla1[[#This Row],[Especie]],$AK$3:$AL$29,2,FALSE)</f>
        <v>1005</v>
      </c>
      <c r="L264">
        <v>1</v>
      </c>
      <c r="M264">
        <v>3</v>
      </c>
      <c r="N264">
        <v>3</v>
      </c>
      <c r="O264">
        <v>2</v>
      </c>
      <c r="P264" s="4">
        <f>(L264*M264*N264*O264)/12</f>
        <v>1.5</v>
      </c>
      <c r="Q264" s="4">
        <f>+P264/424</f>
        <v>3.5377358490566039E-3</v>
      </c>
      <c r="R264" s="5">
        <v>1.02</v>
      </c>
      <c r="S264" s="5">
        <f>+Tabla1[[#This Row],[Precio $]]*Tabla1[[#This Row],[PT]]</f>
        <v>1.53</v>
      </c>
    </row>
    <row r="265" spans="1:19" x14ac:dyDescent="0.25">
      <c r="A265" s="6">
        <v>44516</v>
      </c>
      <c r="B265" t="s">
        <v>150</v>
      </c>
      <c r="C265" t="str">
        <f>IFERROR(RIGHT(Tabla1[[#This Row],[Proyecto]],LEN(Tabla1[[#This Row],[Proyecto]])-FIND("-",Tabla1[[#This Row],[Proyecto]])),Tabla1[[#This Row],[Proyecto]])</f>
        <v>00136</v>
      </c>
      <c r="D265" t="str">
        <f>VLOOKUP(Tabla1[[#This Row],[Proyecto With not char]],Sheet2!$B$4:$D$53,3,FALSE)</f>
        <v>3-00136</v>
      </c>
      <c r="E265" t="s">
        <v>33</v>
      </c>
      <c r="F265">
        <f>VLOOKUP(Tabla1[[#This Row],[Bodega]],$AG$3:$AH$9,2,FALSE)</f>
        <v>2</v>
      </c>
      <c r="G265" t="s">
        <v>151</v>
      </c>
      <c r="J265" t="s">
        <v>40</v>
      </c>
      <c r="K265">
        <f>VLOOKUP(Tabla1[[#This Row],[Especie]],$AK$3:$AL$29,2,FALSE)</f>
        <v>1005</v>
      </c>
      <c r="L265">
        <v>1</v>
      </c>
      <c r="M265">
        <v>6</v>
      </c>
      <c r="N265">
        <v>3</v>
      </c>
      <c r="O265">
        <v>11</v>
      </c>
      <c r="P265" s="4">
        <f>(L265*M265*N265*O265)/12</f>
        <v>16.5</v>
      </c>
      <c r="Q265" s="4">
        <f>+P265/424</f>
        <v>3.891509433962264E-2</v>
      </c>
      <c r="R265" s="5">
        <v>1.02</v>
      </c>
      <c r="S265" s="5">
        <f>+Tabla1[[#This Row],[Precio $]]*Tabla1[[#This Row],[PT]]</f>
        <v>16.830000000000002</v>
      </c>
    </row>
    <row r="266" spans="1:19" x14ac:dyDescent="0.25">
      <c r="A266" s="6">
        <v>44516</v>
      </c>
      <c r="B266" t="s">
        <v>150</v>
      </c>
      <c r="C266" t="str">
        <f>IFERROR(RIGHT(Tabla1[[#This Row],[Proyecto]],LEN(Tabla1[[#This Row],[Proyecto]])-FIND("-",Tabla1[[#This Row],[Proyecto]])),Tabla1[[#This Row],[Proyecto]])</f>
        <v>00136</v>
      </c>
      <c r="D266" t="str">
        <f>VLOOKUP(Tabla1[[#This Row],[Proyecto With not char]],Sheet2!$B$4:$D$53,3,FALSE)</f>
        <v>3-00136</v>
      </c>
      <c r="E266" t="s">
        <v>33</v>
      </c>
      <c r="F266">
        <f>VLOOKUP(Tabla1[[#This Row],[Bodega]],$AG$3:$AH$9,2,FALSE)</f>
        <v>2</v>
      </c>
      <c r="G266" t="s">
        <v>151</v>
      </c>
      <c r="J266" t="s">
        <v>40</v>
      </c>
      <c r="K266">
        <f>VLOOKUP(Tabla1[[#This Row],[Especie]],$AK$3:$AL$29,2,FALSE)</f>
        <v>1005</v>
      </c>
      <c r="L266">
        <v>2</v>
      </c>
      <c r="M266">
        <v>8</v>
      </c>
      <c r="N266">
        <v>2</v>
      </c>
      <c r="O266">
        <v>1</v>
      </c>
      <c r="P266" s="4">
        <f>(L266*M266*N266*O266)/12</f>
        <v>2.6666666666666665</v>
      </c>
      <c r="Q266" s="4">
        <f>+P266/424</f>
        <v>6.2893081761006284E-3</v>
      </c>
      <c r="R266" s="5">
        <v>1.02</v>
      </c>
      <c r="S266" s="5">
        <f>+Tabla1[[#This Row],[Precio $]]*Tabla1[[#This Row],[PT]]</f>
        <v>2.7199999999999998</v>
      </c>
    </row>
    <row r="267" spans="1:19" x14ac:dyDescent="0.25">
      <c r="A267" s="6">
        <v>44516</v>
      </c>
      <c r="B267" t="s">
        <v>150</v>
      </c>
      <c r="C267" t="str">
        <f>IFERROR(RIGHT(Tabla1[[#This Row],[Proyecto]],LEN(Tabla1[[#This Row],[Proyecto]])-FIND("-",Tabla1[[#This Row],[Proyecto]])),Tabla1[[#This Row],[Proyecto]])</f>
        <v>00136</v>
      </c>
      <c r="D267" t="str">
        <f>VLOOKUP(Tabla1[[#This Row],[Proyecto With not char]],Sheet2!$B$4:$D$53,3,FALSE)</f>
        <v>3-00136</v>
      </c>
      <c r="E267" t="s">
        <v>33</v>
      </c>
      <c r="F267">
        <f>VLOOKUP(Tabla1[[#This Row],[Bodega]],$AG$3:$AH$9,2,FALSE)</f>
        <v>2</v>
      </c>
      <c r="G267" t="s">
        <v>151</v>
      </c>
      <c r="J267" t="s">
        <v>40</v>
      </c>
      <c r="K267">
        <f>VLOOKUP(Tabla1[[#This Row],[Especie]],$AK$3:$AL$29,2,FALSE)</f>
        <v>1005</v>
      </c>
      <c r="L267">
        <v>2</v>
      </c>
      <c r="M267">
        <v>5</v>
      </c>
      <c r="N267">
        <v>2</v>
      </c>
      <c r="O267">
        <v>5</v>
      </c>
      <c r="P267" s="4">
        <f>(L267*M267*N267*O267)/12</f>
        <v>8.3333333333333339</v>
      </c>
      <c r="Q267" s="4">
        <f>+P267/424</f>
        <v>1.9654088050314468E-2</v>
      </c>
      <c r="R267" s="5">
        <v>1.02</v>
      </c>
      <c r="S267" s="5">
        <f>+Tabla1[[#This Row],[Precio $]]*Tabla1[[#This Row],[PT]]</f>
        <v>8.5</v>
      </c>
    </row>
    <row r="268" spans="1:19" x14ac:dyDescent="0.25">
      <c r="A268" s="6">
        <v>44516</v>
      </c>
      <c r="B268" t="s">
        <v>150</v>
      </c>
      <c r="C268" t="str">
        <f>IFERROR(RIGHT(Tabla1[[#This Row],[Proyecto]],LEN(Tabla1[[#This Row],[Proyecto]])-FIND("-",Tabla1[[#This Row],[Proyecto]])),Tabla1[[#This Row],[Proyecto]])</f>
        <v>00136</v>
      </c>
      <c r="D268" t="str">
        <f>VLOOKUP(Tabla1[[#This Row],[Proyecto With not char]],Sheet2!$B$4:$D$53,3,FALSE)</f>
        <v>3-00136</v>
      </c>
      <c r="E268" t="s">
        <v>33</v>
      </c>
      <c r="F268">
        <f>VLOOKUP(Tabla1[[#This Row],[Bodega]],$AG$3:$AH$9,2,FALSE)</f>
        <v>2</v>
      </c>
      <c r="G268" t="s">
        <v>151</v>
      </c>
      <c r="J268" t="s">
        <v>40</v>
      </c>
      <c r="K268">
        <f>VLOOKUP(Tabla1[[#This Row],[Especie]],$AK$3:$AL$29,2,FALSE)</f>
        <v>1005</v>
      </c>
      <c r="L268">
        <v>2</v>
      </c>
      <c r="M268">
        <v>4</v>
      </c>
      <c r="N268">
        <v>2</v>
      </c>
      <c r="O268">
        <v>5</v>
      </c>
      <c r="P268" s="4">
        <f>(L268*M268*N268*O268)/12</f>
        <v>6.666666666666667</v>
      </c>
      <c r="Q268" s="4">
        <f>+P268/424</f>
        <v>1.5723270440251572E-2</v>
      </c>
      <c r="R268" s="5">
        <v>1.02</v>
      </c>
      <c r="S268" s="5">
        <f>+Tabla1[[#This Row],[Precio $]]*Tabla1[[#This Row],[PT]]</f>
        <v>6.8000000000000007</v>
      </c>
    </row>
    <row r="269" spans="1:19" x14ac:dyDescent="0.25">
      <c r="A269" s="6">
        <v>44516</v>
      </c>
      <c r="B269" t="s">
        <v>150</v>
      </c>
      <c r="C269" t="str">
        <f>IFERROR(RIGHT(Tabla1[[#This Row],[Proyecto]],LEN(Tabla1[[#This Row],[Proyecto]])-FIND("-",Tabla1[[#This Row],[Proyecto]])),Tabla1[[#This Row],[Proyecto]])</f>
        <v>00136</v>
      </c>
      <c r="D269" t="str">
        <f>VLOOKUP(Tabla1[[#This Row],[Proyecto With not char]],Sheet2!$B$4:$D$53,3,FALSE)</f>
        <v>3-00136</v>
      </c>
      <c r="E269" t="s">
        <v>33</v>
      </c>
      <c r="F269">
        <f>VLOOKUP(Tabla1[[#This Row],[Bodega]],$AG$3:$AH$9,2,FALSE)</f>
        <v>2</v>
      </c>
      <c r="G269" t="s">
        <v>151</v>
      </c>
      <c r="J269" t="s">
        <v>40</v>
      </c>
      <c r="K269">
        <f>VLOOKUP(Tabla1[[#This Row],[Especie]],$AK$3:$AL$29,2,FALSE)</f>
        <v>1005</v>
      </c>
      <c r="L269">
        <v>2</v>
      </c>
      <c r="M269">
        <v>6</v>
      </c>
      <c r="N269">
        <v>2</v>
      </c>
      <c r="O269">
        <v>3</v>
      </c>
      <c r="P269" s="4">
        <f>(L269*M269*N269*O269)/12</f>
        <v>6</v>
      </c>
      <c r="Q269" s="4">
        <f>+P269/424</f>
        <v>1.4150943396226415E-2</v>
      </c>
      <c r="R269" s="5">
        <v>1.02</v>
      </c>
      <c r="S269" s="5">
        <f>+Tabla1[[#This Row],[Precio $]]*Tabla1[[#This Row],[PT]]</f>
        <v>6.12</v>
      </c>
    </row>
    <row r="270" spans="1:19" x14ac:dyDescent="0.25">
      <c r="A270" s="6">
        <v>44516</v>
      </c>
      <c r="B270" t="s">
        <v>150</v>
      </c>
      <c r="C270" t="str">
        <f>IFERROR(RIGHT(Tabla1[[#This Row],[Proyecto]],LEN(Tabla1[[#This Row],[Proyecto]])-FIND("-",Tabla1[[#This Row],[Proyecto]])),Tabla1[[#This Row],[Proyecto]])</f>
        <v>00136</v>
      </c>
      <c r="D270" t="str">
        <f>VLOOKUP(Tabla1[[#This Row],[Proyecto With not char]],Sheet2!$B$4:$D$53,3,FALSE)</f>
        <v>3-00136</v>
      </c>
      <c r="E270" t="s">
        <v>33</v>
      </c>
      <c r="F270">
        <f>VLOOKUP(Tabla1[[#This Row],[Bodega]],$AG$3:$AH$9,2,FALSE)</f>
        <v>2</v>
      </c>
      <c r="G270" t="s">
        <v>151</v>
      </c>
      <c r="J270" t="s">
        <v>40</v>
      </c>
      <c r="K270">
        <f>VLOOKUP(Tabla1[[#This Row],[Especie]],$AK$3:$AL$29,2,FALSE)</f>
        <v>1005</v>
      </c>
      <c r="L270">
        <v>2</v>
      </c>
      <c r="M270">
        <v>2</v>
      </c>
      <c r="N270">
        <v>2</v>
      </c>
      <c r="O270">
        <v>2</v>
      </c>
      <c r="P270" s="4">
        <f>(L270*M270*N270*O270)/12</f>
        <v>1.3333333333333333</v>
      </c>
      <c r="Q270" s="4">
        <f>+P270/424</f>
        <v>3.1446540880503142E-3</v>
      </c>
      <c r="R270" s="5">
        <v>1.02</v>
      </c>
      <c r="S270" s="5">
        <f>+Tabla1[[#This Row],[Precio $]]*Tabla1[[#This Row],[PT]]</f>
        <v>1.3599999999999999</v>
      </c>
    </row>
    <row r="271" spans="1:19" x14ac:dyDescent="0.25">
      <c r="A271" s="6">
        <v>44516</v>
      </c>
      <c r="B271" t="s">
        <v>150</v>
      </c>
      <c r="C271" t="str">
        <f>IFERROR(RIGHT(Tabla1[[#This Row],[Proyecto]],LEN(Tabla1[[#This Row],[Proyecto]])-FIND("-",Tabla1[[#This Row],[Proyecto]])),Tabla1[[#This Row],[Proyecto]])</f>
        <v>00136</v>
      </c>
      <c r="D271" t="str">
        <f>VLOOKUP(Tabla1[[#This Row],[Proyecto With not char]],Sheet2!$B$4:$D$53,3,FALSE)</f>
        <v>3-00136</v>
      </c>
      <c r="E271" t="s">
        <v>33</v>
      </c>
      <c r="F271">
        <f>VLOOKUP(Tabla1[[#This Row],[Bodega]],$AG$3:$AH$9,2,FALSE)</f>
        <v>2</v>
      </c>
      <c r="G271" t="s">
        <v>151</v>
      </c>
      <c r="J271" t="s">
        <v>40</v>
      </c>
      <c r="K271">
        <f>VLOOKUP(Tabla1[[#This Row],[Especie]],$AK$3:$AL$29,2,FALSE)</f>
        <v>1005</v>
      </c>
      <c r="L271">
        <v>1.5</v>
      </c>
      <c r="M271">
        <v>5</v>
      </c>
      <c r="N271">
        <v>4</v>
      </c>
      <c r="O271">
        <v>4</v>
      </c>
      <c r="P271" s="4">
        <f>(L271*M271*N271*O271)/12</f>
        <v>10</v>
      </c>
      <c r="Q271" s="4">
        <f>+P271/424</f>
        <v>2.358490566037736E-2</v>
      </c>
      <c r="R271" s="5">
        <v>1.02</v>
      </c>
      <c r="S271" s="5">
        <f>+Tabla1[[#This Row],[Precio $]]*Tabla1[[#This Row],[PT]]</f>
        <v>10.199999999999999</v>
      </c>
    </row>
    <row r="272" spans="1:19" x14ac:dyDescent="0.25">
      <c r="A272" s="6">
        <v>44516</v>
      </c>
      <c r="B272" t="s">
        <v>150</v>
      </c>
      <c r="C272" t="str">
        <f>IFERROR(RIGHT(Tabla1[[#This Row],[Proyecto]],LEN(Tabla1[[#This Row],[Proyecto]])-FIND("-",Tabla1[[#This Row],[Proyecto]])),Tabla1[[#This Row],[Proyecto]])</f>
        <v>00136</v>
      </c>
      <c r="D272" t="str">
        <f>VLOOKUP(Tabla1[[#This Row],[Proyecto With not char]],Sheet2!$B$4:$D$53,3,FALSE)</f>
        <v>3-00136</v>
      </c>
      <c r="E272" t="s">
        <v>33</v>
      </c>
      <c r="F272">
        <f>VLOOKUP(Tabla1[[#This Row],[Bodega]],$AG$3:$AH$9,2,FALSE)</f>
        <v>2</v>
      </c>
      <c r="G272" t="s">
        <v>151</v>
      </c>
      <c r="J272" t="s">
        <v>40</v>
      </c>
      <c r="K272">
        <f>VLOOKUP(Tabla1[[#This Row],[Especie]],$AK$3:$AL$29,2,FALSE)</f>
        <v>1005</v>
      </c>
      <c r="L272">
        <v>1</v>
      </c>
      <c r="M272">
        <v>7</v>
      </c>
      <c r="N272">
        <v>10</v>
      </c>
      <c r="O272">
        <v>4</v>
      </c>
      <c r="P272" s="4">
        <f>(L272*M272*N272*O272)/12</f>
        <v>23.333333333333332</v>
      </c>
      <c r="Q272" s="4">
        <f>+P272/424</f>
        <v>5.5031446540880498E-2</v>
      </c>
      <c r="R272" s="5">
        <v>1.02</v>
      </c>
      <c r="S272" s="5">
        <f>+Tabla1[[#This Row],[Precio $]]*Tabla1[[#This Row],[PT]]</f>
        <v>23.8</v>
      </c>
    </row>
    <row r="273" spans="1:19" x14ac:dyDescent="0.25">
      <c r="A273" s="6">
        <v>44516</v>
      </c>
      <c r="B273" t="s">
        <v>150</v>
      </c>
      <c r="C273" t="str">
        <f>IFERROR(RIGHT(Tabla1[[#This Row],[Proyecto]],LEN(Tabla1[[#This Row],[Proyecto]])-FIND("-",Tabla1[[#This Row],[Proyecto]])),Tabla1[[#This Row],[Proyecto]])</f>
        <v>00136</v>
      </c>
      <c r="D273" t="str">
        <f>VLOOKUP(Tabla1[[#This Row],[Proyecto With not char]],Sheet2!$B$4:$D$53,3,FALSE)</f>
        <v>3-00136</v>
      </c>
      <c r="E273" t="s">
        <v>33</v>
      </c>
      <c r="F273">
        <f>VLOOKUP(Tabla1[[#This Row],[Bodega]],$AG$3:$AH$9,2,FALSE)</f>
        <v>2</v>
      </c>
      <c r="G273" t="s">
        <v>151</v>
      </c>
      <c r="J273" t="s">
        <v>40</v>
      </c>
      <c r="K273">
        <f>VLOOKUP(Tabla1[[#This Row],[Especie]],$AK$3:$AL$29,2,FALSE)</f>
        <v>1005</v>
      </c>
      <c r="L273">
        <v>1</v>
      </c>
      <c r="M273">
        <v>6</v>
      </c>
      <c r="N273">
        <v>10</v>
      </c>
      <c r="O273">
        <v>8</v>
      </c>
      <c r="P273" s="4">
        <f>(L273*M273*N273*O273)/12</f>
        <v>40</v>
      </c>
      <c r="Q273" s="4">
        <f>+P273/424</f>
        <v>9.4339622641509441E-2</v>
      </c>
      <c r="R273" s="5">
        <v>1.02</v>
      </c>
      <c r="S273" s="5">
        <f>+Tabla1[[#This Row],[Precio $]]*Tabla1[[#This Row],[PT]]</f>
        <v>40.799999999999997</v>
      </c>
    </row>
    <row r="274" spans="1:19" x14ac:dyDescent="0.25">
      <c r="A274" s="6">
        <v>44516</v>
      </c>
      <c r="B274" t="s">
        <v>150</v>
      </c>
      <c r="C274" t="str">
        <f>IFERROR(RIGHT(Tabla1[[#This Row],[Proyecto]],LEN(Tabla1[[#This Row],[Proyecto]])-FIND("-",Tabla1[[#This Row],[Proyecto]])),Tabla1[[#This Row],[Proyecto]])</f>
        <v>00136</v>
      </c>
      <c r="D274" t="str">
        <f>VLOOKUP(Tabla1[[#This Row],[Proyecto With not char]],Sheet2!$B$4:$D$53,3,FALSE)</f>
        <v>3-00136</v>
      </c>
      <c r="E274" t="s">
        <v>33</v>
      </c>
      <c r="F274">
        <f>VLOOKUP(Tabla1[[#This Row],[Bodega]],$AG$3:$AH$9,2,FALSE)</f>
        <v>2</v>
      </c>
      <c r="G274" t="s">
        <v>151</v>
      </c>
      <c r="J274" t="s">
        <v>40</v>
      </c>
      <c r="K274">
        <f>VLOOKUP(Tabla1[[#This Row],[Especie]],$AK$3:$AL$29,2,FALSE)</f>
        <v>1005</v>
      </c>
      <c r="L274">
        <v>1</v>
      </c>
      <c r="M274">
        <v>5</v>
      </c>
      <c r="N274">
        <v>10</v>
      </c>
      <c r="O274">
        <v>13</v>
      </c>
      <c r="P274" s="4">
        <f>(L274*M274*N274*O274)/12</f>
        <v>54.166666666666664</v>
      </c>
      <c r="Q274" s="4">
        <f>+P274/424</f>
        <v>0.12775157232704401</v>
      </c>
      <c r="R274" s="5">
        <v>1.02</v>
      </c>
      <c r="S274" s="5">
        <f>+Tabla1[[#This Row],[Precio $]]*Tabla1[[#This Row],[PT]]</f>
        <v>55.25</v>
      </c>
    </row>
    <row r="275" spans="1:19" x14ac:dyDescent="0.25">
      <c r="A275" s="6">
        <v>44516</v>
      </c>
      <c r="B275" t="s">
        <v>150</v>
      </c>
      <c r="C275" t="str">
        <f>IFERROR(RIGHT(Tabla1[[#This Row],[Proyecto]],LEN(Tabla1[[#This Row],[Proyecto]])-FIND("-",Tabla1[[#This Row],[Proyecto]])),Tabla1[[#This Row],[Proyecto]])</f>
        <v>00136</v>
      </c>
      <c r="D275" t="str">
        <f>VLOOKUP(Tabla1[[#This Row],[Proyecto With not char]],Sheet2!$B$4:$D$53,3,FALSE)</f>
        <v>3-00136</v>
      </c>
      <c r="E275" t="s">
        <v>33</v>
      </c>
      <c r="F275">
        <f>VLOOKUP(Tabla1[[#This Row],[Bodega]],$AG$3:$AH$9,2,FALSE)</f>
        <v>2</v>
      </c>
      <c r="G275" t="s">
        <v>151</v>
      </c>
      <c r="J275" t="s">
        <v>40</v>
      </c>
      <c r="K275">
        <f>VLOOKUP(Tabla1[[#This Row],[Especie]],$AK$3:$AL$29,2,FALSE)</f>
        <v>1005</v>
      </c>
      <c r="L275">
        <v>1</v>
      </c>
      <c r="M275">
        <v>10</v>
      </c>
      <c r="N275">
        <v>10</v>
      </c>
      <c r="O275">
        <v>1</v>
      </c>
      <c r="P275" s="4">
        <f>(L275*M275*N275*O275)/12</f>
        <v>8.3333333333333339</v>
      </c>
      <c r="Q275" s="4">
        <f>+P275/424</f>
        <v>1.9654088050314468E-2</v>
      </c>
      <c r="R275" s="5">
        <v>1.02</v>
      </c>
      <c r="S275" s="5">
        <f>+Tabla1[[#This Row],[Precio $]]*Tabla1[[#This Row],[PT]]</f>
        <v>8.5</v>
      </c>
    </row>
    <row r="276" spans="1:19" x14ac:dyDescent="0.25">
      <c r="A276" s="6">
        <v>44516</v>
      </c>
      <c r="B276" t="s">
        <v>150</v>
      </c>
      <c r="C276" t="str">
        <f>IFERROR(RIGHT(Tabla1[[#This Row],[Proyecto]],LEN(Tabla1[[#This Row],[Proyecto]])-FIND("-",Tabla1[[#This Row],[Proyecto]])),Tabla1[[#This Row],[Proyecto]])</f>
        <v>00136</v>
      </c>
      <c r="D276" t="str">
        <f>VLOOKUP(Tabla1[[#This Row],[Proyecto With not char]],Sheet2!$B$4:$D$53,3,FALSE)</f>
        <v>3-00136</v>
      </c>
      <c r="E276" t="s">
        <v>33</v>
      </c>
      <c r="F276">
        <f>VLOOKUP(Tabla1[[#This Row],[Bodega]],$AG$3:$AH$9,2,FALSE)</f>
        <v>2</v>
      </c>
      <c r="G276" t="s">
        <v>151</v>
      </c>
      <c r="J276" t="s">
        <v>40</v>
      </c>
      <c r="K276">
        <f>VLOOKUP(Tabla1[[#This Row],[Especie]],$AK$3:$AL$29,2,FALSE)</f>
        <v>1005</v>
      </c>
      <c r="L276">
        <v>1</v>
      </c>
      <c r="M276">
        <v>8</v>
      </c>
      <c r="N276">
        <v>10</v>
      </c>
      <c r="O276">
        <v>1</v>
      </c>
      <c r="P276" s="4">
        <f>(L276*M276*N276*O276)/12</f>
        <v>6.666666666666667</v>
      </c>
      <c r="Q276" s="4">
        <f>+P276/424</f>
        <v>1.5723270440251572E-2</v>
      </c>
      <c r="R276" s="5">
        <v>1.02</v>
      </c>
      <c r="S276" s="5">
        <f>+Tabla1[[#This Row],[Precio $]]*Tabla1[[#This Row],[PT]]</f>
        <v>6.8000000000000007</v>
      </c>
    </row>
    <row r="277" spans="1:19" x14ac:dyDescent="0.25">
      <c r="A277" s="6">
        <v>44516</v>
      </c>
      <c r="B277" t="s">
        <v>150</v>
      </c>
      <c r="C277" t="str">
        <f>IFERROR(RIGHT(Tabla1[[#This Row],[Proyecto]],LEN(Tabla1[[#This Row],[Proyecto]])-FIND("-",Tabla1[[#This Row],[Proyecto]])),Tabla1[[#This Row],[Proyecto]])</f>
        <v>00136</v>
      </c>
      <c r="D277" t="str">
        <f>VLOOKUP(Tabla1[[#This Row],[Proyecto With not char]],Sheet2!$B$4:$D$53,3,FALSE)</f>
        <v>3-00136</v>
      </c>
      <c r="E277" t="s">
        <v>33</v>
      </c>
      <c r="F277">
        <f>VLOOKUP(Tabla1[[#This Row],[Bodega]],$AG$3:$AH$9,2,FALSE)</f>
        <v>2</v>
      </c>
      <c r="G277" t="s">
        <v>151</v>
      </c>
      <c r="J277" t="s">
        <v>40</v>
      </c>
      <c r="K277">
        <f>VLOOKUP(Tabla1[[#This Row],[Especie]],$AK$3:$AL$29,2,FALSE)</f>
        <v>1005</v>
      </c>
      <c r="L277">
        <v>2</v>
      </c>
      <c r="M277">
        <v>4</v>
      </c>
      <c r="N277">
        <v>10</v>
      </c>
      <c r="O277">
        <v>2</v>
      </c>
      <c r="P277" s="4">
        <f>(L277*M277*N277*O277)/12</f>
        <v>13.333333333333334</v>
      </c>
      <c r="Q277" s="4">
        <f>+P277/424</f>
        <v>3.1446540880503145E-2</v>
      </c>
      <c r="R277" s="5">
        <v>1.02</v>
      </c>
      <c r="S277" s="5">
        <f>+Tabla1[[#This Row],[Precio $]]*Tabla1[[#This Row],[PT]]</f>
        <v>13.600000000000001</v>
      </c>
    </row>
    <row r="278" spans="1:19" x14ac:dyDescent="0.25">
      <c r="A278" s="6">
        <v>44516</v>
      </c>
      <c r="B278" t="s">
        <v>150</v>
      </c>
      <c r="C278" t="str">
        <f>IFERROR(RIGHT(Tabla1[[#This Row],[Proyecto]],LEN(Tabla1[[#This Row],[Proyecto]])-FIND("-",Tabla1[[#This Row],[Proyecto]])),Tabla1[[#This Row],[Proyecto]])</f>
        <v>00136</v>
      </c>
      <c r="D278" t="str">
        <f>VLOOKUP(Tabla1[[#This Row],[Proyecto With not char]],Sheet2!$B$4:$D$53,3,FALSE)</f>
        <v>3-00136</v>
      </c>
      <c r="E278" t="s">
        <v>33</v>
      </c>
      <c r="F278">
        <f>VLOOKUP(Tabla1[[#This Row],[Bodega]],$AG$3:$AH$9,2,FALSE)</f>
        <v>2</v>
      </c>
      <c r="G278" t="s">
        <v>151</v>
      </c>
      <c r="J278" t="s">
        <v>40</v>
      </c>
      <c r="K278">
        <f>VLOOKUP(Tabla1[[#This Row],[Especie]],$AK$3:$AL$29,2,FALSE)</f>
        <v>1005</v>
      </c>
      <c r="L278">
        <v>2</v>
      </c>
      <c r="M278">
        <v>7</v>
      </c>
      <c r="N278">
        <v>10</v>
      </c>
      <c r="O278">
        <v>1</v>
      </c>
      <c r="P278" s="4">
        <f>(L278*M278*N278*O278)/12</f>
        <v>11.666666666666666</v>
      </c>
      <c r="Q278" s="4">
        <f>+P278/424</f>
        <v>2.7515723270440249E-2</v>
      </c>
      <c r="R278" s="5">
        <v>1.02</v>
      </c>
      <c r="S278" s="5">
        <f>+Tabla1[[#This Row],[Precio $]]*Tabla1[[#This Row],[PT]]</f>
        <v>11.9</v>
      </c>
    </row>
    <row r="279" spans="1:19" x14ac:dyDescent="0.25">
      <c r="A279" s="6">
        <v>44516</v>
      </c>
      <c r="B279" t="s">
        <v>150</v>
      </c>
      <c r="C279" t="str">
        <f>IFERROR(RIGHT(Tabla1[[#This Row],[Proyecto]],LEN(Tabla1[[#This Row],[Proyecto]])-FIND("-",Tabla1[[#This Row],[Proyecto]])),Tabla1[[#This Row],[Proyecto]])</f>
        <v>00136</v>
      </c>
      <c r="D279" t="str">
        <f>VLOOKUP(Tabla1[[#This Row],[Proyecto With not char]],Sheet2!$B$4:$D$53,3,FALSE)</f>
        <v>3-00136</v>
      </c>
      <c r="E279" t="s">
        <v>33</v>
      </c>
      <c r="F279">
        <f>VLOOKUP(Tabla1[[#This Row],[Bodega]],$AG$3:$AH$9,2,FALSE)</f>
        <v>2</v>
      </c>
      <c r="G279" t="s">
        <v>151</v>
      </c>
      <c r="J279" t="s">
        <v>40</v>
      </c>
      <c r="K279">
        <f>VLOOKUP(Tabla1[[#This Row],[Especie]],$AK$3:$AL$29,2,FALSE)</f>
        <v>1005</v>
      </c>
      <c r="L279">
        <v>2</v>
      </c>
      <c r="M279">
        <v>8</v>
      </c>
      <c r="N279">
        <v>7</v>
      </c>
      <c r="O279">
        <v>1</v>
      </c>
      <c r="P279" s="4">
        <f>(L279*M279*N279*O279)/12</f>
        <v>9.3333333333333339</v>
      </c>
      <c r="Q279" s="4">
        <f>+P279/424</f>
        <v>2.2012578616352203E-2</v>
      </c>
      <c r="R279" s="5">
        <v>1.02</v>
      </c>
      <c r="S279" s="5">
        <f>+Tabla1[[#This Row],[Precio $]]*Tabla1[[#This Row],[PT]]</f>
        <v>9.5200000000000014</v>
      </c>
    </row>
    <row r="280" spans="1:19" x14ac:dyDescent="0.25">
      <c r="A280" s="6">
        <v>44516</v>
      </c>
      <c r="B280" t="s">
        <v>150</v>
      </c>
      <c r="C280" t="str">
        <f>IFERROR(RIGHT(Tabla1[[#This Row],[Proyecto]],LEN(Tabla1[[#This Row],[Proyecto]])-FIND("-",Tabla1[[#This Row],[Proyecto]])),Tabla1[[#This Row],[Proyecto]])</f>
        <v>00136</v>
      </c>
      <c r="D280" t="str">
        <f>VLOOKUP(Tabla1[[#This Row],[Proyecto With not char]],Sheet2!$B$4:$D$53,3,FALSE)</f>
        <v>3-00136</v>
      </c>
      <c r="E280" t="s">
        <v>33</v>
      </c>
      <c r="F280">
        <f>VLOOKUP(Tabla1[[#This Row],[Bodega]],$AG$3:$AH$9,2,FALSE)</f>
        <v>2</v>
      </c>
      <c r="G280" t="s">
        <v>151</v>
      </c>
      <c r="J280" t="s">
        <v>40</v>
      </c>
      <c r="K280">
        <f>VLOOKUP(Tabla1[[#This Row],[Especie]],$AK$3:$AL$29,2,FALSE)</f>
        <v>1005</v>
      </c>
      <c r="L280">
        <v>2</v>
      </c>
      <c r="M280">
        <v>5</v>
      </c>
      <c r="N280">
        <v>7</v>
      </c>
      <c r="O280">
        <v>3</v>
      </c>
      <c r="P280" s="4">
        <f>(L280*M280*N280*O280)/12</f>
        <v>17.5</v>
      </c>
      <c r="Q280" s="4">
        <f>+P280/424</f>
        <v>4.1273584905660375E-2</v>
      </c>
      <c r="R280" s="5">
        <v>1.02</v>
      </c>
      <c r="S280" s="5">
        <f>+Tabla1[[#This Row],[Precio $]]*Tabla1[[#This Row],[PT]]</f>
        <v>17.850000000000001</v>
      </c>
    </row>
    <row r="281" spans="1:19" x14ac:dyDescent="0.25">
      <c r="A281" s="6">
        <v>44516</v>
      </c>
      <c r="B281" t="s">
        <v>150</v>
      </c>
      <c r="C281" t="str">
        <f>IFERROR(RIGHT(Tabla1[[#This Row],[Proyecto]],LEN(Tabla1[[#This Row],[Proyecto]])-FIND("-",Tabla1[[#This Row],[Proyecto]])),Tabla1[[#This Row],[Proyecto]])</f>
        <v>00136</v>
      </c>
      <c r="D281" t="str">
        <f>VLOOKUP(Tabla1[[#This Row],[Proyecto With not char]],Sheet2!$B$4:$D$53,3,FALSE)</f>
        <v>3-00136</v>
      </c>
      <c r="E281" t="s">
        <v>33</v>
      </c>
      <c r="F281">
        <f>VLOOKUP(Tabla1[[#This Row],[Bodega]],$AG$3:$AH$9,2,FALSE)</f>
        <v>2</v>
      </c>
      <c r="G281" t="s">
        <v>151</v>
      </c>
      <c r="J281" t="s">
        <v>40</v>
      </c>
      <c r="K281">
        <f>VLOOKUP(Tabla1[[#This Row],[Especie]],$AK$3:$AL$29,2,FALSE)</f>
        <v>1005</v>
      </c>
      <c r="L281">
        <v>2</v>
      </c>
      <c r="M281">
        <v>7</v>
      </c>
      <c r="N281">
        <v>7</v>
      </c>
      <c r="O281">
        <v>3</v>
      </c>
      <c r="P281" s="4">
        <f>(L281*M281*N281*O281)/12</f>
        <v>24.5</v>
      </c>
      <c r="Q281" s="4">
        <f>+P281/424</f>
        <v>5.7783018867924529E-2</v>
      </c>
      <c r="R281" s="5">
        <v>1.02</v>
      </c>
      <c r="S281" s="5">
        <f>+Tabla1[[#This Row],[Precio $]]*Tabla1[[#This Row],[PT]]</f>
        <v>24.990000000000002</v>
      </c>
    </row>
    <row r="282" spans="1:19" x14ac:dyDescent="0.25">
      <c r="A282" s="6">
        <v>44516</v>
      </c>
      <c r="B282" t="s">
        <v>150</v>
      </c>
      <c r="C282" t="str">
        <f>IFERROR(RIGHT(Tabla1[[#This Row],[Proyecto]],LEN(Tabla1[[#This Row],[Proyecto]])-FIND("-",Tabla1[[#This Row],[Proyecto]])),Tabla1[[#This Row],[Proyecto]])</f>
        <v>00136</v>
      </c>
      <c r="D282" t="str">
        <f>VLOOKUP(Tabla1[[#This Row],[Proyecto With not char]],Sheet2!$B$4:$D$53,3,FALSE)</f>
        <v>3-00136</v>
      </c>
      <c r="E282" t="s">
        <v>33</v>
      </c>
      <c r="F282">
        <f>VLOOKUP(Tabla1[[#This Row],[Bodega]],$AG$3:$AH$9,2,FALSE)</f>
        <v>2</v>
      </c>
      <c r="G282" t="s">
        <v>151</v>
      </c>
      <c r="J282" t="s">
        <v>40</v>
      </c>
      <c r="K282">
        <f>VLOOKUP(Tabla1[[#This Row],[Especie]],$AK$3:$AL$29,2,FALSE)</f>
        <v>1005</v>
      </c>
      <c r="L282">
        <v>2</v>
      </c>
      <c r="M282">
        <v>6</v>
      </c>
      <c r="N282">
        <v>7</v>
      </c>
      <c r="O282">
        <v>12</v>
      </c>
      <c r="P282" s="4">
        <f>(L282*M282*N282*O282)/12</f>
        <v>84</v>
      </c>
      <c r="Q282" s="4">
        <f>+P282/424</f>
        <v>0.19811320754716982</v>
      </c>
      <c r="R282" s="5">
        <v>1.02</v>
      </c>
      <c r="S282" s="5">
        <f>+Tabla1[[#This Row],[Precio $]]*Tabla1[[#This Row],[PT]]</f>
        <v>85.68</v>
      </c>
    </row>
    <row r="283" spans="1:19" x14ac:dyDescent="0.25">
      <c r="A283" s="6">
        <v>44516</v>
      </c>
      <c r="B283" t="s">
        <v>150</v>
      </c>
      <c r="C283" t="str">
        <f>IFERROR(RIGHT(Tabla1[[#This Row],[Proyecto]],LEN(Tabla1[[#This Row],[Proyecto]])-FIND("-",Tabla1[[#This Row],[Proyecto]])),Tabla1[[#This Row],[Proyecto]])</f>
        <v>00136</v>
      </c>
      <c r="D283" t="str">
        <f>VLOOKUP(Tabla1[[#This Row],[Proyecto With not char]],Sheet2!$B$4:$D$53,3,FALSE)</f>
        <v>3-00136</v>
      </c>
      <c r="E283" t="s">
        <v>33</v>
      </c>
      <c r="F283">
        <f>VLOOKUP(Tabla1[[#This Row],[Bodega]],$AG$3:$AH$9,2,FALSE)</f>
        <v>2</v>
      </c>
      <c r="G283" t="s">
        <v>151</v>
      </c>
      <c r="J283" t="s">
        <v>40</v>
      </c>
      <c r="K283">
        <f>VLOOKUP(Tabla1[[#This Row],[Especie]],$AK$3:$AL$29,2,FALSE)</f>
        <v>1005</v>
      </c>
      <c r="L283">
        <v>2</v>
      </c>
      <c r="M283">
        <v>10</v>
      </c>
      <c r="N283">
        <v>7</v>
      </c>
      <c r="O283">
        <v>3</v>
      </c>
      <c r="P283" s="4">
        <f>(L283*M283*N283*O283)/12</f>
        <v>35</v>
      </c>
      <c r="Q283" s="4">
        <f>+P283/424</f>
        <v>8.254716981132075E-2</v>
      </c>
      <c r="R283" s="5">
        <v>1.02</v>
      </c>
      <c r="S283" s="5">
        <f>+Tabla1[[#This Row],[Precio $]]*Tabla1[[#This Row],[PT]]</f>
        <v>35.700000000000003</v>
      </c>
    </row>
    <row r="284" spans="1:19" x14ac:dyDescent="0.25">
      <c r="A284" s="6">
        <v>44516</v>
      </c>
      <c r="B284" t="s">
        <v>150</v>
      </c>
      <c r="C284" t="str">
        <f>IFERROR(RIGHT(Tabla1[[#This Row],[Proyecto]],LEN(Tabla1[[#This Row],[Proyecto]])-FIND("-",Tabla1[[#This Row],[Proyecto]])),Tabla1[[#This Row],[Proyecto]])</f>
        <v>00136</v>
      </c>
      <c r="D284" t="str">
        <f>VLOOKUP(Tabla1[[#This Row],[Proyecto With not char]],Sheet2!$B$4:$D$53,3,FALSE)</f>
        <v>3-00136</v>
      </c>
      <c r="E284" t="s">
        <v>33</v>
      </c>
      <c r="F284">
        <f>VLOOKUP(Tabla1[[#This Row],[Bodega]],$AG$3:$AH$9,2,FALSE)</f>
        <v>2</v>
      </c>
      <c r="G284" t="s">
        <v>151</v>
      </c>
      <c r="J284" t="s">
        <v>40</v>
      </c>
      <c r="K284">
        <f>VLOOKUP(Tabla1[[#This Row],[Especie]],$AK$3:$AL$29,2,FALSE)</f>
        <v>1005</v>
      </c>
      <c r="L284">
        <v>2</v>
      </c>
      <c r="M284">
        <v>9</v>
      </c>
      <c r="N284">
        <v>7</v>
      </c>
      <c r="O284">
        <v>2</v>
      </c>
      <c r="P284" s="4">
        <f>(L284*M284*N284*O284)/12</f>
        <v>21</v>
      </c>
      <c r="Q284" s="4">
        <f>+P284/424</f>
        <v>4.9528301886792456E-2</v>
      </c>
      <c r="R284" s="5">
        <v>1.02</v>
      </c>
      <c r="S284" s="5">
        <f>+Tabla1[[#This Row],[Precio $]]*Tabla1[[#This Row],[PT]]</f>
        <v>21.42</v>
      </c>
    </row>
    <row r="285" spans="1:19" x14ac:dyDescent="0.25">
      <c r="A285" s="6">
        <v>44516</v>
      </c>
      <c r="B285" t="s">
        <v>150</v>
      </c>
      <c r="C285" t="str">
        <f>IFERROR(RIGHT(Tabla1[[#This Row],[Proyecto]],LEN(Tabla1[[#This Row],[Proyecto]])-FIND("-",Tabla1[[#This Row],[Proyecto]])),Tabla1[[#This Row],[Proyecto]])</f>
        <v>00136</v>
      </c>
      <c r="D285" t="str">
        <f>VLOOKUP(Tabla1[[#This Row],[Proyecto With not char]],Sheet2!$B$4:$D$53,3,FALSE)</f>
        <v>3-00136</v>
      </c>
      <c r="E285" t="s">
        <v>33</v>
      </c>
      <c r="F285">
        <f>VLOOKUP(Tabla1[[#This Row],[Bodega]],$AG$3:$AH$9,2,FALSE)</f>
        <v>2</v>
      </c>
      <c r="G285" t="s">
        <v>151</v>
      </c>
      <c r="J285" t="s">
        <v>40</v>
      </c>
      <c r="K285">
        <f>VLOOKUP(Tabla1[[#This Row],[Especie]],$AK$3:$AL$29,2,FALSE)</f>
        <v>1005</v>
      </c>
      <c r="L285">
        <v>2</v>
      </c>
      <c r="M285">
        <v>4</v>
      </c>
      <c r="N285">
        <v>7</v>
      </c>
      <c r="O285">
        <v>1</v>
      </c>
      <c r="P285" s="4">
        <f>(L285*M285*N285*O285)/12</f>
        <v>4.666666666666667</v>
      </c>
      <c r="Q285" s="4">
        <f>+P285/424</f>
        <v>1.1006289308176102E-2</v>
      </c>
      <c r="R285" s="5">
        <v>1.02</v>
      </c>
      <c r="S285" s="5">
        <f>+Tabla1[[#This Row],[Precio $]]*Tabla1[[#This Row],[PT]]</f>
        <v>4.7600000000000007</v>
      </c>
    </row>
    <row r="286" spans="1:19" x14ac:dyDescent="0.25">
      <c r="A286" s="6">
        <v>44516</v>
      </c>
      <c r="B286" t="s">
        <v>150</v>
      </c>
      <c r="C286" t="str">
        <f>IFERROR(RIGHT(Tabla1[[#This Row],[Proyecto]],LEN(Tabla1[[#This Row],[Proyecto]])-FIND("-",Tabla1[[#This Row],[Proyecto]])),Tabla1[[#This Row],[Proyecto]])</f>
        <v>00136</v>
      </c>
      <c r="D286" t="str">
        <f>VLOOKUP(Tabla1[[#This Row],[Proyecto With not char]],Sheet2!$B$4:$D$53,3,FALSE)</f>
        <v>3-00136</v>
      </c>
      <c r="E286" t="s">
        <v>33</v>
      </c>
      <c r="F286">
        <f>VLOOKUP(Tabla1[[#This Row],[Bodega]],$AG$3:$AH$9,2,FALSE)</f>
        <v>2</v>
      </c>
      <c r="G286" t="s">
        <v>151</v>
      </c>
      <c r="J286" t="s">
        <v>40</v>
      </c>
      <c r="K286">
        <f>VLOOKUP(Tabla1[[#This Row],[Especie]],$AK$3:$AL$29,2,FALSE)</f>
        <v>1005</v>
      </c>
      <c r="L286">
        <v>1.5</v>
      </c>
      <c r="M286">
        <v>5</v>
      </c>
      <c r="N286">
        <v>8</v>
      </c>
      <c r="O286">
        <v>2</v>
      </c>
      <c r="P286" s="4">
        <f>(L286*M286*N286*O286)/12</f>
        <v>10</v>
      </c>
      <c r="Q286" s="4">
        <f>+P286/424</f>
        <v>2.358490566037736E-2</v>
      </c>
      <c r="R286" s="5">
        <v>1.02</v>
      </c>
      <c r="S286" s="5">
        <f>+Tabla1[[#This Row],[Precio $]]*Tabla1[[#This Row],[PT]]</f>
        <v>10.199999999999999</v>
      </c>
    </row>
    <row r="287" spans="1:19" x14ac:dyDescent="0.25">
      <c r="A287" s="6">
        <v>44516</v>
      </c>
      <c r="B287" t="s">
        <v>150</v>
      </c>
      <c r="C287" t="str">
        <f>IFERROR(RIGHT(Tabla1[[#This Row],[Proyecto]],LEN(Tabla1[[#This Row],[Proyecto]])-FIND("-",Tabla1[[#This Row],[Proyecto]])),Tabla1[[#This Row],[Proyecto]])</f>
        <v>00136</v>
      </c>
      <c r="D287" t="str">
        <f>VLOOKUP(Tabla1[[#This Row],[Proyecto With not char]],Sheet2!$B$4:$D$53,3,FALSE)</f>
        <v>3-00136</v>
      </c>
      <c r="E287" t="s">
        <v>33</v>
      </c>
      <c r="F287">
        <f>VLOOKUP(Tabla1[[#This Row],[Bodega]],$AG$3:$AH$9,2,FALSE)</f>
        <v>2</v>
      </c>
      <c r="G287" t="s">
        <v>151</v>
      </c>
      <c r="J287" t="s">
        <v>40</v>
      </c>
      <c r="K287">
        <f>VLOOKUP(Tabla1[[#This Row],[Especie]],$AK$3:$AL$29,2,FALSE)</f>
        <v>1005</v>
      </c>
      <c r="L287">
        <v>1.5</v>
      </c>
      <c r="M287">
        <v>6</v>
      </c>
      <c r="N287">
        <v>8</v>
      </c>
      <c r="O287">
        <v>1</v>
      </c>
      <c r="P287" s="4">
        <f>(L287*M287*N287*O287)/12</f>
        <v>6</v>
      </c>
      <c r="Q287" s="4">
        <f>+P287/424</f>
        <v>1.4150943396226415E-2</v>
      </c>
      <c r="R287" s="5">
        <v>1.02</v>
      </c>
      <c r="S287" s="5">
        <f>+Tabla1[[#This Row],[Precio $]]*Tabla1[[#This Row],[PT]]</f>
        <v>6.12</v>
      </c>
    </row>
    <row r="288" spans="1:19" x14ac:dyDescent="0.25">
      <c r="A288" s="6">
        <v>44516</v>
      </c>
      <c r="B288" t="s">
        <v>150</v>
      </c>
      <c r="C288" t="str">
        <f>IFERROR(RIGHT(Tabla1[[#This Row],[Proyecto]],LEN(Tabla1[[#This Row],[Proyecto]])-FIND("-",Tabla1[[#This Row],[Proyecto]])),Tabla1[[#This Row],[Proyecto]])</f>
        <v>00136</v>
      </c>
      <c r="D288" t="str">
        <f>VLOOKUP(Tabla1[[#This Row],[Proyecto With not char]],Sheet2!$B$4:$D$53,3,FALSE)</f>
        <v>3-00136</v>
      </c>
      <c r="E288" t="s">
        <v>33</v>
      </c>
      <c r="F288">
        <f>VLOOKUP(Tabla1[[#This Row],[Bodega]],$AG$3:$AH$9,2,FALSE)</f>
        <v>2</v>
      </c>
      <c r="G288" t="s">
        <v>151</v>
      </c>
      <c r="J288" t="s">
        <v>40</v>
      </c>
      <c r="K288">
        <f>VLOOKUP(Tabla1[[#This Row],[Especie]],$AK$3:$AL$29,2,FALSE)</f>
        <v>1005</v>
      </c>
      <c r="L288">
        <v>1.5</v>
      </c>
      <c r="M288">
        <v>10</v>
      </c>
      <c r="N288">
        <v>8</v>
      </c>
      <c r="O288">
        <v>1</v>
      </c>
      <c r="P288" s="4">
        <f>(L288*M288*N288*O288)/12</f>
        <v>10</v>
      </c>
      <c r="Q288" s="4">
        <f>+P288/424</f>
        <v>2.358490566037736E-2</v>
      </c>
      <c r="R288" s="5">
        <v>1.02</v>
      </c>
      <c r="S288" s="5">
        <f>+Tabla1[[#This Row],[Precio $]]*Tabla1[[#This Row],[PT]]</f>
        <v>10.199999999999999</v>
      </c>
    </row>
    <row r="289" spans="1:19" x14ac:dyDescent="0.25">
      <c r="A289" s="6">
        <v>44516</v>
      </c>
      <c r="B289" t="s">
        <v>150</v>
      </c>
      <c r="C289" t="str">
        <f>IFERROR(RIGHT(Tabla1[[#This Row],[Proyecto]],LEN(Tabla1[[#This Row],[Proyecto]])-FIND("-",Tabla1[[#This Row],[Proyecto]])),Tabla1[[#This Row],[Proyecto]])</f>
        <v>00136</v>
      </c>
      <c r="D289" t="str">
        <f>VLOOKUP(Tabla1[[#This Row],[Proyecto With not char]],Sheet2!$B$4:$D$53,3,FALSE)</f>
        <v>3-00136</v>
      </c>
      <c r="E289" t="s">
        <v>33</v>
      </c>
      <c r="F289">
        <f>VLOOKUP(Tabla1[[#This Row],[Bodega]],$AG$3:$AH$9,2,FALSE)</f>
        <v>2</v>
      </c>
      <c r="G289" t="s">
        <v>151</v>
      </c>
      <c r="J289" t="s">
        <v>40</v>
      </c>
      <c r="K289">
        <f>VLOOKUP(Tabla1[[#This Row],[Especie]],$AK$3:$AL$29,2,FALSE)</f>
        <v>1005</v>
      </c>
      <c r="L289">
        <v>1.5</v>
      </c>
      <c r="M289">
        <v>7</v>
      </c>
      <c r="N289">
        <v>8</v>
      </c>
      <c r="O289">
        <v>1</v>
      </c>
      <c r="P289" s="4">
        <f>(L289*M289*N289*O289)/12</f>
        <v>7</v>
      </c>
      <c r="Q289" s="4">
        <f>+P289/424</f>
        <v>1.6509433962264151E-2</v>
      </c>
      <c r="R289" s="5">
        <v>1.02</v>
      </c>
      <c r="S289" s="5">
        <f>+Tabla1[[#This Row],[Precio $]]*Tabla1[[#This Row],[PT]]</f>
        <v>7.1400000000000006</v>
      </c>
    </row>
    <row r="290" spans="1:19" x14ac:dyDescent="0.25">
      <c r="A290" s="6">
        <v>44516</v>
      </c>
      <c r="B290" t="s">
        <v>150</v>
      </c>
      <c r="C290" t="str">
        <f>IFERROR(RIGHT(Tabla1[[#This Row],[Proyecto]],LEN(Tabla1[[#This Row],[Proyecto]])-FIND("-",Tabla1[[#This Row],[Proyecto]])),Tabla1[[#This Row],[Proyecto]])</f>
        <v>00136</v>
      </c>
      <c r="D290" t="str">
        <f>VLOOKUP(Tabla1[[#This Row],[Proyecto With not char]],Sheet2!$B$4:$D$53,3,FALSE)</f>
        <v>3-00136</v>
      </c>
      <c r="E290" t="s">
        <v>33</v>
      </c>
      <c r="F290">
        <f>VLOOKUP(Tabla1[[#This Row],[Bodega]],$AG$3:$AH$9,2,FALSE)</f>
        <v>2</v>
      </c>
      <c r="G290" t="s">
        <v>151</v>
      </c>
      <c r="J290" t="s">
        <v>40</v>
      </c>
      <c r="K290">
        <f>VLOOKUP(Tabla1[[#This Row],[Especie]],$AK$3:$AL$29,2,FALSE)</f>
        <v>1005</v>
      </c>
      <c r="L290">
        <v>2</v>
      </c>
      <c r="M290">
        <v>7</v>
      </c>
      <c r="N290">
        <v>8</v>
      </c>
      <c r="O290">
        <v>1</v>
      </c>
      <c r="P290" s="4">
        <f>(L290*M290*N290*O290)/12</f>
        <v>9.3333333333333339</v>
      </c>
      <c r="Q290" s="4">
        <f>+P290/424</f>
        <v>2.2012578616352203E-2</v>
      </c>
      <c r="R290" s="5">
        <v>1.02</v>
      </c>
      <c r="S290" s="5">
        <f>+Tabla1[[#This Row],[Precio $]]*Tabla1[[#This Row],[PT]]</f>
        <v>9.5200000000000014</v>
      </c>
    </row>
    <row r="291" spans="1:19" x14ac:dyDescent="0.25">
      <c r="A291" s="6">
        <v>44516</v>
      </c>
      <c r="B291" t="s">
        <v>150</v>
      </c>
      <c r="C291" t="str">
        <f>IFERROR(RIGHT(Tabla1[[#This Row],[Proyecto]],LEN(Tabla1[[#This Row],[Proyecto]])-FIND("-",Tabla1[[#This Row],[Proyecto]])),Tabla1[[#This Row],[Proyecto]])</f>
        <v>00136</v>
      </c>
      <c r="D291" t="str">
        <f>VLOOKUP(Tabla1[[#This Row],[Proyecto With not char]],Sheet2!$B$4:$D$53,3,FALSE)</f>
        <v>3-00136</v>
      </c>
      <c r="E291" t="s">
        <v>33</v>
      </c>
      <c r="F291">
        <f>VLOOKUP(Tabla1[[#This Row],[Bodega]],$AG$3:$AH$9,2,FALSE)</f>
        <v>2</v>
      </c>
      <c r="G291" t="s">
        <v>151</v>
      </c>
      <c r="J291" t="s">
        <v>40</v>
      </c>
      <c r="K291">
        <f>VLOOKUP(Tabla1[[#This Row],[Especie]],$AK$3:$AL$29,2,FALSE)</f>
        <v>1005</v>
      </c>
      <c r="L291">
        <v>2</v>
      </c>
      <c r="M291">
        <v>8</v>
      </c>
      <c r="N291">
        <v>9</v>
      </c>
      <c r="O291">
        <v>1</v>
      </c>
      <c r="P291" s="4">
        <f>(L291*M291*N291*O291)/12</f>
        <v>12</v>
      </c>
      <c r="Q291" s="4">
        <f>+P291/424</f>
        <v>2.8301886792452831E-2</v>
      </c>
      <c r="R291" s="5">
        <v>1.02</v>
      </c>
      <c r="S291" s="5">
        <f>+Tabla1[[#This Row],[Precio $]]*Tabla1[[#This Row],[PT]]</f>
        <v>12.24</v>
      </c>
    </row>
    <row r="292" spans="1:19" x14ac:dyDescent="0.25">
      <c r="A292" s="6">
        <v>44516</v>
      </c>
      <c r="B292" t="s">
        <v>150</v>
      </c>
      <c r="C292" t="str">
        <f>IFERROR(RIGHT(Tabla1[[#This Row],[Proyecto]],LEN(Tabla1[[#This Row],[Proyecto]])-FIND("-",Tabla1[[#This Row],[Proyecto]])),Tabla1[[#This Row],[Proyecto]])</f>
        <v>00136</v>
      </c>
      <c r="D292" t="str">
        <f>VLOOKUP(Tabla1[[#This Row],[Proyecto With not char]],Sheet2!$B$4:$D$53,3,FALSE)</f>
        <v>3-00136</v>
      </c>
      <c r="E292" t="s">
        <v>33</v>
      </c>
      <c r="F292">
        <f>VLOOKUP(Tabla1[[#This Row],[Bodega]],$AG$3:$AH$9,2,FALSE)</f>
        <v>2</v>
      </c>
      <c r="G292" t="s">
        <v>151</v>
      </c>
      <c r="J292" t="s">
        <v>40</v>
      </c>
      <c r="K292">
        <f>VLOOKUP(Tabla1[[#This Row],[Especie]],$AK$3:$AL$29,2,FALSE)</f>
        <v>1005</v>
      </c>
      <c r="L292">
        <v>1.5</v>
      </c>
      <c r="M292">
        <v>5</v>
      </c>
      <c r="N292">
        <v>9</v>
      </c>
      <c r="O292">
        <v>1</v>
      </c>
      <c r="P292" s="4">
        <f>(L292*M292*N292*O292)/12</f>
        <v>5.625</v>
      </c>
      <c r="Q292" s="4">
        <f>+P292/424</f>
        <v>1.3266509433962265E-2</v>
      </c>
      <c r="R292" s="5">
        <v>1.02</v>
      </c>
      <c r="S292" s="5">
        <f>+Tabla1[[#This Row],[Precio $]]*Tabla1[[#This Row],[PT]]</f>
        <v>5.7374999999999998</v>
      </c>
    </row>
    <row r="293" spans="1:19" x14ac:dyDescent="0.25">
      <c r="A293" s="6">
        <v>44516</v>
      </c>
      <c r="B293" t="s">
        <v>150</v>
      </c>
      <c r="C293" t="str">
        <f>IFERROR(RIGHT(Tabla1[[#This Row],[Proyecto]],LEN(Tabla1[[#This Row],[Proyecto]])-FIND("-",Tabla1[[#This Row],[Proyecto]])),Tabla1[[#This Row],[Proyecto]])</f>
        <v>00136</v>
      </c>
      <c r="D293" t="str">
        <f>VLOOKUP(Tabla1[[#This Row],[Proyecto With not char]],Sheet2!$B$4:$D$53,3,FALSE)</f>
        <v>3-00136</v>
      </c>
      <c r="E293" t="s">
        <v>33</v>
      </c>
      <c r="F293">
        <f>VLOOKUP(Tabla1[[#This Row],[Bodega]],$AG$3:$AH$9,2,FALSE)</f>
        <v>2</v>
      </c>
      <c r="G293" t="s">
        <v>151</v>
      </c>
      <c r="J293" t="s">
        <v>40</v>
      </c>
      <c r="K293">
        <f>VLOOKUP(Tabla1[[#This Row],[Especie]],$AK$3:$AL$29,2,FALSE)</f>
        <v>1005</v>
      </c>
      <c r="L293">
        <v>1.5</v>
      </c>
      <c r="M293">
        <v>8</v>
      </c>
      <c r="N293">
        <v>7</v>
      </c>
      <c r="O293">
        <v>1</v>
      </c>
      <c r="P293" s="4">
        <f>(L293*M293*N293*O293)/12</f>
        <v>7</v>
      </c>
      <c r="Q293" s="4">
        <f>+P293/424</f>
        <v>1.6509433962264151E-2</v>
      </c>
      <c r="R293" s="5">
        <v>1.02</v>
      </c>
      <c r="S293" s="5">
        <f>+Tabla1[[#This Row],[Precio $]]*Tabla1[[#This Row],[PT]]</f>
        <v>7.1400000000000006</v>
      </c>
    </row>
    <row r="294" spans="1:19" x14ac:dyDescent="0.25">
      <c r="A294" s="6">
        <v>44480</v>
      </c>
      <c r="B294" t="s">
        <v>118</v>
      </c>
      <c r="C294" t="str">
        <f>IFERROR(RIGHT(Tabla1[[#This Row],[Proyecto]],LEN(Tabla1[[#This Row],[Proyecto]])-FIND("-",Tabla1[[#This Row],[Proyecto]])),Tabla1[[#This Row],[Proyecto]])</f>
        <v>OT00107</v>
      </c>
      <c r="D294" t="str">
        <f>VLOOKUP(Tabla1[[#This Row],[Proyecto With not char]],Sheet2!$B$4:$D$53,3,FALSE)</f>
        <v>30-OT00107</v>
      </c>
      <c r="E294" t="s">
        <v>33</v>
      </c>
      <c r="F294">
        <f>VLOOKUP(Tabla1[[#This Row],[Bodega]],$AG$3:$AH$9,2,FALSE)</f>
        <v>2</v>
      </c>
      <c r="G294" t="s">
        <v>117</v>
      </c>
      <c r="J294" t="s">
        <v>40</v>
      </c>
      <c r="K294">
        <f>VLOOKUP(Tabla1[[#This Row],[Especie]],$AK$3:$AL$29,2,FALSE)</f>
        <v>1005</v>
      </c>
      <c r="L294">
        <v>1</v>
      </c>
      <c r="M294">
        <v>3</v>
      </c>
      <c r="N294">
        <v>3</v>
      </c>
      <c r="O294">
        <v>11</v>
      </c>
      <c r="P294" s="4">
        <f>(L294*M294*N294*O294)/12</f>
        <v>8.25</v>
      </c>
      <c r="Q294" s="4">
        <f>+P294/424</f>
        <v>1.945754716981132E-2</v>
      </c>
      <c r="R294" s="5">
        <v>1.02</v>
      </c>
      <c r="S294" s="5">
        <f>+Tabla1[[#This Row],[Precio $]]*Tabla1[[#This Row],[PT]]</f>
        <v>8.4150000000000009</v>
      </c>
    </row>
    <row r="295" spans="1:19" x14ac:dyDescent="0.25">
      <c r="A295" s="6">
        <v>44480</v>
      </c>
      <c r="B295" t="s">
        <v>118</v>
      </c>
      <c r="C295" t="str">
        <f>IFERROR(RIGHT(Tabla1[[#This Row],[Proyecto]],LEN(Tabla1[[#This Row],[Proyecto]])-FIND("-",Tabla1[[#This Row],[Proyecto]])),Tabla1[[#This Row],[Proyecto]])</f>
        <v>OT00107</v>
      </c>
      <c r="D295" t="str">
        <f>VLOOKUP(Tabla1[[#This Row],[Proyecto With not char]],Sheet2!$B$4:$D$53,3,FALSE)</f>
        <v>30-OT00107</v>
      </c>
      <c r="E295" t="s">
        <v>33</v>
      </c>
      <c r="F295">
        <f>VLOOKUP(Tabla1[[#This Row],[Bodega]],$AG$3:$AH$9,2,FALSE)</f>
        <v>2</v>
      </c>
      <c r="G295" t="s">
        <v>117</v>
      </c>
      <c r="J295" t="s">
        <v>40</v>
      </c>
      <c r="K295">
        <f>VLOOKUP(Tabla1[[#This Row],[Especie]],$AK$3:$AL$29,2,FALSE)</f>
        <v>1005</v>
      </c>
      <c r="L295">
        <v>1</v>
      </c>
      <c r="M295">
        <v>4</v>
      </c>
      <c r="N295">
        <v>3</v>
      </c>
      <c r="O295">
        <v>27</v>
      </c>
      <c r="P295" s="4">
        <f>(L295*M295*N295*O295)/12</f>
        <v>27</v>
      </c>
      <c r="Q295" s="4">
        <f>+P295/424</f>
        <v>6.3679245283018868E-2</v>
      </c>
      <c r="R295" s="5">
        <v>1.02</v>
      </c>
      <c r="S295" s="5">
        <f>+Tabla1[[#This Row],[Precio $]]*Tabla1[[#This Row],[PT]]</f>
        <v>27.54</v>
      </c>
    </row>
    <row r="296" spans="1:19" x14ac:dyDescent="0.25">
      <c r="A296" s="6">
        <v>44480</v>
      </c>
      <c r="B296" t="s">
        <v>118</v>
      </c>
      <c r="C296" t="str">
        <f>IFERROR(RIGHT(Tabla1[[#This Row],[Proyecto]],LEN(Tabla1[[#This Row],[Proyecto]])-FIND("-",Tabla1[[#This Row],[Proyecto]])),Tabla1[[#This Row],[Proyecto]])</f>
        <v>OT00107</v>
      </c>
      <c r="D296" t="str">
        <f>VLOOKUP(Tabla1[[#This Row],[Proyecto With not char]],Sheet2!$B$4:$D$53,3,FALSE)</f>
        <v>30-OT00107</v>
      </c>
      <c r="E296" t="s">
        <v>33</v>
      </c>
      <c r="F296">
        <f>VLOOKUP(Tabla1[[#This Row],[Bodega]],$AG$3:$AH$9,2,FALSE)</f>
        <v>2</v>
      </c>
      <c r="G296" t="s">
        <v>117</v>
      </c>
      <c r="J296" t="s">
        <v>40</v>
      </c>
      <c r="K296">
        <f>VLOOKUP(Tabla1[[#This Row],[Especie]],$AK$3:$AL$29,2,FALSE)</f>
        <v>1005</v>
      </c>
      <c r="L296">
        <v>1</v>
      </c>
      <c r="M296">
        <v>5</v>
      </c>
      <c r="N296">
        <v>3</v>
      </c>
      <c r="O296">
        <v>32</v>
      </c>
      <c r="P296" s="4">
        <f>(L296*M296*N296*O296)/12</f>
        <v>40</v>
      </c>
      <c r="Q296" s="4">
        <f>+P296/424</f>
        <v>9.4339622641509441E-2</v>
      </c>
      <c r="R296" s="5">
        <v>1.02</v>
      </c>
      <c r="S296" s="5">
        <f>+Tabla1[[#This Row],[Precio $]]*Tabla1[[#This Row],[PT]]</f>
        <v>40.799999999999997</v>
      </c>
    </row>
    <row r="297" spans="1:19" x14ac:dyDescent="0.25">
      <c r="A297" s="6">
        <v>44480</v>
      </c>
      <c r="B297" t="s">
        <v>118</v>
      </c>
      <c r="C297" t="str">
        <f>IFERROR(RIGHT(Tabla1[[#This Row],[Proyecto]],LEN(Tabla1[[#This Row],[Proyecto]])-FIND("-",Tabla1[[#This Row],[Proyecto]])),Tabla1[[#This Row],[Proyecto]])</f>
        <v>OT00107</v>
      </c>
      <c r="D297" t="str">
        <f>VLOOKUP(Tabla1[[#This Row],[Proyecto With not char]],Sheet2!$B$4:$D$53,3,FALSE)</f>
        <v>30-OT00107</v>
      </c>
      <c r="E297" t="s">
        <v>33</v>
      </c>
      <c r="F297">
        <f>VLOOKUP(Tabla1[[#This Row],[Bodega]],$AG$3:$AH$9,2,FALSE)</f>
        <v>2</v>
      </c>
      <c r="G297" t="s">
        <v>117</v>
      </c>
      <c r="J297" t="s">
        <v>40</v>
      </c>
      <c r="K297">
        <f>VLOOKUP(Tabla1[[#This Row],[Especie]],$AK$3:$AL$29,2,FALSE)</f>
        <v>1005</v>
      </c>
      <c r="L297">
        <v>1</v>
      </c>
      <c r="M297">
        <v>6</v>
      </c>
      <c r="N297">
        <v>3</v>
      </c>
      <c r="O297">
        <v>4</v>
      </c>
      <c r="P297" s="4">
        <f>(L297*M297*N297*O297)/12</f>
        <v>6</v>
      </c>
      <c r="Q297" s="4">
        <f>+P297/424</f>
        <v>1.4150943396226415E-2</v>
      </c>
      <c r="R297" s="5">
        <v>1.02</v>
      </c>
      <c r="S297" s="5">
        <f>+Tabla1[[#This Row],[Precio $]]*Tabla1[[#This Row],[PT]]</f>
        <v>6.12</v>
      </c>
    </row>
    <row r="298" spans="1:19" x14ac:dyDescent="0.25">
      <c r="A298" s="6">
        <v>44480</v>
      </c>
      <c r="B298" t="s">
        <v>118</v>
      </c>
      <c r="C298" t="str">
        <f>IFERROR(RIGHT(Tabla1[[#This Row],[Proyecto]],LEN(Tabla1[[#This Row],[Proyecto]])-FIND("-",Tabla1[[#This Row],[Proyecto]])),Tabla1[[#This Row],[Proyecto]])</f>
        <v>OT00107</v>
      </c>
      <c r="D298" t="str">
        <f>VLOOKUP(Tabla1[[#This Row],[Proyecto With not char]],Sheet2!$B$4:$D$53,3,FALSE)</f>
        <v>30-OT00107</v>
      </c>
      <c r="E298" t="s">
        <v>33</v>
      </c>
      <c r="F298">
        <f>VLOOKUP(Tabla1[[#This Row],[Bodega]],$AG$3:$AH$9,2,FALSE)</f>
        <v>2</v>
      </c>
      <c r="G298" t="s">
        <v>117</v>
      </c>
      <c r="J298" t="s">
        <v>40</v>
      </c>
      <c r="K298">
        <f>VLOOKUP(Tabla1[[#This Row],[Especie]],$AK$3:$AL$29,2,FALSE)</f>
        <v>1005</v>
      </c>
      <c r="L298">
        <v>1</v>
      </c>
      <c r="M298">
        <v>7</v>
      </c>
      <c r="N298">
        <v>3</v>
      </c>
      <c r="O298">
        <v>1</v>
      </c>
      <c r="P298" s="4">
        <f>(L298*M298*N298*O298)/12</f>
        <v>1.75</v>
      </c>
      <c r="Q298" s="4">
        <f>+P298/424</f>
        <v>4.1273584905660377E-3</v>
      </c>
      <c r="R298" s="5">
        <v>1.02</v>
      </c>
      <c r="S298" s="5">
        <f>+Tabla1[[#This Row],[Precio $]]*Tabla1[[#This Row],[PT]]</f>
        <v>1.7850000000000001</v>
      </c>
    </row>
    <row r="299" spans="1:19" x14ac:dyDescent="0.25">
      <c r="A299" s="6">
        <v>44480</v>
      </c>
      <c r="B299" t="s">
        <v>118</v>
      </c>
      <c r="C299" t="str">
        <f>IFERROR(RIGHT(Tabla1[[#This Row],[Proyecto]],LEN(Tabla1[[#This Row],[Proyecto]])-FIND("-",Tabla1[[#This Row],[Proyecto]])),Tabla1[[#This Row],[Proyecto]])</f>
        <v>OT00107</v>
      </c>
      <c r="D299" t="str">
        <f>VLOOKUP(Tabla1[[#This Row],[Proyecto With not char]],Sheet2!$B$4:$D$53,3,FALSE)</f>
        <v>30-OT00107</v>
      </c>
      <c r="E299" t="s">
        <v>33</v>
      </c>
      <c r="F299">
        <f>VLOOKUP(Tabla1[[#This Row],[Bodega]],$AG$3:$AH$9,2,FALSE)</f>
        <v>2</v>
      </c>
      <c r="G299" t="s">
        <v>117</v>
      </c>
      <c r="J299" t="s">
        <v>40</v>
      </c>
      <c r="K299">
        <f>VLOOKUP(Tabla1[[#This Row],[Especie]],$AK$3:$AL$29,2,FALSE)</f>
        <v>1005</v>
      </c>
      <c r="L299">
        <v>1</v>
      </c>
      <c r="M299">
        <v>6</v>
      </c>
      <c r="N299">
        <v>7</v>
      </c>
      <c r="O299">
        <v>4</v>
      </c>
      <c r="P299" s="4">
        <f>(L299*M299*N299*O299)/12</f>
        <v>14</v>
      </c>
      <c r="Q299" s="4">
        <f>+P299/424</f>
        <v>3.3018867924528301E-2</v>
      </c>
      <c r="R299" s="5">
        <v>1.02</v>
      </c>
      <c r="S299" s="5">
        <f>+Tabla1[[#This Row],[Precio $]]*Tabla1[[#This Row],[PT]]</f>
        <v>14.280000000000001</v>
      </c>
    </row>
    <row r="300" spans="1:19" x14ac:dyDescent="0.25">
      <c r="A300" s="6">
        <v>44480</v>
      </c>
      <c r="B300" t="s">
        <v>118</v>
      </c>
      <c r="C300" t="str">
        <f>IFERROR(RIGHT(Tabla1[[#This Row],[Proyecto]],LEN(Tabla1[[#This Row],[Proyecto]])-FIND("-",Tabla1[[#This Row],[Proyecto]])),Tabla1[[#This Row],[Proyecto]])</f>
        <v>OT00107</v>
      </c>
      <c r="D300" t="str">
        <f>VLOOKUP(Tabla1[[#This Row],[Proyecto With not char]],Sheet2!$B$4:$D$53,3,FALSE)</f>
        <v>30-OT00107</v>
      </c>
      <c r="E300" t="s">
        <v>33</v>
      </c>
      <c r="F300">
        <f>VLOOKUP(Tabla1[[#This Row],[Bodega]],$AG$3:$AH$9,2,FALSE)</f>
        <v>2</v>
      </c>
      <c r="G300" t="s">
        <v>117</v>
      </c>
      <c r="J300" t="s">
        <v>40</v>
      </c>
      <c r="K300">
        <f>VLOOKUP(Tabla1[[#This Row],[Especie]],$AK$3:$AL$29,2,FALSE)</f>
        <v>1005</v>
      </c>
      <c r="L300">
        <v>1</v>
      </c>
      <c r="M300">
        <v>5</v>
      </c>
      <c r="N300">
        <v>6</v>
      </c>
      <c r="O300">
        <v>2</v>
      </c>
      <c r="P300" s="4">
        <f>(L300*M300*N300*O300)/12</f>
        <v>5</v>
      </c>
      <c r="Q300" s="4">
        <f>+P300/424</f>
        <v>1.179245283018868E-2</v>
      </c>
      <c r="R300" s="5">
        <v>1.02</v>
      </c>
      <c r="S300" s="5">
        <f>+Tabla1[[#This Row],[Precio $]]*Tabla1[[#This Row],[PT]]</f>
        <v>5.0999999999999996</v>
      </c>
    </row>
    <row r="301" spans="1:19" x14ac:dyDescent="0.25">
      <c r="A301" s="6">
        <v>44480</v>
      </c>
      <c r="B301" t="s">
        <v>118</v>
      </c>
      <c r="C301" t="str">
        <f>IFERROR(RIGHT(Tabla1[[#This Row],[Proyecto]],LEN(Tabla1[[#This Row],[Proyecto]])-FIND("-",Tabla1[[#This Row],[Proyecto]])),Tabla1[[#This Row],[Proyecto]])</f>
        <v>OT00107</v>
      </c>
      <c r="D301" t="str">
        <f>VLOOKUP(Tabla1[[#This Row],[Proyecto With not char]],Sheet2!$B$4:$D$53,3,FALSE)</f>
        <v>30-OT00107</v>
      </c>
      <c r="E301" t="s">
        <v>33</v>
      </c>
      <c r="F301">
        <f>VLOOKUP(Tabla1[[#This Row],[Bodega]],$AG$3:$AH$9,2,FALSE)</f>
        <v>2</v>
      </c>
      <c r="G301" t="s">
        <v>117</v>
      </c>
      <c r="J301" t="s">
        <v>40</v>
      </c>
      <c r="K301">
        <f>VLOOKUP(Tabla1[[#This Row],[Especie]],$AK$3:$AL$29,2,FALSE)</f>
        <v>1005</v>
      </c>
      <c r="L301">
        <v>1</v>
      </c>
      <c r="M301">
        <v>6</v>
      </c>
      <c r="N301">
        <v>6</v>
      </c>
      <c r="O301">
        <v>1</v>
      </c>
      <c r="P301" s="4">
        <f>(L301*M301*N301*O301)/12</f>
        <v>3</v>
      </c>
      <c r="Q301" s="4">
        <f>+P301/424</f>
        <v>7.0754716981132077E-3</v>
      </c>
      <c r="R301" s="5">
        <v>1.02</v>
      </c>
      <c r="S301" s="5">
        <f>+Tabla1[[#This Row],[Precio $]]*Tabla1[[#This Row],[PT]]</f>
        <v>3.06</v>
      </c>
    </row>
    <row r="302" spans="1:19" x14ac:dyDescent="0.25">
      <c r="A302" s="6">
        <v>44480</v>
      </c>
      <c r="B302" t="s">
        <v>118</v>
      </c>
      <c r="C302" t="str">
        <f>IFERROR(RIGHT(Tabla1[[#This Row],[Proyecto]],LEN(Tabla1[[#This Row],[Proyecto]])-FIND("-",Tabla1[[#This Row],[Proyecto]])),Tabla1[[#This Row],[Proyecto]])</f>
        <v>OT00107</v>
      </c>
      <c r="D302" t="str">
        <f>VLOOKUP(Tabla1[[#This Row],[Proyecto With not char]],Sheet2!$B$4:$D$53,3,FALSE)</f>
        <v>30-OT00107</v>
      </c>
      <c r="E302" t="s">
        <v>33</v>
      </c>
      <c r="F302">
        <f>VLOOKUP(Tabla1[[#This Row],[Bodega]],$AG$3:$AH$9,2,FALSE)</f>
        <v>2</v>
      </c>
      <c r="G302" t="s">
        <v>117</v>
      </c>
      <c r="J302" t="s">
        <v>40</v>
      </c>
      <c r="K302">
        <f>VLOOKUP(Tabla1[[#This Row],[Especie]],$AK$3:$AL$29,2,FALSE)</f>
        <v>1005</v>
      </c>
      <c r="L302">
        <v>1</v>
      </c>
      <c r="M302">
        <v>7</v>
      </c>
      <c r="N302">
        <v>6</v>
      </c>
      <c r="O302">
        <v>1</v>
      </c>
      <c r="P302" s="4">
        <f>(L302*M302*N302*O302)/12</f>
        <v>3.5</v>
      </c>
      <c r="Q302" s="4">
        <f>+P302/424</f>
        <v>8.2547169811320754E-3</v>
      </c>
      <c r="R302" s="5">
        <v>1.02</v>
      </c>
      <c r="S302" s="5">
        <f>+Tabla1[[#This Row],[Precio $]]*Tabla1[[#This Row],[PT]]</f>
        <v>3.5700000000000003</v>
      </c>
    </row>
    <row r="303" spans="1:19" x14ac:dyDescent="0.25">
      <c r="A303" s="6">
        <v>44480</v>
      </c>
      <c r="B303" t="s">
        <v>118</v>
      </c>
      <c r="C303" t="str">
        <f>IFERROR(RIGHT(Tabla1[[#This Row],[Proyecto]],LEN(Tabla1[[#This Row],[Proyecto]])-FIND("-",Tabla1[[#This Row],[Proyecto]])),Tabla1[[#This Row],[Proyecto]])</f>
        <v>OT00107</v>
      </c>
      <c r="D303" t="str">
        <f>VLOOKUP(Tabla1[[#This Row],[Proyecto With not char]],Sheet2!$B$4:$D$53,3,FALSE)</f>
        <v>30-OT00107</v>
      </c>
      <c r="E303" t="s">
        <v>33</v>
      </c>
      <c r="F303">
        <f>VLOOKUP(Tabla1[[#This Row],[Bodega]],$AG$3:$AH$9,2,FALSE)</f>
        <v>2</v>
      </c>
      <c r="G303" t="s">
        <v>117</v>
      </c>
      <c r="J303" t="s">
        <v>40</v>
      </c>
      <c r="K303">
        <f>VLOOKUP(Tabla1[[#This Row],[Especie]],$AK$3:$AL$29,2,FALSE)</f>
        <v>1005</v>
      </c>
      <c r="L303">
        <v>1</v>
      </c>
      <c r="M303">
        <v>3</v>
      </c>
      <c r="N303">
        <v>4</v>
      </c>
      <c r="O303">
        <v>2</v>
      </c>
      <c r="P303" s="4">
        <f>(L303*M303*N303*O303)/12</f>
        <v>2</v>
      </c>
      <c r="Q303" s="4">
        <f>+P303/424</f>
        <v>4.7169811320754715E-3</v>
      </c>
      <c r="R303" s="5">
        <v>1.02</v>
      </c>
      <c r="S303" s="5">
        <f>+Tabla1[[#This Row],[Precio $]]*Tabla1[[#This Row],[PT]]</f>
        <v>2.04</v>
      </c>
    </row>
    <row r="304" spans="1:19" x14ac:dyDescent="0.25">
      <c r="A304" s="6">
        <v>44480</v>
      </c>
      <c r="B304" t="s">
        <v>118</v>
      </c>
      <c r="C304" t="str">
        <f>IFERROR(RIGHT(Tabla1[[#This Row],[Proyecto]],LEN(Tabla1[[#This Row],[Proyecto]])-FIND("-",Tabla1[[#This Row],[Proyecto]])),Tabla1[[#This Row],[Proyecto]])</f>
        <v>OT00107</v>
      </c>
      <c r="D304" t="str">
        <f>VLOOKUP(Tabla1[[#This Row],[Proyecto With not char]],Sheet2!$B$4:$D$53,3,FALSE)</f>
        <v>30-OT00107</v>
      </c>
      <c r="E304" t="s">
        <v>33</v>
      </c>
      <c r="F304">
        <f>VLOOKUP(Tabla1[[#This Row],[Bodega]],$AG$3:$AH$9,2,FALSE)</f>
        <v>2</v>
      </c>
      <c r="G304" t="s">
        <v>117</v>
      </c>
      <c r="J304" t="s">
        <v>40</v>
      </c>
      <c r="K304">
        <f>VLOOKUP(Tabla1[[#This Row],[Especie]],$AK$3:$AL$29,2,FALSE)</f>
        <v>1005</v>
      </c>
      <c r="L304">
        <v>1</v>
      </c>
      <c r="M304">
        <v>4</v>
      </c>
      <c r="N304">
        <v>4</v>
      </c>
      <c r="O304">
        <v>6</v>
      </c>
      <c r="P304" s="4">
        <f>(L304*M304*N304*O304)/12</f>
        <v>8</v>
      </c>
      <c r="Q304" s="4">
        <f>+P304/424</f>
        <v>1.8867924528301886E-2</v>
      </c>
      <c r="R304" s="5">
        <v>1.02</v>
      </c>
      <c r="S304" s="5">
        <f>+Tabla1[[#This Row],[Precio $]]*Tabla1[[#This Row],[PT]]</f>
        <v>8.16</v>
      </c>
    </row>
    <row r="305" spans="1:19" x14ac:dyDescent="0.25">
      <c r="A305" s="6">
        <v>44480</v>
      </c>
      <c r="B305" t="s">
        <v>118</v>
      </c>
      <c r="C305" t="str">
        <f>IFERROR(RIGHT(Tabla1[[#This Row],[Proyecto]],LEN(Tabla1[[#This Row],[Proyecto]])-FIND("-",Tabla1[[#This Row],[Proyecto]])),Tabla1[[#This Row],[Proyecto]])</f>
        <v>OT00107</v>
      </c>
      <c r="D305" t="str">
        <f>VLOOKUP(Tabla1[[#This Row],[Proyecto With not char]],Sheet2!$B$4:$D$53,3,FALSE)</f>
        <v>30-OT00107</v>
      </c>
      <c r="E305" t="s">
        <v>33</v>
      </c>
      <c r="F305">
        <f>VLOOKUP(Tabla1[[#This Row],[Bodega]],$AG$3:$AH$9,2,FALSE)</f>
        <v>2</v>
      </c>
      <c r="G305" t="s">
        <v>117</v>
      </c>
      <c r="J305" t="s">
        <v>40</v>
      </c>
      <c r="K305">
        <f>VLOOKUP(Tabla1[[#This Row],[Especie]],$AK$3:$AL$29,2,FALSE)</f>
        <v>1005</v>
      </c>
      <c r="L305">
        <v>1</v>
      </c>
      <c r="M305">
        <v>5</v>
      </c>
      <c r="N305">
        <v>4</v>
      </c>
      <c r="O305">
        <v>7</v>
      </c>
      <c r="P305" s="4">
        <f>(L305*M305*N305*O305)/12</f>
        <v>11.666666666666666</v>
      </c>
      <c r="Q305" s="4">
        <f>+P305/424</f>
        <v>2.7515723270440249E-2</v>
      </c>
      <c r="R305" s="5">
        <v>1.02</v>
      </c>
      <c r="S305" s="5">
        <f>+Tabla1[[#This Row],[Precio $]]*Tabla1[[#This Row],[PT]]</f>
        <v>11.9</v>
      </c>
    </row>
    <row r="306" spans="1:19" x14ac:dyDescent="0.25">
      <c r="A306" s="6">
        <v>44480</v>
      </c>
      <c r="B306" t="s">
        <v>118</v>
      </c>
      <c r="C306" t="str">
        <f>IFERROR(RIGHT(Tabla1[[#This Row],[Proyecto]],LEN(Tabla1[[#This Row],[Proyecto]])-FIND("-",Tabla1[[#This Row],[Proyecto]])),Tabla1[[#This Row],[Proyecto]])</f>
        <v>OT00107</v>
      </c>
      <c r="D306" t="str">
        <f>VLOOKUP(Tabla1[[#This Row],[Proyecto With not char]],Sheet2!$B$4:$D$53,3,FALSE)</f>
        <v>30-OT00107</v>
      </c>
      <c r="E306" t="s">
        <v>33</v>
      </c>
      <c r="F306">
        <f>VLOOKUP(Tabla1[[#This Row],[Bodega]],$AG$3:$AH$9,2,FALSE)</f>
        <v>2</v>
      </c>
      <c r="G306" t="s">
        <v>117</v>
      </c>
      <c r="J306" t="s">
        <v>40</v>
      </c>
      <c r="K306">
        <f>VLOOKUP(Tabla1[[#This Row],[Especie]],$AK$3:$AL$29,2,FALSE)</f>
        <v>1005</v>
      </c>
      <c r="L306">
        <v>1</v>
      </c>
      <c r="M306">
        <v>7</v>
      </c>
      <c r="N306">
        <v>4</v>
      </c>
      <c r="O306">
        <v>1</v>
      </c>
      <c r="P306" s="4">
        <f>(L306*M306*N306*O306)/12</f>
        <v>2.3333333333333335</v>
      </c>
      <c r="Q306" s="4">
        <f>+P306/424</f>
        <v>5.5031446540880508E-3</v>
      </c>
      <c r="R306" s="5">
        <v>1.02</v>
      </c>
      <c r="S306" s="5">
        <f>+Tabla1[[#This Row],[Precio $]]*Tabla1[[#This Row],[PT]]</f>
        <v>2.3800000000000003</v>
      </c>
    </row>
    <row r="307" spans="1:19" x14ac:dyDescent="0.25">
      <c r="A307" s="6">
        <v>44480</v>
      </c>
      <c r="B307" t="s">
        <v>118</v>
      </c>
      <c r="C307" t="str">
        <f>IFERROR(RIGHT(Tabla1[[#This Row],[Proyecto]],LEN(Tabla1[[#This Row],[Proyecto]])-FIND("-",Tabla1[[#This Row],[Proyecto]])),Tabla1[[#This Row],[Proyecto]])</f>
        <v>OT00107</v>
      </c>
      <c r="D307" t="str">
        <f>VLOOKUP(Tabla1[[#This Row],[Proyecto With not char]],Sheet2!$B$4:$D$53,3,FALSE)</f>
        <v>30-OT00107</v>
      </c>
      <c r="E307" t="s">
        <v>33</v>
      </c>
      <c r="F307">
        <f>VLOOKUP(Tabla1[[#This Row],[Bodega]],$AG$3:$AH$9,2,FALSE)</f>
        <v>2</v>
      </c>
      <c r="G307" t="s">
        <v>117</v>
      </c>
      <c r="J307" t="s">
        <v>40</v>
      </c>
      <c r="K307">
        <f>VLOOKUP(Tabla1[[#This Row],[Especie]],$AK$3:$AL$29,2,FALSE)</f>
        <v>1005</v>
      </c>
      <c r="L307">
        <v>1</v>
      </c>
      <c r="M307">
        <v>8</v>
      </c>
      <c r="N307">
        <v>4</v>
      </c>
      <c r="O307">
        <v>1</v>
      </c>
      <c r="P307" s="4">
        <f>(L307*M307*N307*O307)/12</f>
        <v>2.6666666666666665</v>
      </c>
      <c r="Q307" s="4">
        <f>+P307/424</f>
        <v>6.2893081761006284E-3</v>
      </c>
      <c r="R307" s="5">
        <v>1.02</v>
      </c>
      <c r="S307" s="5">
        <f>+Tabla1[[#This Row],[Precio $]]*Tabla1[[#This Row],[PT]]</f>
        <v>2.7199999999999998</v>
      </c>
    </row>
    <row r="308" spans="1:19" x14ac:dyDescent="0.25">
      <c r="A308" s="6">
        <v>44480</v>
      </c>
      <c r="B308" t="s">
        <v>118</v>
      </c>
      <c r="C308" t="str">
        <f>IFERROR(RIGHT(Tabla1[[#This Row],[Proyecto]],LEN(Tabla1[[#This Row],[Proyecto]])-FIND("-",Tabla1[[#This Row],[Proyecto]])),Tabla1[[#This Row],[Proyecto]])</f>
        <v>OT00107</v>
      </c>
      <c r="D308" t="str">
        <f>VLOOKUP(Tabla1[[#This Row],[Proyecto With not char]],Sheet2!$B$4:$D$53,3,FALSE)</f>
        <v>30-OT00107</v>
      </c>
      <c r="E308" t="s">
        <v>33</v>
      </c>
      <c r="F308">
        <f>VLOOKUP(Tabla1[[#This Row],[Bodega]],$AG$3:$AH$9,2,FALSE)</f>
        <v>2</v>
      </c>
      <c r="G308" t="s">
        <v>117</v>
      </c>
      <c r="J308" t="s">
        <v>40</v>
      </c>
      <c r="K308">
        <f>VLOOKUP(Tabla1[[#This Row],[Especie]],$AK$3:$AL$29,2,FALSE)</f>
        <v>1005</v>
      </c>
      <c r="L308">
        <v>1</v>
      </c>
      <c r="M308">
        <v>3</v>
      </c>
      <c r="N308">
        <v>2</v>
      </c>
      <c r="O308">
        <v>10</v>
      </c>
      <c r="P308" s="4">
        <f>(L308*M308*N308*O308)/12</f>
        <v>5</v>
      </c>
      <c r="Q308" s="4">
        <f>+P308/424</f>
        <v>1.179245283018868E-2</v>
      </c>
      <c r="R308" s="5">
        <v>1.02</v>
      </c>
      <c r="S308" s="5">
        <f>+Tabla1[[#This Row],[Precio $]]*Tabla1[[#This Row],[PT]]</f>
        <v>5.0999999999999996</v>
      </c>
    </row>
    <row r="309" spans="1:19" x14ac:dyDescent="0.25">
      <c r="A309" s="6">
        <v>44480</v>
      </c>
      <c r="B309" t="s">
        <v>118</v>
      </c>
      <c r="C309" t="str">
        <f>IFERROR(RIGHT(Tabla1[[#This Row],[Proyecto]],LEN(Tabla1[[#This Row],[Proyecto]])-FIND("-",Tabla1[[#This Row],[Proyecto]])),Tabla1[[#This Row],[Proyecto]])</f>
        <v>OT00107</v>
      </c>
      <c r="D309" t="str">
        <f>VLOOKUP(Tabla1[[#This Row],[Proyecto With not char]],Sheet2!$B$4:$D$53,3,FALSE)</f>
        <v>30-OT00107</v>
      </c>
      <c r="E309" t="s">
        <v>33</v>
      </c>
      <c r="F309">
        <f>VLOOKUP(Tabla1[[#This Row],[Bodega]],$AG$3:$AH$9,2,FALSE)</f>
        <v>2</v>
      </c>
      <c r="G309" t="s">
        <v>117</v>
      </c>
      <c r="J309" t="s">
        <v>40</v>
      </c>
      <c r="K309">
        <f>VLOOKUP(Tabla1[[#This Row],[Especie]],$AK$3:$AL$29,2,FALSE)</f>
        <v>1005</v>
      </c>
      <c r="L309">
        <v>1</v>
      </c>
      <c r="M309">
        <v>4</v>
      </c>
      <c r="N309">
        <v>2</v>
      </c>
      <c r="O309">
        <v>15</v>
      </c>
      <c r="P309" s="4">
        <f>(L309*M309*N309*O309)/12</f>
        <v>10</v>
      </c>
      <c r="Q309" s="4">
        <f>+P309/424</f>
        <v>2.358490566037736E-2</v>
      </c>
      <c r="R309" s="5">
        <v>1.02</v>
      </c>
      <c r="S309" s="5">
        <f>+Tabla1[[#This Row],[Precio $]]*Tabla1[[#This Row],[PT]]</f>
        <v>10.199999999999999</v>
      </c>
    </row>
    <row r="310" spans="1:19" x14ac:dyDescent="0.25">
      <c r="A310" s="6">
        <v>44480</v>
      </c>
      <c r="B310" t="s">
        <v>118</v>
      </c>
      <c r="C310" t="str">
        <f>IFERROR(RIGHT(Tabla1[[#This Row],[Proyecto]],LEN(Tabla1[[#This Row],[Proyecto]])-FIND("-",Tabla1[[#This Row],[Proyecto]])),Tabla1[[#This Row],[Proyecto]])</f>
        <v>OT00107</v>
      </c>
      <c r="D310" t="str">
        <f>VLOOKUP(Tabla1[[#This Row],[Proyecto With not char]],Sheet2!$B$4:$D$53,3,FALSE)</f>
        <v>30-OT00107</v>
      </c>
      <c r="E310" t="s">
        <v>33</v>
      </c>
      <c r="F310">
        <f>VLOOKUP(Tabla1[[#This Row],[Bodega]],$AG$3:$AH$9,2,FALSE)</f>
        <v>2</v>
      </c>
      <c r="G310" t="s">
        <v>117</v>
      </c>
      <c r="J310" t="s">
        <v>40</v>
      </c>
      <c r="K310">
        <f>VLOOKUP(Tabla1[[#This Row],[Especie]],$AK$3:$AL$29,2,FALSE)</f>
        <v>1005</v>
      </c>
      <c r="L310">
        <v>1</v>
      </c>
      <c r="M310">
        <v>5</v>
      </c>
      <c r="N310">
        <v>2</v>
      </c>
      <c r="O310">
        <v>4</v>
      </c>
      <c r="P310" s="4">
        <f>(L310*M310*N310*O310)/12</f>
        <v>3.3333333333333335</v>
      </c>
      <c r="Q310" s="4">
        <f>+P310/424</f>
        <v>7.8616352201257862E-3</v>
      </c>
      <c r="R310" s="5">
        <v>1.02</v>
      </c>
      <c r="S310" s="5">
        <f>+Tabla1[[#This Row],[Precio $]]*Tabla1[[#This Row],[PT]]</f>
        <v>3.4000000000000004</v>
      </c>
    </row>
    <row r="311" spans="1:19" x14ac:dyDescent="0.25">
      <c r="A311" s="6">
        <v>44480</v>
      </c>
      <c r="B311" t="s">
        <v>118</v>
      </c>
      <c r="C311" t="str">
        <f>IFERROR(RIGHT(Tabla1[[#This Row],[Proyecto]],LEN(Tabla1[[#This Row],[Proyecto]])-FIND("-",Tabla1[[#This Row],[Proyecto]])),Tabla1[[#This Row],[Proyecto]])</f>
        <v>OT00107</v>
      </c>
      <c r="D311" t="str">
        <f>VLOOKUP(Tabla1[[#This Row],[Proyecto With not char]],Sheet2!$B$4:$D$53,3,FALSE)</f>
        <v>30-OT00107</v>
      </c>
      <c r="E311" t="s">
        <v>33</v>
      </c>
      <c r="F311">
        <f>VLOOKUP(Tabla1[[#This Row],[Bodega]],$AG$3:$AH$9,2,FALSE)</f>
        <v>2</v>
      </c>
      <c r="G311" t="s">
        <v>117</v>
      </c>
      <c r="J311" t="s">
        <v>40</v>
      </c>
      <c r="K311">
        <f>VLOOKUP(Tabla1[[#This Row],[Especie]],$AK$3:$AL$29,2,FALSE)</f>
        <v>1005</v>
      </c>
      <c r="L311">
        <v>1</v>
      </c>
      <c r="M311">
        <v>6</v>
      </c>
      <c r="N311">
        <v>2</v>
      </c>
      <c r="O311">
        <v>1</v>
      </c>
      <c r="P311" s="4">
        <f>(L311*M311*N311*O311)/12</f>
        <v>1</v>
      </c>
      <c r="Q311" s="4">
        <f>+P311/424</f>
        <v>2.3584905660377358E-3</v>
      </c>
      <c r="R311" s="5">
        <v>1.02</v>
      </c>
      <c r="S311" s="5">
        <f>+Tabla1[[#This Row],[Precio $]]*Tabla1[[#This Row],[PT]]</f>
        <v>1.02</v>
      </c>
    </row>
    <row r="312" spans="1:19" x14ac:dyDescent="0.25">
      <c r="A312" s="6">
        <v>44480</v>
      </c>
      <c r="B312" t="s">
        <v>118</v>
      </c>
      <c r="C312" t="str">
        <f>IFERROR(RIGHT(Tabla1[[#This Row],[Proyecto]],LEN(Tabla1[[#This Row],[Proyecto]])-FIND("-",Tabla1[[#This Row],[Proyecto]])),Tabla1[[#This Row],[Proyecto]])</f>
        <v>OT00107</v>
      </c>
      <c r="D312" t="str">
        <f>VLOOKUP(Tabla1[[#This Row],[Proyecto With not char]],Sheet2!$B$4:$D$53,3,FALSE)</f>
        <v>30-OT00107</v>
      </c>
      <c r="E312" t="s">
        <v>33</v>
      </c>
      <c r="F312">
        <f>VLOOKUP(Tabla1[[#This Row],[Bodega]],$AG$3:$AH$9,2,FALSE)</f>
        <v>2</v>
      </c>
      <c r="G312" t="s">
        <v>117</v>
      </c>
      <c r="J312" t="s">
        <v>40</v>
      </c>
      <c r="K312">
        <f>VLOOKUP(Tabla1[[#This Row],[Especie]],$AK$3:$AL$29,2,FALSE)</f>
        <v>1005</v>
      </c>
      <c r="L312">
        <v>1</v>
      </c>
      <c r="M312">
        <v>7</v>
      </c>
      <c r="N312">
        <v>2</v>
      </c>
      <c r="O312">
        <v>3</v>
      </c>
      <c r="P312" s="4">
        <f>(L312*M312*N312*O312)/12</f>
        <v>3.5</v>
      </c>
      <c r="Q312" s="4">
        <f>+P312/424</f>
        <v>8.2547169811320754E-3</v>
      </c>
      <c r="R312" s="5">
        <v>1.02</v>
      </c>
      <c r="S312" s="5">
        <f>+Tabla1[[#This Row],[Precio $]]*Tabla1[[#This Row],[PT]]</f>
        <v>3.5700000000000003</v>
      </c>
    </row>
    <row r="313" spans="1:19" x14ac:dyDescent="0.25">
      <c r="A313" s="6">
        <v>44480</v>
      </c>
      <c r="B313" t="s">
        <v>118</v>
      </c>
      <c r="C313" t="str">
        <f>IFERROR(RIGHT(Tabla1[[#This Row],[Proyecto]],LEN(Tabla1[[#This Row],[Proyecto]])-FIND("-",Tabla1[[#This Row],[Proyecto]])),Tabla1[[#This Row],[Proyecto]])</f>
        <v>OT00107</v>
      </c>
      <c r="D313" t="str">
        <f>VLOOKUP(Tabla1[[#This Row],[Proyecto With not char]],Sheet2!$B$4:$D$53,3,FALSE)</f>
        <v>30-OT00107</v>
      </c>
      <c r="E313" t="s">
        <v>33</v>
      </c>
      <c r="F313">
        <f>VLOOKUP(Tabla1[[#This Row],[Bodega]],$AG$3:$AH$9,2,FALSE)</f>
        <v>2</v>
      </c>
      <c r="G313" t="s">
        <v>117</v>
      </c>
      <c r="J313" t="s">
        <v>40</v>
      </c>
      <c r="K313">
        <f>VLOOKUP(Tabla1[[#This Row],[Especie]],$AK$3:$AL$29,2,FALSE)</f>
        <v>1005</v>
      </c>
      <c r="L313">
        <v>1</v>
      </c>
      <c r="M313">
        <v>8</v>
      </c>
      <c r="N313">
        <v>2</v>
      </c>
      <c r="O313">
        <v>2</v>
      </c>
      <c r="P313" s="4">
        <f>(L313*M313*N313*O313)/12</f>
        <v>2.6666666666666665</v>
      </c>
      <c r="Q313" s="4">
        <f>+P313/424</f>
        <v>6.2893081761006284E-3</v>
      </c>
      <c r="R313" s="5">
        <v>1.02</v>
      </c>
      <c r="S313" s="5">
        <f>+Tabla1[[#This Row],[Precio $]]*Tabla1[[#This Row],[PT]]</f>
        <v>2.7199999999999998</v>
      </c>
    </row>
    <row r="314" spans="1:19" x14ac:dyDescent="0.25">
      <c r="A314" s="6">
        <v>44480</v>
      </c>
      <c r="B314" t="s">
        <v>118</v>
      </c>
      <c r="C314" t="str">
        <f>IFERROR(RIGHT(Tabla1[[#This Row],[Proyecto]],LEN(Tabla1[[#This Row],[Proyecto]])-FIND("-",Tabla1[[#This Row],[Proyecto]])),Tabla1[[#This Row],[Proyecto]])</f>
        <v>OT00107</v>
      </c>
      <c r="D314" t="str">
        <f>VLOOKUP(Tabla1[[#This Row],[Proyecto With not char]],Sheet2!$B$4:$D$53,3,FALSE)</f>
        <v>30-OT00107</v>
      </c>
      <c r="E314" t="s">
        <v>33</v>
      </c>
      <c r="F314">
        <f>VLOOKUP(Tabla1[[#This Row],[Bodega]],$AG$3:$AH$9,2,FALSE)</f>
        <v>2</v>
      </c>
      <c r="G314" t="s">
        <v>117</v>
      </c>
      <c r="J314" t="s">
        <v>40</v>
      </c>
      <c r="K314">
        <f>VLOOKUP(Tabla1[[#This Row],[Especie]],$AK$3:$AL$29,2,FALSE)</f>
        <v>1005</v>
      </c>
      <c r="L314">
        <v>1</v>
      </c>
      <c r="M314">
        <v>9</v>
      </c>
      <c r="N314">
        <v>2</v>
      </c>
      <c r="O314">
        <v>3</v>
      </c>
      <c r="P314" s="4">
        <f>(L314*M314*N314*O314)/12</f>
        <v>4.5</v>
      </c>
      <c r="Q314" s="4">
        <f>+P314/424</f>
        <v>1.0613207547169811E-2</v>
      </c>
      <c r="R314" s="5">
        <v>1.02</v>
      </c>
      <c r="S314" s="5">
        <f>+Tabla1[[#This Row],[Precio $]]*Tabla1[[#This Row],[PT]]</f>
        <v>4.59</v>
      </c>
    </row>
    <row r="315" spans="1:19" x14ac:dyDescent="0.25">
      <c r="A315" s="6">
        <v>44480</v>
      </c>
      <c r="B315" t="s">
        <v>119</v>
      </c>
      <c r="C315" t="str">
        <f>IFERROR(RIGHT(Tabla1[[#This Row],[Proyecto]],LEN(Tabla1[[#This Row],[Proyecto]])-FIND("-",Tabla1[[#This Row],[Proyecto]])),Tabla1[[#This Row],[Proyecto]])</f>
        <v>OT00108</v>
      </c>
      <c r="D315" t="str">
        <f>VLOOKUP(Tabla1[[#This Row],[Proyecto With not char]],Sheet2!$B$4:$D$53,3,FALSE)</f>
        <v>31-OT00108</v>
      </c>
      <c r="E315" t="s">
        <v>33</v>
      </c>
      <c r="F315">
        <f>VLOOKUP(Tabla1[[#This Row],[Bodega]],$AG$3:$AH$9,2,FALSE)</f>
        <v>2</v>
      </c>
      <c r="G315" t="s">
        <v>112</v>
      </c>
      <c r="J315" t="s">
        <v>40</v>
      </c>
      <c r="K315">
        <f>VLOOKUP(Tabla1[[#This Row],[Especie]],$AK$3:$AL$29,2,FALSE)</f>
        <v>1005</v>
      </c>
      <c r="L315">
        <v>1</v>
      </c>
      <c r="M315">
        <v>4</v>
      </c>
      <c r="N315">
        <v>3</v>
      </c>
      <c r="O315">
        <v>7</v>
      </c>
      <c r="P315" s="4">
        <f>(L315*M315*N315*O315)/12</f>
        <v>7</v>
      </c>
      <c r="Q315" s="4">
        <f>+P315/424</f>
        <v>1.6509433962264151E-2</v>
      </c>
      <c r="R315" s="5">
        <v>1.02</v>
      </c>
      <c r="S315" s="5">
        <f>+Tabla1[[#This Row],[Precio $]]*Tabla1[[#This Row],[PT]]</f>
        <v>7.1400000000000006</v>
      </c>
    </row>
    <row r="316" spans="1:19" x14ac:dyDescent="0.25">
      <c r="A316" s="6">
        <v>44480</v>
      </c>
      <c r="B316" t="s">
        <v>119</v>
      </c>
      <c r="C316" t="str">
        <f>IFERROR(RIGHT(Tabla1[[#This Row],[Proyecto]],LEN(Tabla1[[#This Row],[Proyecto]])-FIND("-",Tabla1[[#This Row],[Proyecto]])),Tabla1[[#This Row],[Proyecto]])</f>
        <v>OT00108</v>
      </c>
      <c r="D316" t="str">
        <f>VLOOKUP(Tabla1[[#This Row],[Proyecto With not char]],Sheet2!$B$4:$D$53,3,FALSE)</f>
        <v>31-OT00108</v>
      </c>
      <c r="E316" t="s">
        <v>33</v>
      </c>
      <c r="F316">
        <f>VLOOKUP(Tabla1[[#This Row],[Bodega]],$AG$3:$AH$9,2,FALSE)</f>
        <v>2</v>
      </c>
      <c r="G316" t="s">
        <v>112</v>
      </c>
      <c r="J316" t="s">
        <v>40</v>
      </c>
      <c r="K316">
        <f>VLOOKUP(Tabla1[[#This Row],[Especie]],$AK$3:$AL$29,2,FALSE)</f>
        <v>1005</v>
      </c>
      <c r="L316">
        <v>1</v>
      </c>
      <c r="M316">
        <v>5</v>
      </c>
      <c r="N316">
        <v>3</v>
      </c>
      <c r="O316">
        <v>3</v>
      </c>
      <c r="P316" s="4">
        <f>(L316*M316*N316*O316)/12</f>
        <v>3.75</v>
      </c>
      <c r="Q316" s="4">
        <f>+P316/424</f>
        <v>8.8443396226415092E-3</v>
      </c>
      <c r="R316" s="5">
        <v>1.02</v>
      </c>
      <c r="S316" s="5">
        <f>+Tabla1[[#This Row],[Precio $]]*Tabla1[[#This Row],[PT]]</f>
        <v>3.8250000000000002</v>
      </c>
    </row>
    <row r="317" spans="1:19" x14ac:dyDescent="0.25">
      <c r="A317" s="6">
        <v>44480</v>
      </c>
      <c r="B317" t="s">
        <v>119</v>
      </c>
      <c r="C317" t="str">
        <f>IFERROR(RIGHT(Tabla1[[#This Row],[Proyecto]],LEN(Tabla1[[#This Row],[Proyecto]])-FIND("-",Tabla1[[#This Row],[Proyecto]])),Tabla1[[#This Row],[Proyecto]])</f>
        <v>OT00108</v>
      </c>
      <c r="D317" t="str">
        <f>VLOOKUP(Tabla1[[#This Row],[Proyecto With not char]],Sheet2!$B$4:$D$53,3,FALSE)</f>
        <v>31-OT00108</v>
      </c>
      <c r="E317" t="s">
        <v>33</v>
      </c>
      <c r="F317">
        <f>VLOOKUP(Tabla1[[#This Row],[Bodega]],$AG$3:$AH$9,2,FALSE)</f>
        <v>2</v>
      </c>
      <c r="G317" t="s">
        <v>112</v>
      </c>
      <c r="J317" t="s">
        <v>40</v>
      </c>
      <c r="K317">
        <f>VLOOKUP(Tabla1[[#This Row],[Especie]],$AK$3:$AL$29,2,FALSE)</f>
        <v>1005</v>
      </c>
      <c r="L317">
        <v>1</v>
      </c>
      <c r="M317">
        <v>9</v>
      </c>
      <c r="N317">
        <v>3</v>
      </c>
      <c r="O317">
        <v>1</v>
      </c>
      <c r="P317" s="4">
        <f>(L317*M317*N317*O317)/12</f>
        <v>2.25</v>
      </c>
      <c r="Q317" s="4">
        <f>+P317/424</f>
        <v>5.3066037735849053E-3</v>
      </c>
      <c r="R317" s="5">
        <v>1.02</v>
      </c>
      <c r="S317" s="5">
        <f>+Tabla1[[#This Row],[Precio $]]*Tabla1[[#This Row],[PT]]</f>
        <v>2.2949999999999999</v>
      </c>
    </row>
    <row r="318" spans="1:19" x14ac:dyDescent="0.25">
      <c r="A318" s="6">
        <v>44480</v>
      </c>
      <c r="B318" t="s">
        <v>119</v>
      </c>
      <c r="C318" t="str">
        <f>IFERROR(RIGHT(Tabla1[[#This Row],[Proyecto]],LEN(Tabla1[[#This Row],[Proyecto]])-FIND("-",Tabla1[[#This Row],[Proyecto]])),Tabla1[[#This Row],[Proyecto]])</f>
        <v>OT00108</v>
      </c>
      <c r="D318" t="str">
        <f>VLOOKUP(Tabla1[[#This Row],[Proyecto With not char]],Sheet2!$B$4:$D$53,3,FALSE)</f>
        <v>31-OT00108</v>
      </c>
      <c r="E318" t="s">
        <v>33</v>
      </c>
      <c r="F318">
        <f>VLOOKUP(Tabla1[[#This Row],[Bodega]],$AG$3:$AH$9,2,FALSE)</f>
        <v>2</v>
      </c>
      <c r="G318" t="s">
        <v>112</v>
      </c>
      <c r="J318" t="s">
        <v>40</v>
      </c>
      <c r="K318">
        <f>VLOOKUP(Tabla1[[#This Row],[Especie]],$AK$3:$AL$29,2,FALSE)</f>
        <v>1005</v>
      </c>
      <c r="L318">
        <v>1</v>
      </c>
      <c r="M318">
        <v>3</v>
      </c>
      <c r="N318">
        <v>2</v>
      </c>
      <c r="O318">
        <v>1</v>
      </c>
      <c r="P318" s="4">
        <f>(L318*M318*N318*O318)/12</f>
        <v>0.5</v>
      </c>
      <c r="Q318" s="4">
        <f>+P318/424</f>
        <v>1.1792452830188679E-3</v>
      </c>
      <c r="R318" s="5">
        <v>1.02</v>
      </c>
      <c r="S318" s="5">
        <f>+Tabla1[[#This Row],[Precio $]]*Tabla1[[#This Row],[PT]]</f>
        <v>0.51</v>
      </c>
    </row>
    <row r="319" spans="1:19" x14ac:dyDescent="0.25">
      <c r="A319" s="6">
        <v>44480</v>
      </c>
      <c r="B319" t="s">
        <v>119</v>
      </c>
      <c r="C319" t="str">
        <f>IFERROR(RIGHT(Tabla1[[#This Row],[Proyecto]],LEN(Tabla1[[#This Row],[Proyecto]])-FIND("-",Tabla1[[#This Row],[Proyecto]])),Tabla1[[#This Row],[Proyecto]])</f>
        <v>OT00108</v>
      </c>
      <c r="D319" t="str">
        <f>VLOOKUP(Tabla1[[#This Row],[Proyecto With not char]],Sheet2!$B$4:$D$53,3,FALSE)</f>
        <v>31-OT00108</v>
      </c>
      <c r="E319" t="s">
        <v>33</v>
      </c>
      <c r="F319">
        <f>VLOOKUP(Tabla1[[#This Row],[Bodega]],$AG$3:$AH$9,2,FALSE)</f>
        <v>2</v>
      </c>
      <c r="G319" t="s">
        <v>112</v>
      </c>
      <c r="J319" t="s">
        <v>40</v>
      </c>
      <c r="K319">
        <f>VLOOKUP(Tabla1[[#This Row],[Especie]],$AK$3:$AL$29,2,FALSE)</f>
        <v>1005</v>
      </c>
      <c r="L319">
        <v>1</v>
      </c>
      <c r="M319">
        <v>4</v>
      </c>
      <c r="N319">
        <v>2</v>
      </c>
      <c r="O319">
        <v>3</v>
      </c>
      <c r="P319" s="4">
        <f>(L319*M319*N319*O319)/12</f>
        <v>2</v>
      </c>
      <c r="Q319" s="4">
        <f>+P319/424</f>
        <v>4.7169811320754715E-3</v>
      </c>
      <c r="R319" s="5">
        <v>1.02</v>
      </c>
      <c r="S319" s="5">
        <f>+Tabla1[[#This Row],[Precio $]]*Tabla1[[#This Row],[PT]]</f>
        <v>2.04</v>
      </c>
    </row>
    <row r="320" spans="1:19" x14ac:dyDescent="0.25">
      <c r="A320" s="6">
        <v>44480</v>
      </c>
      <c r="B320" t="s">
        <v>119</v>
      </c>
      <c r="C320" t="str">
        <f>IFERROR(RIGHT(Tabla1[[#This Row],[Proyecto]],LEN(Tabla1[[#This Row],[Proyecto]])-FIND("-",Tabla1[[#This Row],[Proyecto]])),Tabla1[[#This Row],[Proyecto]])</f>
        <v>OT00108</v>
      </c>
      <c r="D320" t="str">
        <f>VLOOKUP(Tabla1[[#This Row],[Proyecto With not char]],Sheet2!$B$4:$D$53,3,FALSE)</f>
        <v>31-OT00108</v>
      </c>
      <c r="E320" t="s">
        <v>33</v>
      </c>
      <c r="F320">
        <f>VLOOKUP(Tabla1[[#This Row],[Bodega]],$AG$3:$AH$9,2,FALSE)</f>
        <v>2</v>
      </c>
      <c r="G320" t="s">
        <v>112</v>
      </c>
      <c r="J320" t="s">
        <v>40</v>
      </c>
      <c r="K320">
        <f>VLOOKUP(Tabla1[[#This Row],[Especie]],$AK$3:$AL$29,2,FALSE)</f>
        <v>1005</v>
      </c>
      <c r="L320">
        <v>1</v>
      </c>
      <c r="M320">
        <v>5</v>
      </c>
      <c r="N320">
        <v>2</v>
      </c>
      <c r="O320">
        <v>9</v>
      </c>
      <c r="P320" s="4">
        <f>(L320*M320*N320*O320)/12</f>
        <v>7.5</v>
      </c>
      <c r="Q320" s="4">
        <f>+P320/424</f>
        <v>1.7688679245283018E-2</v>
      </c>
      <c r="R320" s="5">
        <v>1.02</v>
      </c>
      <c r="S320" s="5">
        <f>+Tabla1[[#This Row],[Precio $]]*Tabla1[[#This Row],[PT]]</f>
        <v>7.65</v>
      </c>
    </row>
    <row r="321" spans="1:19" x14ac:dyDescent="0.25">
      <c r="A321" s="6">
        <v>44480</v>
      </c>
      <c r="B321" t="s">
        <v>119</v>
      </c>
      <c r="C321" t="str">
        <f>IFERROR(RIGHT(Tabla1[[#This Row],[Proyecto]],LEN(Tabla1[[#This Row],[Proyecto]])-FIND("-",Tabla1[[#This Row],[Proyecto]])),Tabla1[[#This Row],[Proyecto]])</f>
        <v>OT00108</v>
      </c>
      <c r="D321" t="str">
        <f>VLOOKUP(Tabla1[[#This Row],[Proyecto With not char]],Sheet2!$B$4:$D$53,3,FALSE)</f>
        <v>31-OT00108</v>
      </c>
      <c r="E321" t="s">
        <v>33</v>
      </c>
      <c r="F321">
        <f>VLOOKUP(Tabla1[[#This Row],[Bodega]],$AG$3:$AH$9,2,FALSE)</f>
        <v>2</v>
      </c>
      <c r="G321" t="s">
        <v>112</v>
      </c>
      <c r="J321" t="s">
        <v>40</v>
      </c>
      <c r="K321">
        <f>VLOOKUP(Tabla1[[#This Row],[Especie]],$AK$3:$AL$29,2,FALSE)</f>
        <v>1005</v>
      </c>
      <c r="L321">
        <v>1</v>
      </c>
      <c r="M321">
        <v>6</v>
      </c>
      <c r="N321">
        <v>2</v>
      </c>
      <c r="O321">
        <v>1</v>
      </c>
      <c r="P321" s="4">
        <f>(L321*M321*N321*O321)/12</f>
        <v>1</v>
      </c>
      <c r="Q321" s="4">
        <f>+P321/424</f>
        <v>2.3584905660377358E-3</v>
      </c>
      <c r="R321" s="5">
        <v>1.02</v>
      </c>
      <c r="S321" s="5">
        <f>+Tabla1[[#This Row],[Precio $]]*Tabla1[[#This Row],[PT]]</f>
        <v>1.02</v>
      </c>
    </row>
    <row r="322" spans="1:19" x14ac:dyDescent="0.25">
      <c r="A322" s="6">
        <v>44480</v>
      </c>
      <c r="B322" t="s">
        <v>119</v>
      </c>
      <c r="C322" t="str">
        <f>IFERROR(RIGHT(Tabla1[[#This Row],[Proyecto]],LEN(Tabla1[[#This Row],[Proyecto]])-FIND("-",Tabla1[[#This Row],[Proyecto]])),Tabla1[[#This Row],[Proyecto]])</f>
        <v>OT00108</v>
      </c>
      <c r="D322" t="str">
        <f>VLOOKUP(Tabla1[[#This Row],[Proyecto With not char]],Sheet2!$B$4:$D$53,3,FALSE)</f>
        <v>31-OT00108</v>
      </c>
      <c r="E322" t="s">
        <v>33</v>
      </c>
      <c r="F322">
        <f>VLOOKUP(Tabla1[[#This Row],[Bodega]],$AG$3:$AH$9,2,FALSE)</f>
        <v>2</v>
      </c>
      <c r="G322" t="s">
        <v>112</v>
      </c>
      <c r="J322" t="s">
        <v>40</v>
      </c>
      <c r="K322">
        <f>VLOOKUP(Tabla1[[#This Row],[Especie]],$AK$3:$AL$29,2,FALSE)</f>
        <v>1005</v>
      </c>
      <c r="L322">
        <v>2</v>
      </c>
      <c r="M322">
        <v>4</v>
      </c>
      <c r="N322">
        <v>2</v>
      </c>
      <c r="O322">
        <v>5</v>
      </c>
      <c r="P322" s="4">
        <f>(L322*M322*N322*O322)/12</f>
        <v>6.666666666666667</v>
      </c>
      <c r="Q322" s="4">
        <f>+P322/424</f>
        <v>1.5723270440251572E-2</v>
      </c>
      <c r="R322" s="5">
        <v>1.02</v>
      </c>
      <c r="S322" s="5">
        <f>+Tabla1[[#This Row],[Precio $]]*Tabla1[[#This Row],[PT]]</f>
        <v>6.8000000000000007</v>
      </c>
    </row>
    <row r="323" spans="1:19" x14ac:dyDescent="0.25">
      <c r="A323" s="6">
        <v>44480</v>
      </c>
      <c r="B323" t="s">
        <v>119</v>
      </c>
      <c r="C323" t="str">
        <f>IFERROR(RIGHT(Tabla1[[#This Row],[Proyecto]],LEN(Tabla1[[#This Row],[Proyecto]])-FIND("-",Tabla1[[#This Row],[Proyecto]])),Tabla1[[#This Row],[Proyecto]])</f>
        <v>OT00108</v>
      </c>
      <c r="D323" t="str">
        <f>VLOOKUP(Tabla1[[#This Row],[Proyecto With not char]],Sheet2!$B$4:$D$53,3,FALSE)</f>
        <v>31-OT00108</v>
      </c>
      <c r="E323" t="s">
        <v>33</v>
      </c>
      <c r="F323">
        <f>VLOOKUP(Tabla1[[#This Row],[Bodega]],$AG$3:$AH$9,2,FALSE)</f>
        <v>2</v>
      </c>
      <c r="G323" t="s">
        <v>112</v>
      </c>
      <c r="J323" t="s">
        <v>40</v>
      </c>
      <c r="K323">
        <f>VLOOKUP(Tabla1[[#This Row],[Especie]],$AK$3:$AL$29,2,FALSE)</f>
        <v>1005</v>
      </c>
      <c r="L323">
        <v>2</v>
      </c>
      <c r="M323">
        <v>5</v>
      </c>
      <c r="N323">
        <v>2</v>
      </c>
      <c r="O323">
        <v>6</v>
      </c>
      <c r="P323" s="4">
        <f>(L323*M323*N323*O323)/12</f>
        <v>10</v>
      </c>
      <c r="Q323" s="4">
        <f>+P323/424</f>
        <v>2.358490566037736E-2</v>
      </c>
      <c r="R323" s="5">
        <v>1.02</v>
      </c>
      <c r="S323" s="5">
        <f>+Tabla1[[#This Row],[Precio $]]*Tabla1[[#This Row],[PT]]</f>
        <v>10.199999999999999</v>
      </c>
    </row>
    <row r="324" spans="1:19" x14ac:dyDescent="0.25">
      <c r="A324" s="6">
        <v>44480</v>
      </c>
      <c r="B324" t="s">
        <v>119</v>
      </c>
      <c r="C324" t="str">
        <f>IFERROR(RIGHT(Tabla1[[#This Row],[Proyecto]],LEN(Tabla1[[#This Row],[Proyecto]])-FIND("-",Tabla1[[#This Row],[Proyecto]])),Tabla1[[#This Row],[Proyecto]])</f>
        <v>OT00108</v>
      </c>
      <c r="D324" t="str">
        <f>VLOOKUP(Tabla1[[#This Row],[Proyecto With not char]],Sheet2!$B$4:$D$53,3,FALSE)</f>
        <v>31-OT00108</v>
      </c>
      <c r="E324" t="s">
        <v>33</v>
      </c>
      <c r="F324">
        <f>VLOOKUP(Tabla1[[#This Row],[Bodega]],$AG$3:$AH$9,2,FALSE)</f>
        <v>2</v>
      </c>
      <c r="G324" t="s">
        <v>112</v>
      </c>
      <c r="J324" t="s">
        <v>40</v>
      </c>
      <c r="K324">
        <f>VLOOKUP(Tabla1[[#This Row],[Especie]],$AK$3:$AL$29,2,FALSE)</f>
        <v>1005</v>
      </c>
      <c r="L324">
        <v>2</v>
      </c>
      <c r="M324">
        <v>3</v>
      </c>
      <c r="N324">
        <v>2</v>
      </c>
      <c r="O324">
        <v>1</v>
      </c>
      <c r="P324" s="4">
        <f>(L324*M324*N324*O324)/12</f>
        <v>1</v>
      </c>
      <c r="Q324" s="4">
        <f>+P324/424</f>
        <v>2.3584905660377358E-3</v>
      </c>
      <c r="R324" s="5">
        <v>1.02</v>
      </c>
      <c r="S324" s="5">
        <f>+Tabla1[[#This Row],[Precio $]]*Tabla1[[#This Row],[PT]]</f>
        <v>1.02</v>
      </c>
    </row>
    <row r="325" spans="1:19" x14ac:dyDescent="0.25">
      <c r="A325" s="6">
        <v>44475</v>
      </c>
      <c r="B325" t="s">
        <v>122</v>
      </c>
      <c r="C325" t="str">
        <f>IFERROR(RIGHT(Tabla1[[#This Row],[Proyecto]],LEN(Tabla1[[#This Row],[Proyecto]])-FIND("-",Tabla1[[#This Row],[Proyecto]])),Tabla1[[#This Row],[Proyecto]])</f>
        <v>OT00109</v>
      </c>
      <c r="D325" t="str">
        <f>VLOOKUP(Tabla1[[#This Row],[Proyecto With not char]],Sheet2!$B$4:$D$53,3,FALSE)</f>
        <v>32-OT00109</v>
      </c>
      <c r="E325" t="s">
        <v>33</v>
      </c>
      <c r="F325">
        <f>VLOOKUP(Tabla1[[#This Row],[Bodega]],$AG$3:$AH$9,2,FALSE)</f>
        <v>2</v>
      </c>
      <c r="G325" t="s">
        <v>123</v>
      </c>
      <c r="J325" t="s">
        <v>40</v>
      </c>
      <c r="K325">
        <f>VLOOKUP(Tabla1[[#This Row],[Especie]],$AK$3:$AL$29,2,FALSE)</f>
        <v>1005</v>
      </c>
      <c r="L325">
        <v>2</v>
      </c>
      <c r="M325">
        <v>3</v>
      </c>
      <c r="N325">
        <v>3</v>
      </c>
      <c r="O325">
        <v>4</v>
      </c>
      <c r="P325" s="4">
        <f>(L325*M325*N325*O325)/12</f>
        <v>6</v>
      </c>
      <c r="Q325" s="4">
        <f>+P325/424</f>
        <v>1.4150943396226415E-2</v>
      </c>
      <c r="R325" s="5">
        <v>1.02</v>
      </c>
      <c r="S325" s="5">
        <f>+Tabla1[[#This Row],[Precio $]]*Tabla1[[#This Row],[PT]]</f>
        <v>6.12</v>
      </c>
    </row>
    <row r="326" spans="1:19" x14ac:dyDescent="0.25">
      <c r="A326" s="6">
        <v>44475</v>
      </c>
      <c r="B326" t="s">
        <v>122</v>
      </c>
      <c r="C326" t="str">
        <f>IFERROR(RIGHT(Tabla1[[#This Row],[Proyecto]],LEN(Tabla1[[#This Row],[Proyecto]])-FIND("-",Tabla1[[#This Row],[Proyecto]])),Tabla1[[#This Row],[Proyecto]])</f>
        <v>OT00109</v>
      </c>
      <c r="D326" t="str">
        <f>VLOOKUP(Tabla1[[#This Row],[Proyecto With not char]],Sheet2!$B$4:$D$53,3,FALSE)</f>
        <v>32-OT00109</v>
      </c>
      <c r="E326" t="s">
        <v>33</v>
      </c>
      <c r="F326">
        <f>VLOOKUP(Tabla1[[#This Row],[Bodega]],$AG$3:$AH$9,2,FALSE)</f>
        <v>2</v>
      </c>
      <c r="G326" t="s">
        <v>123</v>
      </c>
      <c r="J326" t="s">
        <v>40</v>
      </c>
      <c r="K326">
        <f>VLOOKUP(Tabla1[[#This Row],[Especie]],$AK$3:$AL$29,2,FALSE)</f>
        <v>1005</v>
      </c>
      <c r="L326">
        <v>2</v>
      </c>
      <c r="M326">
        <v>3</v>
      </c>
      <c r="N326">
        <v>2</v>
      </c>
      <c r="O326">
        <v>3</v>
      </c>
      <c r="P326" s="4">
        <f>(L326*M326*N326*O326)/12</f>
        <v>3</v>
      </c>
      <c r="Q326" s="4">
        <f>+P326/424</f>
        <v>7.0754716981132077E-3</v>
      </c>
      <c r="R326" s="5">
        <v>1.02</v>
      </c>
      <c r="S326" s="5">
        <f>+Tabla1[[#This Row],[Precio $]]*Tabla1[[#This Row],[PT]]</f>
        <v>3.06</v>
      </c>
    </row>
    <row r="327" spans="1:19" x14ac:dyDescent="0.25">
      <c r="A327" s="6">
        <v>44475</v>
      </c>
      <c r="B327" t="s">
        <v>122</v>
      </c>
      <c r="C327" t="str">
        <f>IFERROR(RIGHT(Tabla1[[#This Row],[Proyecto]],LEN(Tabla1[[#This Row],[Proyecto]])-FIND("-",Tabla1[[#This Row],[Proyecto]])),Tabla1[[#This Row],[Proyecto]])</f>
        <v>OT00109</v>
      </c>
      <c r="D327" t="str">
        <f>VLOOKUP(Tabla1[[#This Row],[Proyecto With not char]],Sheet2!$B$4:$D$53,3,FALSE)</f>
        <v>32-OT00109</v>
      </c>
      <c r="E327" t="s">
        <v>33</v>
      </c>
      <c r="F327">
        <f>VLOOKUP(Tabla1[[#This Row],[Bodega]],$AG$3:$AH$9,2,FALSE)</f>
        <v>2</v>
      </c>
      <c r="G327" t="s">
        <v>123</v>
      </c>
      <c r="J327" t="s">
        <v>40</v>
      </c>
      <c r="K327">
        <f>VLOOKUP(Tabla1[[#This Row],[Especie]],$AK$3:$AL$29,2,FALSE)</f>
        <v>1005</v>
      </c>
      <c r="L327">
        <v>2</v>
      </c>
      <c r="M327">
        <v>4</v>
      </c>
      <c r="N327">
        <v>2</v>
      </c>
      <c r="O327">
        <v>2</v>
      </c>
      <c r="P327" s="4">
        <f>(L327*M327*N327*O327)/12</f>
        <v>2.6666666666666665</v>
      </c>
      <c r="Q327" s="4">
        <f>+P327/424</f>
        <v>6.2893081761006284E-3</v>
      </c>
      <c r="R327" s="5">
        <v>1.02</v>
      </c>
      <c r="S327" s="5">
        <f>+Tabla1[[#This Row],[Precio $]]*Tabla1[[#This Row],[PT]]</f>
        <v>2.7199999999999998</v>
      </c>
    </row>
    <row r="328" spans="1:19" x14ac:dyDescent="0.25">
      <c r="A328" s="6">
        <v>44475</v>
      </c>
      <c r="B328" t="s">
        <v>122</v>
      </c>
      <c r="C328" t="str">
        <f>IFERROR(RIGHT(Tabla1[[#This Row],[Proyecto]],LEN(Tabla1[[#This Row],[Proyecto]])-FIND("-",Tabla1[[#This Row],[Proyecto]])),Tabla1[[#This Row],[Proyecto]])</f>
        <v>OT00109</v>
      </c>
      <c r="D328" t="str">
        <f>VLOOKUP(Tabla1[[#This Row],[Proyecto With not char]],Sheet2!$B$4:$D$53,3,FALSE)</f>
        <v>32-OT00109</v>
      </c>
      <c r="E328" t="s">
        <v>33</v>
      </c>
      <c r="F328">
        <f>VLOOKUP(Tabla1[[#This Row],[Bodega]],$AG$3:$AH$9,2,FALSE)</f>
        <v>2</v>
      </c>
      <c r="G328" t="s">
        <v>123</v>
      </c>
      <c r="J328" t="s">
        <v>40</v>
      </c>
      <c r="K328">
        <f>VLOOKUP(Tabla1[[#This Row],[Especie]],$AK$3:$AL$29,2,FALSE)</f>
        <v>1005</v>
      </c>
      <c r="L328">
        <v>1.5</v>
      </c>
      <c r="M328">
        <v>3</v>
      </c>
      <c r="N328">
        <v>2</v>
      </c>
      <c r="O328">
        <v>2</v>
      </c>
      <c r="P328" s="4">
        <f>(L328*M328*N328*O328)/12</f>
        <v>1.5</v>
      </c>
      <c r="Q328" s="4">
        <f>+P328/424</f>
        <v>3.5377358490566039E-3</v>
      </c>
      <c r="R328" s="5">
        <v>1.02</v>
      </c>
      <c r="S328" s="5">
        <f>+Tabla1[[#This Row],[Precio $]]*Tabla1[[#This Row],[PT]]</f>
        <v>1.53</v>
      </c>
    </row>
    <row r="329" spans="1:19" x14ac:dyDescent="0.25">
      <c r="A329" s="6">
        <v>44475</v>
      </c>
      <c r="B329" t="s">
        <v>122</v>
      </c>
      <c r="C329" t="str">
        <f>IFERROR(RIGHT(Tabla1[[#This Row],[Proyecto]],LEN(Tabla1[[#This Row],[Proyecto]])-FIND("-",Tabla1[[#This Row],[Proyecto]])),Tabla1[[#This Row],[Proyecto]])</f>
        <v>OT00109</v>
      </c>
      <c r="D329" t="str">
        <f>VLOOKUP(Tabla1[[#This Row],[Proyecto With not char]],Sheet2!$B$4:$D$53,3,FALSE)</f>
        <v>32-OT00109</v>
      </c>
      <c r="E329" t="s">
        <v>33</v>
      </c>
      <c r="F329">
        <f>VLOOKUP(Tabla1[[#This Row],[Bodega]],$AG$3:$AH$9,2,FALSE)</f>
        <v>2</v>
      </c>
      <c r="G329" t="s">
        <v>123</v>
      </c>
      <c r="J329" t="s">
        <v>40</v>
      </c>
      <c r="K329">
        <f>VLOOKUP(Tabla1[[#This Row],[Especie]],$AK$3:$AL$29,2,FALSE)</f>
        <v>1005</v>
      </c>
      <c r="L329">
        <v>1.5</v>
      </c>
      <c r="M329">
        <v>4</v>
      </c>
      <c r="N329">
        <v>2</v>
      </c>
      <c r="O329">
        <v>4</v>
      </c>
      <c r="P329" s="4">
        <f>(L329*M329*N329*O329)/12</f>
        <v>4</v>
      </c>
      <c r="Q329" s="4">
        <f>+P329/424</f>
        <v>9.433962264150943E-3</v>
      </c>
      <c r="R329" s="5">
        <v>1.02</v>
      </c>
      <c r="S329" s="5">
        <f>+Tabla1[[#This Row],[Precio $]]*Tabla1[[#This Row],[PT]]</f>
        <v>4.08</v>
      </c>
    </row>
    <row r="330" spans="1:19" x14ac:dyDescent="0.25">
      <c r="A330" s="6">
        <v>44475</v>
      </c>
      <c r="B330" t="s">
        <v>122</v>
      </c>
      <c r="C330" t="str">
        <f>IFERROR(RIGHT(Tabla1[[#This Row],[Proyecto]],LEN(Tabla1[[#This Row],[Proyecto]])-FIND("-",Tabla1[[#This Row],[Proyecto]])),Tabla1[[#This Row],[Proyecto]])</f>
        <v>OT00109</v>
      </c>
      <c r="D330" t="str">
        <f>VLOOKUP(Tabla1[[#This Row],[Proyecto With not char]],Sheet2!$B$4:$D$53,3,FALSE)</f>
        <v>32-OT00109</v>
      </c>
      <c r="E330" t="s">
        <v>33</v>
      </c>
      <c r="F330">
        <f>VLOOKUP(Tabla1[[#This Row],[Bodega]],$AG$3:$AH$9,2,FALSE)</f>
        <v>2</v>
      </c>
      <c r="G330" t="s">
        <v>123</v>
      </c>
      <c r="J330" t="s">
        <v>40</v>
      </c>
      <c r="K330">
        <f>VLOOKUP(Tabla1[[#This Row],[Especie]],$AK$3:$AL$29,2,FALSE)</f>
        <v>1005</v>
      </c>
      <c r="L330">
        <v>1.5</v>
      </c>
      <c r="M330">
        <v>5</v>
      </c>
      <c r="N330">
        <v>2</v>
      </c>
      <c r="O330">
        <v>1</v>
      </c>
      <c r="P330" s="4">
        <f>(L330*M330*N330*O330)/12</f>
        <v>1.25</v>
      </c>
      <c r="Q330" s="4">
        <f>+P330/424</f>
        <v>2.94811320754717E-3</v>
      </c>
      <c r="R330" s="5">
        <v>1.02</v>
      </c>
      <c r="S330" s="5">
        <f>+Tabla1[[#This Row],[Precio $]]*Tabla1[[#This Row],[PT]]</f>
        <v>1.2749999999999999</v>
      </c>
    </row>
    <row r="331" spans="1:19" x14ac:dyDescent="0.25">
      <c r="A331" s="6">
        <v>44475</v>
      </c>
      <c r="B331" t="s">
        <v>122</v>
      </c>
      <c r="C331" t="str">
        <f>IFERROR(RIGHT(Tabla1[[#This Row],[Proyecto]],LEN(Tabla1[[#This Row],[Proyecto]])-FIND("-",Tabla1[[#This Row],[Proyecto]])),Tabla1[[#This Row],[Proyecto]])</f>
        <v>OT00109</v>
      </c>
      <c r="D331" t="str">
        <f>VLOOKUP(Tabla1[[#This Row],[Proyecto With not char]],Sheet2!$B$4:$D$53,3,FALSE)</f>
        <v>32-OT00109</v>
      </c>
      <c r="E331" t="s">
        <v>33</v>
      </c>
      <c r="F331">
        <f>VLOOKUP(Tabla1[[#This Row],[Bodega]],$AG$3:$AH$9,2,FALSE)</f>
        <v>2</v>
      </c>
      <c r="G331" t="s">
        <v>123</v>
      </c>
      <c r="J331" t="s">
        <v>40</v>
      </c>
      <c r="K331">
        <f>VLOOKUP(Tabla1[[#This Row],[Especie]],$AK$3:$AL$29,2,FALSE)</f>
        <v>1005</v>
      </c>
      <c r="L331">
        <v>1.5</v>
      </c>
      <c r="M331">
        <v>8</v>
      </c>
      <c r="N331">
        <v>2</v>
      </c>
      <c r="O331">
        <v>1</v>
      </c>
      <c r="P331" s="4">
        <f>(L331*M331*N331*O331)/12</f>
        <v>2</v>
      </c>
      <c r="Q331" s="4">
        <f>+P331/424</f>
        <v>4.7169811320754715E-3</v>
      </c>
      <c r="R331" s="5">
        <v>1.02</v>
      </c>
      <c r="S331" s="5">
        <f>+Tabla1[[#This Row],[Precio $]]*Tabla1[[#This Row],[PT]]</f>
        <v>2.04</v>
      </c>
    </row>
    <row r="332" spans="1:19" x14ac:dyDescent="0.25">
      <c r="A332" s="6">
        <v>44475</v>
      </c>
      <c r="B332" t="s">
        <v>122</v>
      </c>
      <c r="C332" t="str">
        <f>IFERROR(RIGHT(Tabla1[[#This Row],[Proyecto]],LEN(Tabla1[[#This Row],[Proyecto]])-FIND("-",Tabla1[[#This Row],[Proyecto]])),Tabla1[[#This Row],[Proyecto]])</f>
        <v>OT00109</v>
      </c>
      <c r="D332" t="str">
        <f>VLOOKUP(Tabla1[[#This Row],[Proyecto With not char]],Sheet2!$B$4:$D$53,3,FALSE)</f>
        <v>32-OT00109</v>
      </c>
      <c r="E332" t="s">
        <v>33</v>
      </c>
      <c r="F332">
        <f>VLOOKUP(Tabla1[[#This Row],[Bodega]],$AG$3:$AH$9,2,FALSE)</f>
        <v>2</v>
      </c>
      <c r="G332" t="s">
        <v>123</v>
      </c>
      <c r="J332" t="s">
        <v>40</v>
      </c>
      <c r="K332">
        <f>VLOOKUP(Tabla1[[#This Row],[Especie]],$AK$3:$AL$29,2,FALSE)</f>
        <v>1005</v>
      </c>
      <c r="L332">
        <v>1.5</v>
      </c>
      <c r="M332">
        <v>7</v>
      </c>
      <c r="N332">
        <v>2</v>
      </c>
      <c r="O332">
        <v>2</v>
      </c>
      <c r="P332" s="4">
        <f>(L332*M332*N332*O332)/12</f>
        <v>3.5</v>
      </c>
      <c r="Q332" s="4">
        <f>+P332/424</f>
        <v>8.2547169811320754E-3</v>
      </c>
      <c r="R332" s="5">
        <v>1.02</v>
      </c>
      <c r="S332" s="5">
        <f>+Tabla1[[#This Row],[Precio $]]*Tabla1[[#This Row],[PT]]</f>
        <v>3.5700000000000003</v>
      </c>
    </row>
    <row r="333" spans="1:19" x14ac:dyDescent="0.25">
      <c r="A333" s="6">
        <v>44475</v>
      </c>
      <c r="B333" t="s">
        <v>122</v>
      </c>
      <c r="C333" t="str">
        <f>IFERROR(RIGHT(Tabla1[[#This Row],[Proyecto]],LEN(Tabla1[[#This Row],[Proyecto]])-FIND("-",Tabla1[[#This Row],[Proyecto]])),Tabla1[[#This Row],[Proyecto]])</f>
        <v>OT00109</v>
      </c>
      <c r="D333" t="str">
        <f>VLOOKUP(Tabla1[[#This Row],[Proyecto With not char]],Sheet2!$B$4:$D$53,3,FALSE)</f>
        <v>32-OT00109</v>
      </c>
      <c r="E333" t="s">
        <v>33</v>
      </c>
      <c r="F333">
        <f>VLOOKUP(Tabla1[[#This Row],[Bodega]],$AG$3:$AH$9,2,FALSE)</f>
        <v>2</v>
      </c>
      <c r="G333" t="s">
        <v>123</v>
      </c>
      <c r="J333" t="s">
        <v>40</v>
      </c>
      <c r="K333">
        <f>VLOOKUP(Tabla1[[#This Row],[Especie]],$AK$3:$AL$29,2,FALSE)</f>
        <v>1005</v>
      </c>
      <c r="L333">
        <v>1</v>
      </c>
      <c r="M333">
        <v>4</v>
      </c>
      <c r="N333">
        <v>2</v>
      </c>
      <c r="O333">
        <v>8</v>
      </c>
      <c r="P333" s="4">
        <f>(L333*M333*N333*O333)/12</f>
        <v>5.333333333333333</v>
      </c>
      <c r="Q333" s="4">
        <f>+P333/424</f>
        <v>1.2578616352201257E-2</v>
      </c>
      <c r="R333" s="5">
        <v>1.02</v>
      </c>
      <c r="S333" s="5">
        <f>+Tabla1[[#This Row],[Precio $]]*Tabla1[[#This Row],[PT]]</f>
        <v>5.4399999999999995</v>
      </c>
    </row>
    <row r="334" spans="1:19" x14ac:dyDescent="0.25">
      <c r="A334" s="6">
        <v>44475</v>
      </c>
      <c r="B334" t="s">
        <v>122</v>
      </c>
      <c r="C334" t="str">
        <f>IFERROR(RIGHT(Tabla1[[#This Row],[Proyecto]],LEN(Tabla1[[#This Row],[Proyecto]])-FIND("-",Tabla1[[#This Row],[Proyecto]])),Tabla1[[#This Row],[Proyecto]])</f>
        <v>OT00109</v>
      </c>
      <c r="D334" t="str">
        <f>VLOOKUP(Tabla1[[#This Row],[Proyecto With not char]],Sheet2!$B$4:$D$53,3,FALSE)</f>
        <v>32-OT00109</v>
      </c>
      <c r="E334" t="s">
        <v>33</v>
      </c>
      <c r="F334">
        <f>VLOOKUP(Tabla1[[#This Row],[Bodega]],$AG$3:$AH$9,2,FALSE)</f>
        <v>2</v>
      </c>
      <c r="G334" t="s">
        <v>123</v>
      </c>
      <c r="J334" t="s">
        <v>40</v>
      </c>
      <c r="K334">
        <f>VLOOKUP(Tabla1[[#This Row],[Especie]],$AK$3:$AL$29,2,FALSE)</f>
        <v>1005</v>
      </c>
      <c r="L334">
        <v>2</v>
      </c>
      <c r="M334">
        <v>4</v>
      </c>
      <c r="N334">
        <v>4</v>
      </c>
      <c r="O334">
        <v>2</v>
      </c>
      <c r="P334" s="4">
        <f>(L334*M334*N334*O334)/12</f>
        <v>5.333333333333333</v>
      </c>
      <c r="Q334" s="4">
        <f>+P334/424</f>
        <v>1.2578616352201257E-2</v>
      </c>
      <c r="R334" s="5">
        <v>1.02</v>
      </c>
      <c r="S334" s="5">
        <f>+Tabla1[[#This Row],[Precio $]]*Tabla1[[#This Row],[PT]]</f>
        <v>5.4399999999999995</v>
      </c>
    </row>
    <row r="335" spans="1:19" x14ac:dyDescent="0.25">
      <c r="A335" s="6">
        <v>44475</v>
      </c>
      <c r="B335" t="s">
        <v>122</v>
      </c>
      <c r="C335" t="str">
        <f>IFERROR(RIGHT(Tabla1[[#This Row],[Proyecto]],LEN(Tabla1[[#This Row],[Proyecto]])-FIND("-",Tabla1[[#This Row],[Proyecto]])),Tabla1[[#This Row],[Proyecto]])</f>
        <v>OT00109</v>
      </c>
      <c r="D335" t="str">
        <f>VLOOKUP(Tabla1[[#This Row],[Proyecto With not char]],Sheet2!$B$4:$D$53,3,FALSE)</f>
        <v>32-OT00109</v>
      </c>
      <c r="E335" t="s">
        <v>33</v>
      </c>
      <c r="F335">
        <f>VLOOKUP(Tabla1[[#This Row],[Bodega]],$AG$3:$AH$9,2,FALSE)</f>
        <v>2</v>
      </c>
      <c r="G335" t="s">
        <v>123</v>
      </c>
      <c r="J335" t="s">
        <v>40</v>
      </c>
      <c r="K335">
        <f>VLOOKUP(Tabla1[[#This Row],[Especie]],$AK$3:$AL$29,2,FALSE)</f>
        <v>1005</v>
      </c>
      <c r="L335">
        <v>2</v>
      </c>
      <c r="M335">
        <v>4</v>
      </c>
      <c r="N335">
        <v>3</v>
      </c>
      <c r="O335">
        <v>6</v>
      </c>
      <c r="P335" s="4">
        <f>(L335*M335*N335*O335)/12</f>
        <v>12</v>
      </c>
      <c r="Q335" s="4">
        <f>+P335/424</f>
        <v>2.8301886792452831E-2</v>
      </c>
      <c r="R335" s="5">
        <v>1.02</v>
      </c>
      <c r="S335" s="5">
        <f>+Tabla1[[#This Row],[Precio $]]*Tabla1[[#This Row],[PT]]</f>
        <v>12.24</v>
      </c>
    </row>
    <row r="336" spans="1:19" x14ac:dyDescent="0.25">
      <c r="A336" s="6">
        <v>44475</v>
      </c>
      <c r="B336" t="s">
        <v>122</v>
      </c>
      <c r="C336" t="str">
        <f>IFERROR(RIGHT(Tabla1[[#This Row],[Proyecto]],LEN(Tabla1[[#This Row],[Proyecto]])-FIND("-",Tabla1[[#This Row],[Proyecto]])),Tabla1[[#This Row],[Proyecto]])</f>
        <v>OT00109</v>
      </c>
      <c r="D336" t="str">
        <f>VLOOKUP(Tabla1[[#This Row],[Proyecto With not char]],Sheet2!$B$4:$D$53,3,FALSE)</f>
        <v>32-OT00109</v>
      </c>
      <c r="E336" t="s">
        <v>33</v>
      </c>
      <c r="F336">
        <f>VLOOKUP(Tabla1[[#This Row],[Bodega]],$AG$3:$AH$9,2,FALSE)</f>
        <v>2</v>
      </c>
      <c r="G336" t="s">
        <v>123</v>
      </c>
      <c r="J336" t="s">
        <v>40</v>
      </c>
      <c r="K336">
        <f>VLOOKUP(Tabla1[[#This Row],[Especie]],$AK$3:$AL$29,2,FALSE)</f>
        <v>1005</v>
      </c>
      <c r="L336">
        <v>2</v>
      </c>
      <c r="M336">
        <v>3</v>
      </c>
      <c r="N336">
        <v>2</v>
      </c>
      <c r="O336">
        <v>7</v>
      </c>
      <c r="P336" s="4">
        <f>(L336*M336*N336*O336)/12</f>
        <v>7</v>
      </c>
      <c r="Q336" s="4">
        <f>+P336/424</f>
        <v>1.6509433962264151E-2</v>
      </c>
      <c r="R336" s="5">
        <v>1.02</v>
      </c>
      <c r="S336" s="5">
        <f>+Tabla1[[#This Row],[Precio $]]*Tabla1[[#This Row],[PT]]</f>
        <v>7.1400000000000006</v>
      </c>
    </row>
    <row r="337" spans="1:19" x14ac:dyDescent="0.25">
      <c r="A337" s="6">
        <v>44475</v>
      </c>
      <c r="B337" t="s">
        <v>122</v>
      </c>
      <c r="C337" t="str">
        <f>IFERROR(RIGHT(Tabla1[[#This Row],[Proyecto]],LEN(Tabla1[[#This Row],[Proyecto]])-FIND("-",Tabla1[[#This Row],[Proyecto]])),Tabla1[[#This Row],[Proyecto]])</f>
        <v>OT00109</v>
      </c>
      <c r="D337" t="str">
        <f>VLOOKUP(Tabla1[[#This Row],[Proyecto With not char]],Sheet2!$B$4:$D$53,3,FALSE)</f>
        <v>32-OT00109</v>
      </c>
      <c r="E337" t="s">
        <v>33</v>
      </c>
      <c r="F337">
        <f>VLOOKUP(Tabla1[[#This Row],[Bodega]],$AG$3:$AH$9,2,FALSE)</f>
        <v>2</v>
      </c>
      <c r="G337" t="s">
        <v>123</v>
      </c>
      <c r="J337" t="s">
        <v>40</v>
      </c>
      <c r="K337">
        <f>VLOOKUP(Tabla1[[#This Row],[Especie]],$AK$3:$AL$29,2,FALSE)</f>
        <v>1005</v>
      </c>
      <c r="L337">
        <v>1.5</v>
      </c>
      <c r="M337">
        <v>4</v>
      </c>
      <c r="N337">
        <v>2</v>
      </c>
      <c r="O337">
        <v>1</v>
      </c>
      <c r="P337" s="4">
        <f>(L337*M337*N337*O337)/12</f>
        <v>1</v>
      </c>
      <c r="Q337" s="4">
        <f>+P337/424</f>
        <v>2.3584905660377358E-3</v>
      </c>
      <c r="R337" s="5">
        <v>1.02</v>
      </c>
      <c r="S337" s="5">
        <f>+Tabla1[[#This Row],[Precio $]]*Tabla1[[#This Row],[PT]]</f>
        <v>1.02</v>
      </c>
    </row>
    <row r="338" spans="1:19" x14ac:dyDescent="0.25">
      <c r="A338" s="6">
        <v>44475</v>
      </c>
      <c r="B338" t="s">
        <v>122</v>
      </c>
      <c r="C338" t="str">
        <f>IFERROR(RIGHT(Tabla1[[#This Row],[Proyecto]],LEN(Tabla1[[#This Row],[Proyecto]])-FIND("-",Tabla1[[#This Row],[Proyecto]])),Tabla1[[#This Row],[Proyecto]])</f>
        <v>OT00109</v>
      </c>
      <c r="D338" t="str">
        <f>VLOOKUP(Tabla1[[#This Row],[Proyecto With not char]],Sheet2!$B$4:$D$53,3,FALSE)</f>
        <v>32-OT00109</v>
      </c>
      <c r="E338" t="s">
        <v>33</v>
      </c>
      <c r="F338">
        <f>VLOOKUP(Tabla1[[#This Row],[Bodega]],$AG$3:$AH$9,2,FALSE)</f>
        <v>2</v>
      </c>
      <c r="G338" t="s">
        <v>123</v>
      </c>
      <c r="J338" t="s">
        <v>40</v>
      </c>
      <c r="K338">
        <f>VLOOKUP(Tabla1[[#This Row],[Especie]],$AK$3:$AL$29,2,FALSE)</f>
        <v>1005</v>
      </c>
      <c r="L338">
        <v>1.5</v>
      </c>
      <c r="M338">
        <v>5</v>
      </c>
      <c r="N338">
        <v>2</v>
      </c>
      <c r="O338">
        <v>2</v>
      </c>
      <c r="P338" s="4">
        <f>(L338*M338*N338*O338)/12</f>
        <v>2.5</v>
      </c>
      <c r="Q338" s="4">
        <f>+P338/424</f>
        <v>5.89622641509434E-3</v>
      </c>
      <c r="R338" s="5">
        <v>1.02</v>
      </c>
      <c r="S338" s="5">
        <f>+Tabla1[[#This Row],[Precio $]]*Tabla1[[#This Row],[PT]]</f>
        <v>2.5499999999999998</v>
      </c>
    </row>
    <row r="339" spans="1:19" x14ac:dyDescent="0.25">
      <c r="A339" s="6">
        <v>44475</v>
      </c>
      <c r="B339" t="s">
        <v>122</v>
      </c>
      <c r="C339" t="str">
        <f>IFERROR(RIGHT(Tabla1[[#This Row],[Proyecto]],LEN(Tabla1[[#This Row],[Proyecto]])-FIND("-",Tabla1[[#This Row],[Proyecto]])),Tabla1[[#This Row],[Proyecto]])</f>
        <v>OT00109</v>
      </c>
      <c r="D339" t="str">
        <f>VLOOKUP(Tabla1[[#This Row],[Proyecto With not char]],Sheet2!$B$4:$D$53,3,FALSE)</f>
        <v>32-OT00109</v>
      </c>
      <c r="E339" t="s">
        <v>33</v>
      </c>
      <c r="F339">
        <f>VLOOKUP(Tabla1[[#This Row],[Bodega]],$AG$3:$AH$9,2,FALSE)</f>
        <v>2</v>
      </c>
      <c r="G339" t="s">
        <v>123</v>
      </c>
      <c r="J339" t="s">
        <v>40</v>
      </c>
      <c r="K339">
        <f>VLOOKUP(Tabla1[[#This Row],[Especie]],$AK$3:$AL$29,2,FALSE)</f>
        <v>1005</v>
      </c>
      <c r="L339">
        <v>1.5</v>
      </c>
      <c r="M339">
        <v>7</v>
      </c>
      <c r="N339">
        <v>2</v>
      </c>
      <c r="O339">
        <v>2</v>
      </c>
      <c r="P339" s="4">
        <f>(L339*M339*N339*O339)/12</f>
        <v>3.5</v>
      </c>
      <c r="Q339" s="4">
        <f>+P339/424</f>
        <v>8.2547169811320754E-3</v>
      </c>
      <c r="R339" s="5">
        <v>1.02</v>
      </c>
      <c r="S339" s="5">
        <f>+Tabla1[[#This Row],[Precio $]]*Tabla1[[#This Row],[PT]]</f>
        <v>3.5700000000000003</v>
      </c>
    </row>
    <row r="340" spans="1:19" x14ac:dyDescent="0.25">
      <c r="A340" s="6">
        <v>44475</v>
      </c>
      <c r="B340" t="s">
        <v>122</v>
      </c>
      <c r="C340" t="str">
        <f>IFERROR(RIGHT(Tabla1[[#This Row],[Proyecto]],LEN(Tabla1[[#This Row],[Proyecto]])-FIND("-",Tabla1[[#This Row],[Proyecto]])),Tabla1[[#This Row],[Proyecto]])</f>
        <v>OT00109</v>
      </c>
      <c r="D340" t="str">
        <f>VLOOKUP(Tabla1[[#This Row],[Proyecto With not char]],Sheet2!$B$4:$D$53,3,FALSE)</f>
        <v>32-OT00109</v>
      </c>
      <c r="E340" t="s">
        <v>33</v>
      </c>
      <c r="F340">
        <f>VLOOKUP(Tabla1[[#This Row],[Bodega]],$AG$3:$AH$9,2,FALSE)</f>
        <v>2</v>
      </c>
      <c r="G340" t="s">
        <v>123</v>
      </c>
      <c r="J340" t="s">
        <v>40</v>
      </c>
      <c r="K340">
        <f>VLOOKUP(Tabla1[[#This Row],[Especie]],$AK$3:$AL$29,2,FALSE)</f>
        <v>1005</v>
      </c>
      <c r="L340">
        <v>1</v>
      </c>
      <c r="M340">
        <v>4</v>
      </c>
      <c r="N340">
        <v>3</v>
      </c>
      <c r="O340">
        <v>5</v>
      </c>
      <c r="P340" s="4">
        <f>(L340*M340*N340*O340)/12</f>
        <v>5</v>
      </c>
      <c r="Q340" s="4">
        <f>+P340/424</f>
        <v>1.179245283018868E-2</v>
      </c>
      <c r="R340" s="5">
        <v>1.02</v>
      </c>
      <c r="S340" s="5">
        <f>+Tabla1[[#This Row],[Precio $]]*Tabla1[[#This Row],[PT]]</f>
        <v>5.0999999999999996</v>
      </c>
    </row>
    <row r="341" spans="1:19" x14ac:dyDescent="0.25">
      <c r="A341" s="6">
        <v>44475</v>
      </c>
      <c r="B341" t="s">
        <v>122</v>
      </c>
      <c r="C341" t="str">
        <f>IFERROR(RIGHT(Tabla1[[#This Row],[Proyecto]],LEN(Tabla1[[#This Row],[Proyecto]])-FIND("-",Tabla1[[#This Row],[Proyecto]])),Tabla1[[#This Row],[Proyecto]])</f>
        <v>OT00109</v>
      </c>
      <c r="D341" t="str">
        <f>VLOOKUP(Tabla1[[#This Row],[Proyecto With not char]],Sheet2!$B$4:$D$53,3,FALSE)</f>
        <v>32-OT00109</v>
      </c>
      <c r="E341" t="s">
        <v>33</v>
      </c>
      <c r="F341">
        <f>VLOOKUP(Tabla1[[#This Row],[Bodega]],$AG$3:$AH$9,2,FALSE)</f>
        <v>2</v>
      </c>
      <c r="G341" t="s">
        <v>123</v>
      </c>
      <c r="J341" t="s">
        <v>40</v>
      </c>
      <c r="K341">
        <f>VLOOKUP(Tabla1[[#This Row],[Especie]],$AK$3:$AL$29,2,FALSE)</f>
        <v>1005</v>
      </c>
      <c r="L341">
        <v>1</v>
      </c>
      <c r="M341">
        <v>5</v>
      </c>
      <c r="N341">
        <v>3</v>
      </c>
      <c r="O341">
        <v>5</v>
      </c>
      <c r="P341" s="4">
        <f>(L341*M341*N341*O341)/12</f>
        <v>6.25</v>
      </c>
      <c r="Q341" s="4">
        <f>+P341/424</f>
        <v>1.4740566037735849E-2</v>
      </c>
      <c r="R341" s="5">
        <v>1.02</v>
      </c>
      <c r="S341" s="5">
        <f>+Tabla1[[#This Row],[Precio $]]*Tabla1[[#This Row],[PT]]</f>
        <v>6.375</v>
      </c>
    </row>
    <row r="342" spans="1:19" x14ac:dyDescent="0.25">
      <c r="A342" s="6">
        <v>44475</v>
      </c>
      <c r="B342" t="s">
        <v>122</v>
      </c>
      <c r="C342" t="str">
        <f>IFERROR(RIGHT(Tabla1[[#This Row],[Proyecto]],LEN(Tabla1[[#This Row],[Proyecto]])-FIND("-",Tabla1[[#This Row],[Proyecto]])),Tabla1[[#This Row],[Proyecto]])</f>
        <v>OT00109</v>
      </c>
      <c r="D342" t="str">
        <f>VLOOKUP(Tabla1[[#This Row],[Proyecto With not char]],Sheet2!$B$4:$D$53,3,FALSE)</f>
        <v>32-OT00109</v>
      </c>
      <c r="E342" t="s">
        <v>33</v>
      </c>
      <c r="F342">
        <f>VLOOKUP(Tabla1[[#This Row],[Bodega]],$AG$3:$AH$9,2,FALSE)</f>
        <v>2</v>
      </c>
      <c r="G342" t="s">
        <v>123</v>
      </c>
      <c r="J342" t="s">
        <v>40</v>
      </c>
      <c r="K342">
        <f>VLOOKUP(Tabla1[[#This Row],[Especie]],$AK$3:$AL$29,2,FALSE)</f>
        <v>1005</v>
      </c>
      <c r="L342">
        <v>1</v>
      </c>
      <c r="M342">
        <v>6</v>
      </c>
      <c r="N342">
        <v>3</v>
      </c>
      <c r="O342">
        <v>1</v>
      </c>
      <c r="P342" s="4">
        <f>(L342*M342*N342*O342)/12</f>
        <v>1.5</v>
      </c>
      <c r="Q342" s="4">
        <f>+P342/424</f>
        <v>3.5377358490566039E-3</v>
      </c>
      <c r="R342" s="5">
        <v>1.02</v>
      </c>
      <c r="S342" s="5">
        <f>+Tabla1[[#This Row],[Precio $]]*Tabla1[[#This Row],[PT]]</f>
        <v>1.53</v>
      </c>
    </row>
    <row r="343" spans="1:19" x14ac:dyDescent="0.25">
      <c r="A343" s="6">
        <v>44475</v>
      </c>
      <c r="B343" t="s">
        <v>122</v>
      </c>
      <c r="C343" t="str">
        <f>IFERROR(RIGHT(Tabla1[[#This Row],[Proyecto]],LEN(Tabla1[[#This Row],[Proyecto]])-FIND("-",Tabla1[[#This Row],[Proyecto]])),Tabla1[[#This Row],[Proyecto]])</f>
        <v>OT00109</v>
      </c>
      <c r="D343" t="str">
        <f>VLOOKUP(Tabla1[[#This Row],[Proyecto With not char]],Sheet2!$B$4:$D$53,3,FALSE)</f>
        <v>32-OT00109</v>
      </c>
      <c r="E343" t="s">
        <v>33</v>
      </c>
      <c r="F343">
        <f>VLOOKUP(Tabla1[[#This Row],[Bodega]],$AG$3:$AH$9,2,FALSE)</f>
        <v>2</v>
      </c>
      <c r="G343" t="s">
        <v>123</v>
      </c>
      <c r="J343" t="s">
        <v>40</v>
      </c>
      <c r="K343">
        <f>VLOOKUP(Tabla1[[#This Row],[Especie]],$AK$3:$AL$29,2,FALSE)</f>
        <v>1005</v>
      </c>
      <c r="L343">
        <v>1</v>
      </c>
      <c r="M343">
        <v>7</v>
      </c>
      <c r="N343">
        <v>3</v>
      </c>
      <c r="O343">
        <v>1</v>
      </c>
      <c r="P343" s="4">
        <f>(L343*M343*N343*O343)/12</f>
        <v>1.75</v>
      </c>
      <c r="Q343" s="4">
        <f>+P343/424</f>
        <v>4.1273584905660377E-3</v>
      </c>
      <c r="R343" s="5">
        <v>1.02</v>
      </c>
      <c r="S343" s="5">
        <f>+Tabla1[[#This Row],[Precio $]]*Tabla1[[#This Row],[PT]]</f>
        <v>1.7850000000000001</v>
      </c>
    </row>
    <row r="344" spans="1:19" x14ac:dyDescent="0.25">
      <c r="A344" s="6">
        <v>44475</v>
      </c>
      <c r="B344" t="s">
        <v>122</v>
      </c>
      <c r="C344" t="str">
        <f>IFERROR(RIGHT(Tabla1[[#This Row],[Proyecto]],LEN(Tabla1[[#This Row],[Proyecto]])-FIND("-",Tabla1[[#This Row],[Proyecto]])),Tabla1[[#This Row],[Proyecto]])</f>
        <v>OT00109</v>
      </c>
      <c r="D344" t="str">
        <f>VLOOKUP(Tabla1[[#This Row],[Proyecto With not char]],Sheet2!$B$4:$D$53,3,FALSE)</f>
        <v>32-OT00109</v>
      </c>
      <c r="E344" t="s">
        <v>33</v>
      </c>
      <c r="F344">
        <f>VLOOKUP(Tabla1[[#This Row],[Bodega]],$AG$3:$AH$9,2,FALSE)</f>
        <v>2</v>
      </c>
      <c r="G344" t="s">
        <v>123</v>
      </c>
      <c r="J344" t="s">
        <v>40</v>
      </c>
      <c r="K344">
        <f>VLOOKUP(Tabla1[[#This Row],[Especie]],$AK$3:$AL$29,2,FALSE)</f>
        <v>1005</v>
      </c>
      <c r="L344">
        <v>1</v>
      </c>
      <c r="M344">
        <v>4</v>
      </c>
      <c r="N344">
        <v>2</v>
      </c>
      <c r="O344">
        <v>5</v>
      </c>
      <c r="P344" s="4">
        <f>(L344*M344*N344*O344)/12</f>
        <v>3.3333333333333335</v>
      </c>
      <c r="Q344" s="4">
        <f>+P344/424</f>
        <v>7.8616352201257862E-3</v>
      </c>
      <c r="R344" s="5">
        <v>1.02</v>
      </c>
      <c r="S344" s="5">
        <f>+Tabla1[[#This Row],[Precio $]]*Tabla1[[#This Row],[PT]]</f>
        <v>3.4000000000000004</v>
      </c>
    </row>
    <row r="345" spans="1:19" x14ac:dyDescent="0.25">
      <c r="A345" s="6">
        <v>44475</v>
      </c>
      <c r="B345" t="s">
        <v>116</v>
      </c>
      <c r="C345" t="str">
        <f>IFERROR(RIGHT(Tabla1[[#This Row],[Proyecto]],LEN(Tabla1[[#This Row],[Proyecto]])-FIND("-",Tabla1[[#This Row],[Proyecto]])),Tabla1[[#This Row],[Proyecto]])</f>
        <v>OT00111</v>
      </c>
      <c r="D345" t="str">
        <f>VLOOKUP(Tabla1[[#This Row],[Proyecto With not char]],Sheet2!$B$4:$D$53,3,FALSE)</f>
        <v>33-OT00111</v>
      </c>
      <c r="E345" t="s">
        <v>33</v>
      </c>
      <c r="F345">
        <f>VLOOKUP(Tabla1[[#This Row],[Bodega]],$AG$3:$AH$9,2,FALSE)</f>
        <v>2</v>
      </c>
      <c r="G345" t="s">
        <v>117</v>
      </c>
      <c r="J345" t="s">
        <v>40</v>
      </c>
      <c r="K345">
        <f>VLOOKUP(Tabla1[[#This Row],[Especie]],$AK$3:$AL$29,2,FALSE)</f>
        <v>1005</v>
      </c>
      <c r="L345">
        <v>1.5</v>
      </c>
      <c r="M345">
        <v>3</v>
      </c>
      <c r="N345">
        <v>6</v>
      </c>
      <c r="O345">
        <v>1</v>
      </c>
      <c r="P345" s="4">
        <f>(L345*M345*N345*O345)/12</f>
        <v>2.25</v>
      </c>
      <c r="Q345" s="4">
        <f>+P345/424</f>
        <v>5.3066037735849053E-3</v>
      </c>
      <c r="R345" s="5">
        <v>1.02</v>
      </c>
      <c r="S345" s="5">
        <f>+Tabla1[[#This Row],[Precio $]]*Tabla1[[#This Row],[PT]]</f>
        <v>2.2949999999999999</v>
      </c>
    </row>
    <row r="346" spans="1:19" x14ac:dyDescent="0.25">
      <c r="A346" s="6">
        <v>44475</v>
      </c>
      <c r="B346" t="s">
        <v>116</v>
      </c>
      <c r="C346" t="str">
        <f>IFERROR(RIGHT(Tabla1[[#This Row],[Proyecto]],LEN(Tabla1[[#This Row],[Proyecto]])-FIND("-",Tabla1[[#This Row],[Proyecto]])),Tabla1[[#This Row],[Proyecto]])</f>
        <v>OT00111</v>
      </c>
      <c r="D346" t="str">
        <f>VLOOKUP(Tabla1[[#This Row],[Proyecto With not char]],Sheet2!$B$4:$D$53,3,FALSE)</f>
        <v>33-OT00111</v>
      </c>
      <c r="E346" t="s">
        <v>33</v>
      </c>
      <c r="F346">
        <f>VLOOKUP(Tabla1[[#This Row],[Bodega]],$AG$3:$AH$9,2,FALSE)</f>
        <v>2</v>
      </c>
      <c r="G346" t="s">
        <v>117</v>
      </c>
      <c r="J346" t="s">
        <v>40</v>
      </c>
      <c r="K346">
        <f>VLOOKUP(Tabla1[[#This Row],[Especie]],$AK$3:$AL$29,2,FALSE)</f>
        <v>1005</v>
      </c>
      <c r="L346">
        <v>1.5</v>
      </c>
      <c r="M346">
        <v>4</v>
      </c>
      <c r="N346">
        <v>6</v>
      </c>
      <c r="O346">
        <v>2</v>
      </c>
      <c r="P346" s="4">
        <f>(L346*M346*N346*O346)/12</f>
        <v>6</v>
      </c>
      <c r="Q346" s="4">
        <f>+P346/424</f>
        <v>1.4150943396226415E-2</v>
      </c>
      <c r="R346" s="5">
        <v>1.02</v>
      </c>
      <c r="S346" s="5">
        <f>+Tabla1[[#This Row],[Precio $]]*Tabla1[[#This Row],[PT]]</f>
        <v>6.12</v>
      </c>
    </row>
    <row r="347" spans="1:19" x14ac:dyDescent="0.25">
      <c r="A347" s="6">
        <v>44475</v>
      </c>
      <c r="B347" t="s">
        <v>116</v>
      </c>
      <c r="C347" t="str">
        <f>IFERROR(RIGHT(Tabla1[[#This Row],[Proyecto]],LEN(Tabla1[[#This Row],[Proyecto]])-FIND("-",Tabla1[[#This Row],[Proyecto]])),Tabla1[[#This Row],[Proyecto]])</f>
        <v>OT00111</v>
      </c>
      <c r="D347" t="str">
        <f>VLOOKUP(Tabla1[[#This Row],[Proyecto With not char]],Sheet2!$B$4:$D$53,3,FALSE)</f>
        <v>33-OT00111</v>
      </c>
      <c r="E347" t="s">
        <v>33</v>
      </c>
      <c r="F347">
        <f>VLOOKUP(Tabla1[[#This Row],[Bodega]],$AG$3:$AH$9,2,FALSE)</f>
        <v>2</v>
      </c>
      <c r="G347" t="s">
        <v>117</v>
      </c>
      <c r="J347" t="s">
        <v>40</v>
      </c>
      <c r="K347">
        <f>VLOOKUP(Tabla1[[#This Row],[Especie]],$AK$3:$AL$29,2,FALSE)</f>
        <v>1005</v>
      </c>
      <c r="L347">
        <v>1.5</v>
      </c>
      <c r="M347">
        <v>5</v>
      </c>
      <c r="N347">
        <v>6</v>
      </c>
      <c r="O347">
        <v>5</v>
      </c>
      <c r="P347" s="4">
        <f>(L347*M347*N347*O347)/12</f>
        <v>18.75</v>
      </c>
      <c r="Q347" s="4">
        <f>+P347/424</f>
        <v>4.4221698113207544E-2</v>
      </c>
      <c r="R347" s="5">
        <v>1.02</v>
      </c>
      <c r="S347" s="5">
        <f>+Tabla1[[#This Row],[Precio $]]*Tabla1[[#This Row],[PT]]</f>
        <v>19.125</v>
      </c>
    </row>
    <row r="348" spans="1:19" x14ac:dyDescent="0.25">
      <c r="A348" s="6">
        <v>44475</v>
      </c>
      <c r="B348" t="s">
        <v>116</v>
      </c>
      <c r="C348" t="str">
        <f>IFERROR(RIGHT(Tabla1[[#This Row],[Proyecto]],LEN(Tabla1[[#This Row],[Proyecto]])-FIND("-",Tabla1[[#This Row],[Proyecto]])),Tabla1[[#This Row],[Proyecto]])</f>
        <v>OT00111</v>
      </c>
      <c r="D348" t="str">
        <f>VLOOKUP(Tabla1[[#This Row],[Proyecto With not char]],Sheet2!$B$4:$D$53,3,FALSE)</f>
        <v>33-OT00111</v>
      </c>
      <c r="E348" t="s">
        <v>33</v>
      </c>
      <c r="F348">
        <f>VLOOKUP(Tabla1[[#This Row],[Bodega]],$AG$3:$AH$9,2,FALSE)</f>
        <v>2</v>
      </c>
      <c r="G348" t="s">
        <v>117</v>
      </c>
      <c r="J348" t="s">
        <v>40</v>
      </c>
      <c r="K348">
        <f>VLOOKUP(Tabla1[[#This Row],[Especie]],$AK$3:$AL$29,2,FALSE)</f>
        <v>1005</v>
      </c>
      <c r="L348">
        <v>1.5</v>
      </c>
      <c r="M348">
        <v>8</v>
      </c>
      <c r="N348">
        <v>6</v>
      </c>
      <c r="O348">
        <v>1</v>
      </c>
      <c r="P348" s="4">
        <f>(L348*M348*N348*O348)/12</f>
        <v>6</v>
      </c>
      <c r="Q348" s="4">
        <f>+P348/424</f>
        <v>1.4150943396226415E-2</v>
      </c>
      <c r="R348" s="5">
        <v>1.02</v>
      </c>
      <c r="S348" s="5">
        <f>+Tabla1[[#This Row],[Precio $]]*Tabla1[[#This Row],[PT]]</f>
        <v>6.12</v>
      </c>
    </row>
    <row r="349" spans="1:19" x14ac:dyDescent="0.25">
      <c r="A349" s="6">
        <v>44475</v>
      </c>
      <c r="B349" t="s">
        <v>116</v>
      </c>
      <c r="C349" t="str">
        <f>IFERROR(RIGHT(Tabla1[[#This Row],[Proyecto]],LEN(Tabla1[[#This Row],[Proyecto]])-FIND("-",Tabla1[[#This Row],[Proyecto]])),Tabla1[[#This Row],[Proyecto]])</f>
        <v>OT00111</v>
      </c>
      <c r="D349" t="str">
        <f>VLOOKUP(Tabla1[[#This Row],[Proyecto With not char]],Sheet2!$B$4:$D$53,3,FALSE)</f>
        <v>33-OT00111</v>
      </c>
      <c r="E349" t="s">
        <v>33</v>
      </c>
      <c r="F349">
        <f>VLOOKUP(Tabla1[[#This Row],[Bodega]],$AG$3:$AH$9,2,FALSE)</f>
        <v>2</v>
      </c>
      <c r="G349" t="s">
        <v>117</v>
      </c>
      <c r="J349" t="s">
        <v>40</v>
      </c>
      <c r="K349">
        <f>VLOOKUP(Tabla1[[#This Row],[Especie]],$AK$3:$AL$29,2,FALSE)</f>
        <v>1005</v>
      </c>
      <c r="L349">
        <v>1.5</v>
      </c>
      <c r="M349">
        <v>3</v>
      </c>
      <c r="N349">
        <v>4</v>
      </c>
      <c r="O349">
        <v>1</v>
      </c>
      <c r="P349" s="4">
        <f>(L349*M349*N349*O349)/12</f>
        <v>1.5</v>
      </c>
      <c r="Q349" s="4">
        <f>+P349/424</f>
        <v>3.5377358490566039E-3</v>
      </c>
      <c r="R349" s="5">
        <v>1.02</v>
      </c>
      <c r="S349" s="5">
        <f>+Tabla1[[#This Row],[Precio $]]*Tabla1[[#This Row],[PT]]</f>
        <v>1.53</v>
      </c>
    </row>
    <row r="350" spans="1:19" x14ac:dyDescent="0.25">
      <c r="A350" s="6">
        <v>44475</v>
      </c>
      <c r="B350" t="s">
        <v>116</v>
      </c>
      <c r="C350" t="str">
        <f>IFERROR(RIGHT(Tabla1[[#This Row],[Proyecto]],LEN(Tabla1[[#This Row],[Proyecto]])-FIND("-",Tabla1[[#This Row],[Proyecto]])),Tabla1[[#This Row],[Proyecto]])</f>
        <v>OT00111</v>
      </c>
      <c r="D350" t="str">
        <f>VLOOKUP(Tabla1[[#This Row],[Proyecto With not char]],Sheet2!$B$4:$D$53,3,FALSE)</f>
        <v>33-OT00111</v>
      </c>
      <c r="E350" t="s">
        <v>33</v>
      </c>
      <c r="F350">
        <f>VLOOKUP(Tabla1[[#This Row],[Bodega]],$AG$3:$AH$9,2,FALSE)</f>
        <v>2</v>
      </c>
      <c r="G350" t="s">
        <v>117</v>
      </c>
      <c r="J350" t="s">
        <v>40</v>
      </c>
      <c r="K350">
        <f>VLOOKUP(Tabla1[[#This Row],[Especie]],$AK$3:$AL$29,2,FALSE)</f>
        <v>1005</v>
      </c>
      <c r="L350">
        <v>1.5</v>
      </c>
      <c r="M350">
        <v>4</v>
      </c>
      <c r="N350">
        <v>4</v>
      </c>
      <c r="O350">
        <v>1</v>
      </c>
      <c r="P350" s="4">
        <f>(L350*M350*N350*O350)/12</f>
        <v>2</v>
      </c>
      <c r="Q350" s="4">
        <f>+P350/424</f>
        <v>4.7169811320754715E-3</v>
      </c>
      <c r="R350" s="5">
        <v>1.02</v>
      </c>
      <c r="S350" s="5">
        <f>+Tabla1[[#This Row],[Precio $]]*Tabla1[[#This Row],[PT]]</f>
        <v>2.04</v>
      </c>
    </row>
    <row r="351" spans="1:19" x14ac:dyDescent="0.25">
      <c r="A351" s="6">
        <v>44475</v>
      </c>
      <c r="B351" t="s">
        <v>116</v>
      </c>
      <c r="C351" t="str">
        <f>IFERROR(RIGHT(Tabla1[[#This Row],[Proyecto]],LEN(Tabla1[[#This Row],[Proyecto]])-FIND("-",Tabla1[[#This Row],[Proyecto]])),Tabla1[[#This Row],[Proyecto]])</f>
        <v>OT00111</v>
      </c>
      <c r="D351" t="str">
        <f>VLOOKUP(Tabla1[[#This Row],[Proyecto With not char]],Sheet2!$B$4:$D$53,3,FALSE)</f>
        <v>33-OT00111</v>
      </c>
      <c r="E351" t="s">
        <v>33</v>
      </c>
      <c r="F351">
        <f>VLOOKUP(Tabla1[[#This Row],[Bodega]],$AG$3:$AH$9,2,FALSE)</f>
        <v>2</v>
      </c>
      <c r="G351" t="s">
        <v>117</v>
      </c>
      <c r="J351" t="s">
        <v>40</v>
      </c>
      <c r="K351">
        <f>VLOOKUP(Tabla1[[#This Row],[Especie]],$AK$3:$AL$29,2,FALSE)</f>
        <v>1005</v>
      </c>
      <c r="L351">
        <v>1.5</v>
      </c>
      <c r="M351">
        <v>8</v>
      </c>
      <c r="N351">
        <v>4</v>
      </c>
      <c r="O351">
        <v>1</v>
      </c>
      <c r="P351" s="4">
        <f>(L351*M351*N351*O351)/12</f>
        <v>4</v>
      </c>
      <c r="Q351" s="4">
        <f>+P351/424</f>
        <v>9.433962264150943E-3</v>
      </c>
      <c r="R351" s="5">
        <v>1.02</v>
      </c>
      <c r="S351" s="5">
        <f>+Tabla1[[#This Row],[Precio $]]*Tabla1[[#This Row],[PT]]</f>
        <v>4.08</v>
      </c>
    </row>
    <row r="352" spans="1:19" x14ac:dyDescent="0.25">
      <c r="A352" s="6">
        <v>44475</v>
      </c>
      <c r="B352" t="s">
        <v>116</v>
      </c>
      <c r="C352" t="str">
        <f>IFERROR(RIGHT(Tabla1[[#This Row],[Proyecto]],LEN(Tabla1[[#This Row],[Proyecto]])-FIND("-",Tabla1[[#This Row],[Proyecto]])),Tabla1[[#This Row],[Proyecto]])</f>
        <v>OT00111</v>
      </c>
      <c r="D352" t="str">
        <f>VLOOKUP(Tabla1[[#This Row],[Proyecto With not char]],Sheet2!$B$4:$D$53,3,FALSE)</f>
        <v>33-OT00111</v>
      </c>
      <c r="E352" t="s">
        <v>33</v>
      </c>
      <c r="F352">
        <f>VLOOKUP(Tabla1[[#This Row],[Bodega]],$AG$3:$AH$9,2,FALSE)</f>
        <v>2</v>
      </c>
      <c r="G352" t="s">
        <v>117</v>
      </c>
      <c r="J352" t="s">
        <v>40</v>
      </c>
      <c r="K352">
        <f>VLOOKUP(Tabla1[[#This Row],[Especie]],$AK$3:$AL$29,2,FALSE)</f>
        <v>1005</v>
      </c>
      <c r="L352">
        <v>1</v>
      </c>
      <c r="M352">
        <v>4</v>
      </c>
      <c r="N352">
        <v>5</v>
      </c>
      <c r="O352">
        <v>5</v>
      </c>
      <c r="P352" s="4">
        <f>(L352*M352*N352*O352)/12</f>
        <v>8.3333333333333339</v>
      </c>
      <c r="Q352" s="4">
        <f>+P352/424</f>
        <v>1.9654088050314468E-2</v>
      </c>
      <c r="R352" s="5">
        <v>1.02</v>
      </c>
      <c r="S352" s="5">
        <f>+Tabla1[[#This Row],[Precio $]]*Tabla1[[#This Row],[PT]]</f>
        <v>8.5</v>
      </c>
    </row>
    <row r="353" spans="1:19" x14ac:dyDescent="0.25">
      <c r="A353" s="6">
        <v>44475</v>
      </c>
      <c r="B353" t="s">
        <v>116</v>
      </c>
      <c r="C353" t="str">
        <f>IFERROR(RIGHT(Tabla1[[#This Row],[Proyecto]],LEN(Tabla1[[#This Row],[Proyecto]])-FIND("-",Tabla1[[#This Row],[Proyecto]])),Tabla1[[#This Row],[Proyecto]])</f>
        <v>OT00111</v>
      </c>
      <c r="D353" t="str">
        <f>VLOOKUP(Tabla1[[#This Row],[Proyecto With not char]],Sheet2!$B$4:$D$53,3,FALSE)</f>
        <v>33-OT00111</v>
      </c>
      <c r="E353" t="s">
        <v>33</v>
      </c>
      <c r="F353">
        <f>VLOOKUP(Tabla1[[#This Row],[Bodega]],$AG$3:$AH$9,2,FALSE)</f>
        <v>2</v>
      </c>
      <c r="G353" t="s">
        <v>117</v>
      </c>
      <c r="J353" t="s">
        <v>40</v>
      </c>
      <c r="K353">
        <f>VLOOKUP(Tabla1[[#This Row],[Especie]],$AK$3:$AL$29,2,FALSE)</f>
        <v>1005</v>
      </c>
      <c r="L353">
        <v>2</v>
      </c>
      <c r="M353">
        <v>3</v>
      </c>
      <c r="N353">
        <v>3</v>
      </c>
      <c r="O353">
        <v>4</v>
      </c>
      <c r="P353" s="4">
        <f>(L353*M353*N353*O353)/12</f>
        <v>6</v>
      </c>
      <c r="Q353" s="4">
        <f>+P353/424</f>
        <v>1.4150943396226415E-2</v>
      </c>
      <c r="R353" s="5">
        <v>1.02</v>
      </c>
      <c r="S353" s="5">
        <f>+Tabla1[[#This Row],[Precio $]]*Tabla1[[#This Row],[PT]]</f>
        <v>6.12</v>
      </c>
    </row>
    <row r="354" spans="1:19" x14ac:dyDescent="0.25">
      <c r="A354" s="6">
        <v>44475</v>
      </c>
      <c r="B354" t="s">
        <v>116</v>
      </c>
      <c r="C354" t="str">
        <f>IFERROR(RIGHT(Tabla1[[#This Row],[Proyecto]],LEN(Tabla1[[#This Row],[Proyecto]])-FIND("-",Tabla1[[#This Row],[Proyecto]])),Tabla1[[#This Row],[Proyecto]])</f>
        <v>OT00111</v>
      </c>
      <c r="D354" t="str">
        <f>VLOOKUP(Tabla1[[#This Row],[Proyecto With not char]],Sheet2!$B$4:$D$53,3,FALSE)</f>
        <v>33-OT00111</v>
      </c>
      <c r="E354" t="s">
        <v>33</v>
      </c>
      <c r="F354">
        <f>VLOOKUP(Tabla1[[#This Row],[Bodega]],$AG$3:$AH$9,2,FALSE)</f>
        <v>2</v>
      </c>
      <c r="G354" t="s">
        <v>117</v>
      </c>
      <c r="J354" t="s">
        <v>40</v>
      </c>
      <c r="K354">
        <f>VLOOKUP(Tabla1[[#This Row],[Especie]],$AK$3:$AL$29,2,FALSE)</f>
        <v>1005</v>
      </c>
      <c r="L354">
        <v>1.5</v>
      </c>
      <c r="M354">
        <v>3</v>
      </c>
      <c r="N354">
        <v>3</v>
      </c>
      <c r="O354">
        <v>1</v>
      </c>
      <c r="P354" s="4">
        <f>(L354*M354*N354*O354)/12</f>
        <v>1.125</v>
      </c>
      <c r="Q354" s="4">
        <f>+P354/424</f>
        <v>2.6533018867924527E-3</v>
      </c>
      <c r="R354" s="5">
        <v>1.02</v>
      </c>
      <c r="S354" s="5">
        <f>+Tabla1[[#This Row],[Precio $]]*Tabla1[[#This Row],[PT]]</f>
        <v>1.1475</v>
      </c>
    </row>
    <row r="355" spans="1:19" x14ac:dyDescent="0.25">
      <c r="A355" s="6">
        <v>44475</v>
      </c>
      <c r="B355" t="s">
        <v>116</v>
      </c>
      <c r="C355" t="str">
        <f>IFERROR(RIGHT(Tabla1[[#This Row],[Proyecto]],LEN(Tabla1[[#This Row],[Proyecto]])-FIND("-",Tabla1[[#This Row],[Proyecto]])),Tabla1[[#This Row],[Proyecto]])</f>
        <v>OT00111</v>
      </c>
      <c r="D355" t="str">
        <f>VLOOKUP(Tabla1[[#This Row],[Proyecto With not char]],Sheet2!$B$4:$D$53,3,FALSE)</f>
        <v>33-OT00111</v>
      </c>
      <c r="E355" t="s">
        <v>33</v>
      </c>
      <c r="F355">
        <f>VLOOKUP(Tabla1[[#This Row],[Bodega]],$AG$3:$AH$9,2,FALSE)</f>
        <v>2</v>
      </c>
      <c r="G355" t="s">
        <v>117</v>
      </c>
      <c r="J355" t="s">
        <v>40</v>
      </c>
      <c r="K355">
        <f>VLOOKUP(Tabla1[[#This Row],[Especie]],$AK$3:$AL$29,2,FALSE)</f>
        <v>1005</v>
      </c>
      <c r="L355">
        <v>1.5</v>
      </c>
      <c r="M355">
        <v>4</v>
      </c>
      <c r="N355">
        <v>3</v>
      </c>
      <c r="O355">
        <v>7</v>
      </c>
      <c r="P355" s="4">
        <f>(L355*M355*N355*O355)/12</f>
        <v>10.5</v>
      </c>
      <c r="Q355" s="4">
        <f>+P355/424</f>
        <v>2.4764150943396228E-2</v>
      </c>
      <c r="R355" s="5">
        <v>1.02</v>
      </c>
      <c r="S355" s="5">
        <f>+Tabla1[[#This Row],[Precio $]]*Tabla1[[#This Row],[PT]]</f>
        <v>10.71</v>
      </c>
    </row>
    <row r="356" spans="1:19" x14ac:dyDescent="0.25">
      <c r="A356" s="6">
        <v>44475</v>
      </c>
      <c r="B356" t="s">
        <v>116</v>
      </c>
      <c r="C356" t="str">
        <f>IFERROR(RIGHT(Tabla1[[#This Row],[Proyecto]],LEN(Tabla1[[#This Row],[Proyecto]])-FIND("-",Tabla1[[#This Row],[Proyecto]])),Tabla1[[#This Row],[Proyecto]])</f>
        <v>OT00111</v>
      </c>
      <c r="D356" t="str">
        <f>VLOOKUP(Tabla1[[#This Row],[Proyecto With not char]],Sheet2!$B$4:$D$53,3,FALSE)</f>
        <v>33-OT00111</v>
      </c>
      <c r="E356" t="s">
        <v>33</v>
      </c>
      <c r="F356">
        <f>VLOOKUP(Tabla1[[#This Row],[Bodega]],$AG$3:$AH$9,2,FALSE)</f>
        <v>2</v>
      </c>
      <c r="G356" t="s">
        <v>117</v>
      </c>
      <c r="J356" t="s">
        <v>40</v>
      </c>
      <c r="K356">
        <f>VLOOKUP(Tabla1[[#This Row],[Especie]],$AK$3:$AL$29,2,FALSE)</f>
        <v>1005</v>
      </c>
      <c r="L356">
        <v>1.5</v>
      </c>
      <c r="M356">
        <v>8</v>
      </c>
      <c r="N356">
        <v>3</v>
      </c>
      <c r="O356">
        <v>2</v>
      </c>
      <c r="P356" s="4">
        <f>(L356*M356*N356*O356)/12</f>
        <v>6</v>
      </c>
      <c r="Q356" s="4">
        <f>+P356/424</f>
        <v>1.4150943396226415E-2</v>
      </c>
      <c r="R356" s="5">
        <v>1.02</v>
      </c>
      <c r="S356" s="5">
        <f>+Tabla1[[#This Row],[Precio $]]*Tabla1[[#This Row],[PT]]</f>
        <v>6.12</v>
      </c>
    </row>
    <row r="357" spans="1:19" x14ac:dyDescent="0.25">
      <c r="A357" s="6">
        <v>44475</v>
      </c>
      <c r="B357" t="s">
        <v>116</v>
      </c>
      <c r="C357" t="str">
        <f>IFERROR(RIGHT(Tabla1[[#This Row],[Proyecto]],LEN(Tabla1[[#This Row],[Proyecto]])-FIND("-",Tabla1[[#This Row],[Proyecto]])),Tabla1[[#This Row],[Proyecto]])</f>
        <v>OT00111</v>
      </c>
      <c r="D357" t="str">
        <f>VLOOKUP(Tabla1[[#This Row],[Proyecto With not char]],Sheet2!$B$4:$D$53,3,FALSE)</f>
        <v>33-OT00111</v>
      </c>
      <c r="E357" t="s">
        <v>33</v>
      </c>
      <c r="F357">
        <f>VLOOKUP(Tabla1[[#This Row],[Bodega]],$AG$3:$AH$9,2,FALSE)</f>
        <v>2</v>
      </c>
      <c r="G357" t="s">
        <v>117</v>
      </c>
      <c r="J357" t="s">
        <v>40</v>
      </c>
      <c r="K357">
        <f>VLOOKUP(Tabla1[[#This Row],[Especie]],$AK$3:$AL$29,2,FALSE)</f>
        <v>1005</v>
      </c>
      <c r="L357">
        <v>1.5</v>
      </c>
      <c r="M357">
        <v>3</v>
      </c>
      <c r="N357">
        <v>2</v>
      </c>
      <c r="O357">
        <v>3</v>
      </c>
      <c r="P357" s="4">
        <f>(L357*M357*N357*O357)/12</f>
        <v>2.25</v>
      </c>
      <c r="Q357" s="4">
        <f>+P357/424</f>
        <v>5.3066037735849053E-3</v>
      </c>
      <c r="R357" s="5">
        <v>1.02</v>
      </c>
      <c r="S357" s="5">
        <f>+Tabla1[[#This Row],[Precio $]]*Tabla1[[#This Row],[PT]]</f>
        <v>2.2949999999999999</v>
      </c>
    </row>
    <row r="358" spans="1:19" x14ac:dyDescent="0.25">
      <c r="A358" s="6">
        <v>44475</v>
      </c>
      <c r="B358" t="s">
        <v>116</v>
      </c>
      <c r="C358" t="str">
        <f>IFERROR(RIGHT(Tabla1[[#This Row],[Proyecto]],LEN(Tabla1[[#This Row],[Proyecto]])-FIND("-",Tabla1[[#This Row],[Proyecto]])),Tabla1[[#This Row],[Proyecto]])</f>
        <v>OT00111</v>
      </c>
      <c r="D358" t="str">
        <f>VLOOKUP(Tabla1[[#This Row],[Proyecto With not char]],Sheet2!$B$4:$D$53,3,FALSE)</f>
        <v>33-OT00111</v>
      </c>
      <c r="E358" t="s">
        <v>33</v>
      </c>
      <c r="F358">
        <f>VLOOKUP(Tabla1[[#This Row],[Bodega]],$AG$3:$AH$9,2,FALSE)</f>
        <v>2</v>
      </c>
      <c r="G358" t="s">
        <v>117</v>
      </c>
      <c r="J358" t="s">
        <v>40</v>
      </c>
      <c r="K358">
        <f>VLOOKUP(Tabla1[[#This Row],[Especie]],$AK$3:$AL$29,2,FALSE)</f>
        <v>1005</v>
      </c>
      <c r="L358">
        <v>1.5</v>
      </c>
      <c r="M358">
        <v>4</v>
      </c>
      <c r="N358">
        <v>2</v>
      </c>
      <c r="O358">
        <v>9</v>
      </c>
      <c r="P358" s="4">
        <f>(L358*M358*N358*O358)/12</f>
        <v>9</v>
      </c>
      <c r="Q358" s="4">
        <f>+P358/424</f>
        <v>2.1226415094339621E-2</v>
      </c>
      <c r="R358" s="5">
        <v>1.02</v>
      </c>
      <c r="S358" s="5">
        <f>+Tabla1[[#This Row],[Precio $]]*Tabla1[[#This Row],[PT]]</f>
        <v>9.18</v>
      </c>
    </row>
    <row r="359" spans="1:19" x14ac:dyDescent="0.25">
      <c r="A359" s="6">
        <v>44475</v>
      </c>
      <c r="B359" t="s">
        <v>116</v>
      </c>
      <c r="C359" t="str">
        <f>IFERROR(RIGHT(Tabla1[[#This Row],[Proyecto]],LEN(Tabla1[[#This Row],[Proyecto]])-FIND("-",Tabla1[[#This Row],[Proyecto]])),Tabla1[[#This Row],[Proyecto]])</f>
        <v>OT00111</v>
      </c>
      <c r="D359" t="str">
        <f>VLOOKUP(Tabla1[[#This Row],[Proyecto With not char]],Sheet2!$B$4:$D$53,3,FALSE)</f>
        <v>33-OT00111</v>
      </c>
      <c r="E359" t="s">
        <v>33</v>
      </c>
      <c r="F359">
        <f>VLOOKUP(Tabla1[[#This Row],[Bodega]],$AG$3:$AH$9,2,FALSE)</f>
        <v>2</v>
      </c>
      <c r="G359" t="s">
        <v>117</v>
      </c>
      <c r="J359" t="s">
        <v>40</v>
      </c>
      <c r="K359">
        <f>VLOOKUP(Tabla1[[#This Row],[Especie]],$AK$3:$AL$29,2,FALSE)</f>
        <v>1005</v>
      </c>
      <c r="L359">
        <v>1.5</v>
      </c>
      <c r="M359">
        <v>5</v>
      </c>
      <c r="N359">
        <v>2</v>
      </c>
      <c r="O359">
        <v>1</v>
      </c>
      <c r="P359" s="4">
        <f>(L359*M359*N359*O359)/12</f>
        <v>1.25</v>
      </c>
      <c r="Q359" s="4">
        <f>+P359/424</f>
        <v>2.94811320754717E-3</v>
      </c>
      <c r="R359" s="5">
        <v>1.02</v>
      </c>
      <c r="S359" s="5">
        <f>+Tabla1[[#This Row],[Precio $]]*Tabla1[[#This Row],[PT]]</f>
        <v>1.2749999999999999</v>
      </c>
    </row>
    <row r="360" spans="1:19" x14ac:dyDescent="0.25">
      <c r="A360" s="6">
        <v>44475</v>
      </c>
      <c r="B360" t="s">
        <v>116</v>
      </c>
      <c r="C360" t="str">
        <f>IFERROR(RIGHT(Tabla1[[#This Row],[Proyecto]],LEN(Tabla1[[#This Row],[Proyecto]])-FIND("-",Tabla1[[#This Row],[Proyecto]])),Tabla1[[#This Row],[Proyecto]])</f>
        <v>OT00111</v>
      </c>
      <c r="D360" t="str">
        <f>VLOOKUP(Tabla1[[#This Row],[Proyecto With not char]],Sheet2!$B$4:$D$53,3,FALSE)</f>
        <v>33-OT00111</v>
      </c>
      <c r="E360" t="s">
        <v>33</v>
      </c>
      <c r="F360">
        <f>VLOOKUP(Tabla1[[#This Row],[Bodega]],$AG$3:$AH$9,2,FALSE)</f>
        <v>2</v>
      </c>
      <c r="G360" t="s">
        <v>117</v>
      </c>
      <c r="J360" t="s">
        <v>40</v>
      </c>
      <c r="K360">
        <f>VLOOKUP(Tabla1[[#This Row],[Especie]],$AK$3:$AL$29,2,FALSE)</f>
        <v>1005</v>
      </c>
      <c r="L360">
        <v>1.5</v>
      </c>
      <c r="M360">
        <v>8</v>
      </c>
      <c r="N360">
        <v>2</v>
      </c>
      <c r="O360">
        <v>1</v>
      </c>
      <c r="P360" s="4">
        <f>(L360*M360*N360*O360)/12</f>
        <v>2</v>
      </c>
      <c r="Q360" s="4">
        <f>+P360/424</f>
        <v>4.7169811320754715E-3</v>
      </c>
      <c r="R360" s="5">
        <v>1.02</v>
      </c>
      <c r="S360" s="5">
        <f>+Tabla1[[#This Row],[Precio $]]*Tabla1[[#This Row],[PT]]</f>
        <v>2.04</v>
      </c>
    </row>
    <row r="361" spans="1:19" x14ac:dyDescent="0.25">
      <c r="A361" s="6">
        <v>44475</v>
      </c>
      <c r="B361" t="s">
        <v>116</v>
      </c>
      <c r="C361" t="str">
        <f>IFERROR(RIGHT(Tabla1[[#This Row],[Proyecto]],LEN(Tabla1[[#This Row],[Proyecto]])-FIND("-",Tabla1[[#This Row],[Proyecto]])),Tabla1[[#This Row],[Proyecto]])</f>
        <v>OT00111</v>
      </c>
      <c r="D361" t="str">
        <f>VLOOKUP(Tabla1[[#This Row],[Proyecto With not char]],Sheet2!$B$4:$D$53,3,FALSE)</f>
        <v>33-OT00111</v>
      </c>
      <c r="E361" t="s">
        <v>33</v>
      </c>
      <c r="F361">
        <f>VLOOKUP(Tabla1[[#This Row],[Bodega]],$AG$3:$AH$9,2,FALSE)</f>
        <v>2</v>
      </c>
      <c r="G361" t="s">
        <v>117</v>
      </c>
      <c r="J361" t="s">
        <v>40</v>
      </c>
      <c r="K361">
        <f>VLOOKUP(Tabla1[[#This Row],[Especie]],$AK$3:$AL$29,2,FALSE)</f>
        <v>1005</v>
      </c>
      <c r="L361">
        <v>1.5</v>
      </c>
      <c r="M361">
        <v>10</v>
      </c>
      <c r="N361">
        <v>2</v>
      </c>
      <c r="O361">
        <v>1</v>
      </c>
      <c r="P361" s="4">
        <f>(L361*M361*N361*O361)/12</f>
        <v>2.5</v>
      </c>
      <c r="Q361" s="4">
        <f>+P361/424</f>
        <v>5.89622641509434E-3</v>
      </c>
      <c r="R361" s="5">
        <v>1.02</v>
      </c>
      <c r="S361" s="5">
        <f>+Tabla1[[#This Row],[Precio $]]*Tabla1[[#This Row],[PT]]</f>
        <v>2.5499999999999998</v>
      </c>
    </row>
    <row r="362" spans="1:19" x14ac:dyDescent="0.25">
      <c r="A362" s="6">
        <v>44475</v>
      </c>
      <c r="B362" t="s">
        <v>116</v>
      </c>
      <c r="C362" t="str">
        <f>IFERROR(RIGHT(Tabla1[[#This Row],[Proyecto]],LEN(Tabla1[[#This Row],[Proyecto]])-FIND("-",Tabla1[[#This Row],[Proyecto]])),Tabla1[[#This Row],[Proyecto]])</f>
        <v>OT00111</v>
      </c>
      <c r="D362" t="str">
        <f>VLOOKUP(Tabla1[[#This Row],[Proyecto With not char]],Sheet2!$B$4:$D$53,3,FALSE)</f>
        <v>33-OT00111</v>
      </c>
      <c r="E362" t="s">
        <v>33</v>
      </c>
      <c r="F362">
        <f>VLOOKUP(Tabla1[[#This Row],[Bodega]],$AG$3:$AH$9,2,FALSE)</f>
        <v>2</v>
      </c>
      <c r="G362" t="s">
        <v>117</v>
      </c>
      <c r="J362" t="s">
        <v>40</v>
      </c>
      <c r="K362">
        <f>VLOOKUP(Tabla1[[#This Row],[Especie]],$AK$3:$AL$29,2,FALSE)</f>
        <v>1005</v>
      </c>
      <c r="L362">
        <v>2</v>
      </c>
      <c r="M362">
        <v>3</v>
      </c>
      <c r="N362">
        <v>2</v>
      </c>
      <c r="O362">
        <v>1</v>
      </c>
      <c r="P362" s="4">
        <f>(L362*M362*N362*O362)/12</f>
        <v>1</v>
      </c>
      <c r="Q362" s="4">
        <f>+P362/424</f>
        <v>2.3584905660377358E-3</v>
      </c>
      <c r="R362" s="5">
        <v>1.02</v>
      </c>
      <c r="S362" s="5">
        <f>+Tabla1[[#This Row],[Precio $]]*Tabla1[[#This Row],[PT]]</f>
        <v>1.02</v>
      </c>
    </row>
    <row r="363" spans="1:19" x14ac:dyDescent="0.25">
      <c r="A363" s="6">
        <v>44475</v>
      </c>
      <c r="B363" t="s">
        <v>116</v>
      </c>
      <c r="C363" t="str">
        <f>IFERROR(RIGHT(Tabla1[[#This Row],[Proyecto]],LEN(Tabla1[[#This Row],[Proyecto]])-FIND("-",Tabla1[[#This Row],[Proyecto]])),Tabla1[[#This Row],[Proyecto]])</f>
        <v>OT00111</v>
      </c>
      <c r="D363" t="str">
        <f>VLOOKUP(Tabla1[[#This Row],[Proyecto With not char]],Sheet2!$B$4:$D$53,3,FALSE)</f>
        <v>33-OT00111</v>
      </c>
      <c r="E363" t="s">
        <v>33</v>
      </c>
      <c r="F363">
        <f>VLOOKUP(Tabla1[[#This Row],[Bodega]],$AG$3:$AH$9,2,FALSE)</f>
        <v>2</v>
      </c>
      <c r="G363" t="s">
        <v>117</v>
      </c>
      <c r="J363" t="s">
        <v>40</v>
      </c>
      <c r="K363">
        <f>VLOOKUP(Tabla1[[#This Row],[Especie]],$AK$3:$AL$29,2,FALSE)</f>
        <v>1005</v>
      </c>
      <c r="L363">
        <v>2</v>
      </c>
      <c r="M363">
        <v>4</v>
      </c>
      <c r="N363">
        <v>2</v>
      </c>
      <c r="O363">
        <v>2</v>
      </c>
      <c r="P363" s="4">
        <f>(L363*M363*N363*O363)/12</f>
        <v>2.6666666666666665</v>
      </c>
      <c r="Q363" s="4">
        <f>+P363/424</f>
        <v>6.2893081761006284E-3</v>
      </c>
      <c r="R363" s="5">
        <v>1.02</v>
      </c>
      <c r="S363" s="5">
        <f>+Tabla1[[#This Row],[Precio $]]*Tabla1[[#This Row],[PT]]</f>
        <v>2.7199999999999998</v>
      </c>
    </row>
    <row r="364" spans="1:19" x14ac:dyDescent="0.25">
      <c r="A364" s="6">
        <v>44475</v>
      </c>
      <c r="B364" t="s">
        <v>116</v>
      </c>
      <c r="C364" t="str">
        <f>IFERROR(RIGHT(Tabla1[[#This Row],[Proyecto]],LEN(Tabla1[[#This Row],[Proyecto]])-FIND("-",Tabla1[[#This Row],[Proyecto]])),Tabla1[[#This Row],[Proyecto]])</f>
        <v>OT00111</v>
      </c>
      <c r="D364" t="str">
        <f>VLOOKUP(Tabla1[[#This Row],[Proyecto With not char]],Sheet2!$B$4:$D$53,3,FALSE)</f>
        <v>33-OT00111</v>
      </c>
      <c r="E364" t="s">
        <v>33</v>
      </c>
      <c r="F364">
        <f>VLOOKUP(Tabla1[[#This Row],[Bodega]],$AG$3:$AH$9,2,FALSE)</f>
        <v>2</v>
      </c>
      <c r="G364" t="s">
        <v>117</v>
      </c>
      <c r="J364" t="s">
        <v>40</v>
      </c>
      <c r="K364">
        <f>VLOOKUP(Tabla1[[#This Row],[Especie]],$AK$3:$AL$29,2,FALSE)</f>
        <v>1005</v>
      </c>
      <c r="L364">
        <v>2</v>
      </c>
      <c r="M364">
        <v>5</v>
      </c>
      <c r="N364">
        <v>2</v>
      </c>
      <c r="O364">
        <v>1</v>
      </c>
      <c r="P364" s="4">
        <f>(L364*M364*N364*O364)/12</f>
        <v>1.6666666666666667</v>
      </c>
      <c r="Q364" s="4">
        <f>+P364/424</f>
        <v>3.9308176100628931E-3</v>
      </c>
      <c r="R364" s="5">
        <v>1.02</v>
      </c>
      <c r="S364" s="5">
        <f>+Tabla1[[#This Row],[Precio $]]*Tabla1[[#This Row],[PT]]</f>
        <v>1.7000000000000002</v>
      </c>
    </row>
    <row r="365" spans="1:19" x14ac:dyDescent="0.25">
      <c r="A365" s="6">
        <v>44475</v>
      </c>
      <c r="B365" t="s">
        <v>116</v>
      </c>
      <c r="C365" t="str">
        <f>IFERROR(RIGHT(Tabla1[[#This Row],[Proyecto]],LEN(Tabla1[[#This Row],[Proyecto]])-FIND("-",Tabla1[[#This Row],[Proyecto]])),Tabla1[[#This Row],[Proyecto]])</f>
        <v>OT00111</v>
      </c>
      <c r="D365" t="str">
        <f>VLOOKUP(Tabla1[[#This Row],[Proyecto With not char]],Sheet2!$B$4:$D$53,3,FALSE)</f>
        <v>33-OT00111</v>
      </c>
      <c r="E365" t="s">
        <v>33</v>
      </c>
      <c r="F365">
        <f>VLOOKUP(Tabla1[[#This Row],[Bodega]],$AG$3:$AH$9,2,FALSE)</f>
        <v>2</v>
      </c>
      <c r="G365" t="s">
        <v>117</v>
      </c>
      <c r="J365" t="s">
        <v>40</v>
      </c>
      <c r="K365">
        <f>VLOOKUP(Tabla1[[#This Row],[Especie]],$AK$3:$AL$29,2,FALSE)</f>
        <v>1005</v>
      </c>
      <c r="L365">
        <v>2</v>
      </c>
      <c r="M365">
        <v>6</v>
      </c>
      <c r="N365">
        <v>2</v>
      </c>
      <c r="O365">
        <v>1</v>
      </c>
      <c r="P365" s="4">
        <f>(L365*M365*N365*O365)/12</f>
        <v>2</v>
      </c>
      <c r="Q365" s="4">
        <f>+P365/424</f>
        <v>4.7169811320754715E-3</v>
      </c>
      <c r="R365" s="5">
        <v>1.02</v>
      </c>
      <c r="S365" s="5">
        <f>+Tabla1[[#This Row],[Precio $]]*Tabla1[[#This Row],[PT]]</f>
        <v>2.04</v>
      </c>
    </row>
    <row r="366" spans="1:19" x14ac:dyDescent="0.25">
      <c r="A366" s="6">
        <v>44475</v>
      </c>
      <c r="B366" t="s">
        <v>116</v>
      </c>
      <c r="C366" t="str">
        <f>IFERROR(RIGHT(Tabla1[[#This Row],[Proyecto]],LEN(Tabla1[[#This Row],[Proyecto]])-FIND("-",Tabla1[[#This Row],[Proyecto]])),Tabla1[[#This Row],[Proyecto]])</f>
        <v>OT00111</v>
      </c>
      <c r="D366" t="str">
        <f>VLOOKUP(Tabla1[[#This Row],[Proyecto With not char]],Sheet2!$B$4:$D$53,3,FALSE)</f>
        <v>33-OT00111</v>
      </c>
      <c r="E366" t="s">
        <v>33</v>
      </c>
      <c r="F366">
        <f>VLOOKUP(Tabla1[[#This Row],[Bodega]],$AG$3:$AH$9,2,FALSE)</f>
        <v>2</v>
      </c>
      <c r="G366" t="s">
        <v>117</v>
      </c>
      <c r="J366" t="s">
        <v>40</v>
      </c>
      <c r="K366">
        <f>VLOOKUP(Tabla1[[#This Row],[Especie]],$AK$3:$AL$29,2,FALSE)</f>
        <v>1005</v>
      </c>
      <c r="L366">
        <v>1</v>
      </c>
      <c r="M366">
        <v>4</v>
      </c>
      <c r="N366">
        <v>2</v>
      </c>
      <c r="O366">
        <v>19</v>
      </c>
      <c r="P366" s="4">
        <f>(L366*M366*N366*O366)/12</f>
        <v>12.666666666666666</v>
      </c>
      <c r="Q366" s="4">
        <f>+P366/424</f>
        <v>2.9874213836477988E-2</v>
      </c>
      <c r="R366" s="5">
        <v>1.02</v>
      </c>
      <c r="S366" s="5">
        <f>+Tabla1[[#This Row],[Precio $]]*Tabla1[[#This Row],[PT]]</f>
        <v>12.92</v>
      </c>
    </row>
    <row r="367" spans="1:19" x14ac:dyDescent="0.25">
      <c r="A367" s="6">
        <v>44483</v>
      </c>
      <c r="B367" t="s">
        <v>128</v>
      </c>
      <c r="C367" t="str">
        <f>IFERROR(RIGHT(Tabla1[[#This Row],[Proyecto]],LEN(Tabla1[[#This Row],[Proyecto]])-FIND("-",Tabla1[[#This Row],[Proyecto]])),Tabla1[[#This Row],[Proyecto]])</f>
        <v>OT00112</v>
      </c>
      <c r="D367" t="str">
        <f>VLOOKUP(Tabla1[[#This Row],[Proyecto With not char]],Sheet2!$B$4:$D$53,3,FALSE)</f>
        <v>34-OT00112</v>
      </c>
      <c r="E367" t="s">
        <v>33</v>
      </c>
      <c r="F367">
        <f>VLOOKUP(Tabla1[[#This Row],[Bodega]],$AG$3:$AH$9,2,FALSE)</f>
        <v>2</v>
      </c>
      <c r="G367" t="s">
        <v>129</v>
      </c>
      <c r="J367" t="s">
        <v>17</v>
      </c>
      <c r="K367">
        <f>VLOOKUP(Tabla1[[#This Row],[Especie]],$AK$3:$AL$29,2,FALSE)</f>
        <v>1</v>
      </c>
      <c r="L367">
        <v>2</v>
      </c>
      <c r="M367">
        <v>5</v>
      </c>
      <c r="N367">
        <v>10</v>
      </c>
      <c r="O367">
        <v>3</v>
      </c>
      <c r="P367" s="4">
        <f>(L367*M367*N367*O367)/12</f>
        <v>25</v>
      </c>
      <c r="Q367" s="4">
        <f>+P367/424</f>
        <v>5.8962264150943397E-2</v>
      </c>
      <c r="R367" s="5">
        <v>1.7</v>
      </c>
      <c r="S367" s="5">
        <f>+Tabla1[[#This Row],[Precio $]]*Tabla1[[#This Row],[PT]]</f>
        <v>42.5</v>
      </c>
    </row>
    <row r="368" spans="1:19" x14ac:dyDescent="0.25">
      <c r="A368" s="6">
        <v>44483</v>
      </c>
      <c r="B368" t="s">
        <v>128</v>
      </c>
      <c r="C368" t="str">
        <f>IFERROR(RIGHT(Tabla1[[#This Row],[Proyecto]],LEN(Tabla1[[#This Row],[Proyecto]])-FIND("-",Tabla1[[#This Row],[Proyecto]])),Tabla1[[#This Row],[Proyecto]])</f>
        <v>OT00112</v>
      </c>
      <c r="D368" t="str">
        <f>VLOOKUP(Tabla1[[#This Row],[Proyecto With not char]],Sheet2!$B$4:$D$53,3,FALSE)</f>
        <v>34-OT00112</v>
      </c>
      <c r="E368" t="s">
        <v>33</v>
      </c>
      <c r="F368">
        <f>VLOOKUP(Tabla1[[#This Row],[Bodega]],$AG$3:$AH$9,2,FALSE)</f>
        <v>2</v>
      </c>
      <c r="G368" t="s">
        <v>129</v>
      </c>
      <c r="J368" t="s">
        <v>17</v>
      </c>
      <c r="K368">
        <f>VLOOKUP(Tabla1[[#This Row],[Especie]],$AK$3:$AL$29,2,FALSE)</f>
        <v>1</v>
      </c>
      <c r="L368">
        <v>2</v>
      </c>
      <c r="M368">
        <v>4</v>
      </c>
      <c r="N368">
        <v>10</v>
      </c>
      <c r="O368">
        <v>2</v>
      </c>
      <c r="P368" s="4">
        <f>(L368*M368*N368*O368)/12</f>
        <v>13.333333333333334</v>
      </c>
      <c r="Q368" s="4">
        <f>+P368/424</f>
        <v>3.1446540880503145E-2</v>
      </c>
      <c r="R368" s="5">
        <v>1.7</v>
      </c>
      <c r="S368" s="5">
        <f>+Tabla1[[#This Row],[Precio $]]*Tabla1[[#This Row],[PT]]</f>
        <v>22.666666666666668</v>
      </c>
    </row>
    <row r="369" spans="1:19" x14ac:dyDescent="0.25">
      <c r="A369" s="6">
        <v>44483</v>
      </c>
      <c r="B369" t="s">
        <v>128</v>
      </c>
      <c r="C369" t="str">
        <f>IFERROR(RIGHT(Tabla1[[#This Row],[Proyecto]],LEN(Tabla1[[#This Row],[Proyecto]])-FIND("-",Tabla1[[#This Row],[Proyecto]])),Tabla1[[#This Row],[Proyecto]])</f>
        <v>OT00112</v>
      </c>
      <c r="D369" t="str">
        <f>VLOOKUP(Tabla1[[#This Row],[Proyecto With not char]],Sheet2!$B$4:$D$53,3,FALSE)</f>
        <v>34-OT00112</v>
      </c>
      <c r="E369" t="s">
        <v>33</v>
      </c>
      <c r="F369">
        <f>VLOOKUP(Tabla1[[#This Row],[Bodega]],$AG$3:$AH$9,2,FALSE)</f>
        <v>2</v>
      </c>
      <c r="G369" t="s">
        <v>129</v>
      </c>
      <c r="J369" t="s">
        <v>17</v>
      </c>
      <c r="K369">
        <f>VLOOKUP(Tabla1[[#This Row],[Especie]],$AK$3:$AL$29,2,FALSE)</f>
        <v>1</v>
      </c>
      <c r="L369">
        <v>2</v>
      </c>
      <c r="M369">
        <v>10</v>
      </c>
      <c r="N369">
        <v>10</v>
      </c>
      <c r="O369">
        <v>2</v>
      </c>
      <c r="P369" s="4">
        <f>(L369*M369*N369*O369)/12</f>
        <v>33.333333333333336</v>
      </c>
      <c r="Q369" s="4">
        <f>+P369/424</f>
        <v>7.8616352201257872E-2</v>
      </c>
      <c r="R369" s="5">
        <v>1.7</v>
      </c>
      <c r="S369" s="5">
        <f>+Tabla1[[#This Row],[Precio $]]*Tabla1[[#This Row],[PT]]</f>
        <v>56.666666666666671</v>
      </c>
    </row>
    <row r="370" spans="1:19" x14ac:dyDescent="0.25">
      <c r="A370" s="6">
        <v>44482</v>
      </c>
      <c r="B370" t="s">
        <v>127</v>
      </c>
      <c r="C370" t="str">
        <f>IFERROR(RIGHT(Tabla1[[#This Row],[Proyecto]],LEN(Tabla1[[#This Row],[Proyecto]])-FIND("-",Tabla1[[#This Row],[Proyecto]])),Tabla1[[#This Row],[Proyecto]])</f>
        <v>OT00113</v>
      </c>
      <c r="D370" t="str">
        <f>VLOOKUP(Tabla1[[#This Row],[Proyecto With not char]],Sheet2!$B$4:$D$53,3,FALSE)</f>
        <v>35-OT00113</v>
      </c>
      <c r="E370" t="s">
        <v>33</v>
      </c>
      <c r="F370">
        <f>VLOOKUP(Tabla1[[#This Row],[Bodega]],$AG$3:$AH$9,2,FALSE)</f>
        <v>2</v>
      </c>
      <c r="G370" t="s">
        <v>112</v>
      </c>
      <c r="J370" t="s">
        <v>40</v>
      </c>
      <c r="K370">
        <f>VLOOKUP(Tabla1[[#This Row],[Especie]],$AK$3:$AL$29,2,FALSE)</f>
        <v>1005</v>
      </c>
      <c r="L370">
        <v>1</v>
      </c>
      <c r="M370">
        <v>6</v>
      </c>
      <c r="N370">
        <v>6</v>
      </c>
      <c r="O370">
        <v>8</v>
      </c>
      <c r="P370" s="4">
        <f>(L370*M370*N370*O370)/12</f>
        <v>24</v>
      </c>
      <c r="Q370" s="4">
        <f>+P370/424</f>
        <v>5.6603773584905662E-2</v>
      </c>
      <c r="R370" s="5">
        <v>1.02</v>
      </c>
      <c r="S370" s="5">
        <f>+Tabla1[[#This Row],[Precio $]]*Tabla1[[#This Row],[PT]]</f>
        <v>24.48</v>
      </c>
    </row>
    <row r="371" spans="1:19" x14ac:dyDescent="0.25">
      <c r="A371" s="6">
        <v>44482</v>
      </c>
      <c r="B371" t="s">
        <v>127</v>
      </c>
      <c r="C371" t="str">
        <f>IFERROR(RIGHT(Tabla1[[#This Row],[Proyecto]],LEN(Tabla1[[#This Row],[Proyecto]])-FIND("-",Tabla1[[#This Row],[Proyecto]])),Tabla1[[#This Row],[Proyecto]])</f>
        <v>OT00113</v>
      </c>
      <c r="D371" t="str">
        <f>VLOOKUP(Tabla1[[#This Row],[Proyecto With not char]],Sheet2!$B$4:$D$53,3,FALSE)</f>
        <v>35-OT00113</v>
      </c>
      <c r="E371" t="s">
        <v>33</v>
      </c>
      <c r="F371">
        <f>VLOOKUP(Tabla1[[#This Row],[Bodega]],$AG$3:$AH$9,2,FALSE)</f>
        <v>2</v>
      </c>
      <c r="G371" t="s">
        <v>112</v>
      </c>
      <c r="J371" t="s">
        <v>40</v>
      </c>
      <c r="K371">
        <f>VLOOKUP(Tabla1[[#This Row],[Especie]],$AK$3:$AL$29,2,FALSE)</f>
        <v>1005</v>
      </c>
      <c r="L371">
        <v>1</v>
      </c>
      <c r="M371">
        <v>4</v>
      </c>
      <c r="N371">
        <v>4</v>
      </c>
      <c r="O371">
        <v>1</v>
      </c>
      <c r="P371" s="4">
        <f>(L371*M371*N371*O371)/12</f>
        <v>1.3333333333333333</v>
      </c>
      <c r="Q371" s="4">
        <f>+P371/424</f>
        <v>3.1446540880503142E-3</v>
      </c>
      <c r="R371" s="5">
        <v>1.02</v>
      </c>
      <c r="S371" s="5">
        <f>+Tabla1[[#This Row],[Precio $]]*Tabla1[[#This Row],[PT]]</f>
        <v>1.3599999999999999</v>
      </c>
    </row>
    <row r="372" spans="1:19" x14ac:dyDescent="0.25">
      <c r="A372" s="6">
        <v>44482</v>
      </c>
      <c r="B372" t="s">
        <v>127</v>
      </c>
      <c r="C372" t="str">
        <f>IFERROR(RIGHT(Tabla1[[#This Row],[Proyecto]],LEN(Tabla1[[#This Row],[Proyecto]])-FIND("-",Tabla1[[#This Row],[Proyecto]])),Tabla1[[#This Row],[Proyecto]])</f>
        <v>OT00113</v>
      </c>
      <c r="D372" t="str">
        <f>VLOOKUP(Tabla1[[#This Row],[Proyecto With not char]],Sheet2!$B$4:$D$53,3,FALSE)</f>
        <v>35-OT00113</v>
      </c>
      <c r="E372" t="s">
        <v>33</v>
      </c>
      <c r="F372">
        <f>VLOOKUP(Tabla1[[#This Row],[Bodega]],$AG$3:$AH$9,2,FALSE)</f>
        <v>2</v>
      </c>
      <c r="G372" t="s">
        <v>112</v>
      </c>
      <c r="J372" t="s">
        <v>40</v>
      </c>
      <c r="K372">
        <f>VLOOKUP(Tabla1[[#This Row],[Especie]],$AK$3:$AL$29,2,FALSE)</f>
        <v>1005</v>
      </c>
      <c r="L372">
        <v>1</v>
      </c>
      <c r="M372">
        <v>5</v>
      </c>
      <c r="N372">
        <v>4</v>
      </c>
      <c r="O372">
        <v>1</v>
      </c>
      <c r="P372" s="4">
        <f>(L372*M372*N372*O372)/12</f>
        <v>1.6666666666666667</v>
      </c>
      <c r="Q372" s="4">
        <f>+P372/424</f>
        <v>3.9308176100628931E-3</v>
      </c>
      <c r="R372" s="5">
        <v>1.02</v>
      </c>
      <c r="S372" s="5">
        <f>+Tabla1[[#This Row],[Precio $]]*Tabla1[[#This Row],[PT]]</f>
        <v>1.7000000000000002</v>
      </c>
    </row>
    <row r="373" spans="1:19" x14ac:dyDescent="0.25">
      <c r="A373" s="6">
        <v>44482</v>
      </c>
      <c r="B373" t="s">
        <v>127</v>
      </c>
      <c r="C373" t="str">
        <f>IFERROR(RIGHT(Tabla1[[#This Row],[Proyecto]],LEN(Tabla1[[#This Row],[Proyecto]])-FIND("-",Tabla1[[#This Row],[Proyecto]])),Tabla1[[#This Row],[Proyecto]])</f>
        <v>OT00113</v>
      </c>
      <c r="D373" t="str">
        <f>VLOOKUP(Tabla1[[#This Row],[Proyecto With not char]],Sheet2!$B$4:$D$53,3,FALSE)</f>
        <v>35-OT00113</v>
      </c>
      <c r="E373" t="s">
        <v>33</v>
      </c>
      <c r="F373">
        <f>VLOOKUP(Tabla1[[#This Row],[Bodega]],$AG$3:$AH$9,2,FALSE)</f>
        <v>2</v>
      </c>
      <c r="G373" t="s">
        <v>112</v>
      </c>
      <c r="J373" t="s">
        <v>40</v>
      </c>
      <c r="K373">
        <f>VLOOKUP(Tabla1[[#This Row],[Especie]],$AK$3:$AL$29,2,FALSE)</f>
        <v>1005</v>
      </c>
      <c r="L373">
        <v>1</v>
      </c>
      <c r="M373">
        <v>6</v>
      </c>
      <c r="N373">
        <v>4</v>
      </c>
      <c r="O373">
        <v>3</v>
      </c>
      <c r="P373" s="4">
        <f>(L373*M373*N373*O373)/12</f>
        <v>6</v>
      </c>
      <c r="Q373" s="4">
        <f>+P373/424</f>
        <v>1.4150943396226415E-2</v>
      </c>
      <c r="R373" s="5">
        <v>1.02</v>
      </c>
      <c r="S373" s="5">
        <f>+Tabla1[[#This Row],[Precio $]]*Tabla1[[#This Row],[PT]]</f>
        <v>6.12</v>
      </c>
    </row>
    <row r="374" spans="1:19" x14ac:dyDescent="0.25">
      <c r="A374" s="6">
        <v>44482</v>
      </c>
      <c r="B374" t="s">
        <v>127</v>
      </c>
      <c r="C374" t="str">
        <f>IFERROR(RIGHT(Tabla1[[#This Row],[Proyecto]],LEN(Tabla1[[#This Row],[Proyecto]])-FIND("-",Tabla1[[#This Row],[Proyecto]])),Tabla1[[#This Row],[Proyecto]])</f>
        <v>OT00113</v>
      </c>
      <c r="D374" t="str">
        <f>VLOOKUP(Tabla1[[#This Row],[Proyecto With not char]],Sheet2!$B$4:$D$53,3,FALSE)</f>
        <v>35-OT00113</v>
      </c>
      <c r="E374" t="s">
        <v>33</v>
      </c>
      <c r="F374">
        <f>VLOOKUP(Tabla1[[#This Row],[Bodega]],$AG$3:$AH$9,2,FALSE)</f>
        <v>2</v>
      </c>
      <c r="G374" t="s">
        <v>112</v>
      </c>
      <c r="J374" t="s">
        <v>40</v>
      </c>
      <c r="K374">
        <f>VLOOKUP(Tabla1[[#This Row],[Especie]],$AK$3:$AL$29,2,FALSE)</f>
        <v>1005</v>
      </c>
      <c r="L374">
        <v>1</v>
      </c>
      <c r="M374">
        <v>8</v>
      </c>
      <c r="N374">
        <v>4</v>
      </c>
      <c r="O374">
        <v>1</v>
      </c>
      <c r="P374" s="4">
        <f>(L374*M374*N374*O374)/12</f>
        <v>2.6666666666666665</v>
      </c>
      <c r="Q374" s="4">
        <f>+P374/424</f>
        <v>6.2893081761006284E-3</v>
      </c>
      <c r="R374" s="5">
        <v>1.02</v>
      </c>
      <c r="S374" s="5">
        <f>+Tabla1[[#This Row],[Precio $]]*Tabla1[[#This Row],[PT]]</f>
        <v>2.7199999999999998</v>
      </c>
    </row>
    <row r="375" spans="1:19" x14ac:dyDescent="0.25">
      <c r="A375" s="6">
        <v>44482</v>
      </c>
      <c r="B375" t="s">
        <v>127</v>
      </c>
      <c r="C375" t="str">
        <f>IFERROR(RIGHT(Tabla1[[#This Row],[Proyecto]],LEN(Tabla1[[#This Row],[Proyecto]])-FIND("-",Tabla1[[#This Row],[Proyecto]])),Tabla1[[#This Row],[Proyecto]])</f>
        <v>OT00113</v>
      </c>
      <c r="D375" t="str">
        <f>VLOOKUP(Tabla1[[#This Row],[Proyecto With not char]],Sheet2!$B$4:$D$53,3,FALSE)</f>
        <v>35-OT00113</v>
      </c>
      <c r="E375" t="s">
        <v>33</v>
      </c>
      <c r="F375">
        <f>VLOOKUP(Tabla1[[#This Row],[Bodega]],$AG$3:$AH$9,2,FALSE)</f>
        <v>2</v>
      </c>
      <c r="G375" t="s">
        <v>112</v>
      </c>
      <c r="J375" t="s">
        <v>40</v>
      </c>
      <c r="K375">
        <f>VLOOKUP(Tabla1[[#This Row],[Especie]],$AK$3:$AL$29,2,FALSE)</f>
        <v>1005</v>
      </c>
      <c r="L375">
        <v>1</v>
      </c>
      <c r="M375">
        <v>3</v>
      </c>
      <c r="N375">
        <v>3</v>
      </c>
      <c r="O375">
        <v>4</v>
      </c>
      <c r="P375" s="4">
        <f>(L375*M375*N375*O375)/12</f>
        <v>3</v>
      </c>
      <c r="Q375" s="4">
        <f>+P375/424</f>
        <v>7.0754716981132077E-3</v>
      </c>
      <c r="R375" s="5">
        <v>1.02</v>
      </c>
      <c r="S375" s="5">
        <f>+Tabla1[[#This Row],[Precio $]]*Tabla1[[#This Row],[PT]]</f>
        <v>3.06</v>
      </c>
    </row>
    <row r="376" spans="1:19" x14ac:dyDescent="0.25">
      <c r="A376" s="6">
        <v>44482</v>
      </c>
      <c r="B376" t="s">
        <v>127</v>
      </c>
      <c r="C376" t="str">
        <f>IFERROR(RIGHT(Tabla1[[#This Row],[Proyecto]],LEN(Tabla1[[#This Row],[Proyecto]])-FIND("-",Tabla1[[#This Row],[Proyecto]])),Tabla1[[#This Row],[Proyecto]])</f>
        <v>OT00113</v>
      </c>
      <c r="D376" t="str">
        <f>VLOOKUP(Tabla1[[#This Row],[Proyecto With not char]],Sheet2!$B$4:$D$53,3,FALSE)</f>
        <v>35-OT00113</v>
      </c>
      <c r="E376" t="s">
        <v>33</v>
      </c>
      <c r="F376">
        <f>VLOOKUP(Tabla1[[#This Row],[Bodega]],$AG$3:$AH$9,2,FALSE)</f>
        <v>2</v>
      </c>
      <c r="G376" t="s">
        <v>112</v>
      </c>
      <c r="J376" t="s">
        <v>40</v>
      </c>
      <c r="K376">
        <f>VLOOKUP(Tabla1[[#This Row],[Especie]],$AK$3:$AL$29,2,FALSE)</f>
        <v>1005</v>
      </c>
      <c r="L376">
        <v>1</v>
      </c>
      <c r="M376">
        <v>4</v>
      </c>
      <c r="N376">
        <v>3</v>
      </c>
      <c r="O376">
        <v>10</v>
      </c>
      <c r="P376" s="4">
        <f>(L376*M376*N376*O376)/12</f>
        <v>10</v>
      </c>
      <c r="Q376" s="4">
        <f>+P376/424</f>
        <v>2.358490566037736E-2</v>
      </c>
      <c r="R376" s="5">
        <v>1.02</v>
      </c>
      <c r="S376" s="5">
        <f>+Tabla1[[#This Row],[Precio $]]*Tabla1[[#This Row],[PT]]</f>
        <v>10.199999999999999</v>
      </c>
    </row>
    <row r="377" spans="1:19" x14ac:dyDescent="0.25">
      <c r="A377" s="6">
        <v>44482</v>
      </c>
      <c r="B377" t="s">
        <v>127</v>
      </c>
      <c r="C377" t="str">
        <f>IFERROR(RIGHT(Tabla1[[#This Row],[Proyecto]],LEN(Tabla1[[#This Row],[Proyecto]])-FIND("-",Tabla1[[#This Row],[Proyecto]])),Tabla1[[#This Row],[Proyecto]])</f>
        <v>OT00113</v>
      </c>
      <c r="D377" t="str">
        <f>VLOOKUP(Tabla1[[#This Row],[Proyecto With not char]],Sheet2!$B$4:$D$53,3,FALSE)</f>
        <v>35-OT00113</v>
      </c>
      <c r="E377" t="s">
        <v>33</v>
      </c>
      <c r="F377">
        <f>VLOOKUP(Tabla1[[#This Row],[Bodega]],$AG$3:$AH$9,2,FALSE)</f>
        <v>2</v>
      </c>
      <c r="G377" t="s">
        <v>112</v>
      </c>
      <c r="J377" t="s">
        <v>40</v>
      </c>
      <c r="K377">
        <f>VLOOKUP(Tabla1[[#This Row],[Especie]],$AK$3:$AL$29,2,FALSE)</f>
        <v>1005</v>
      </c>
      <c r="L377">
        <v>1</v>
      </c>
      <c r="M377">
        <v>5</v>
      </c>
      <c r="N377">
        <v>3</v>
      </c>
      <c r="O377">
        <v>14</v>
      </c>
      <c r="P377" s="4">
        <f>(L377*M377*N377*O377)/12</f>
        <v>17.5</v>
      </c>
      <c r="Q377" s="4">
        <f>+P377/424</f>
        <v>4.1273584905660375E-2</v>
      </c>
      <c r="R377" s="5">
        <v>1.02</v>
      </c>
      <c r="S377" s="5">
        <f>+Tabla1[[#This Row],[Precio $]]*Tabla1[[#This Row],[PT]]</f>
        <v>17.850000000000001</v>
      </c>
    </row>
    <row r="378" spans="1:19" x14ac:dyDescent="0.25">
      <c r="A378" s="6">
        <v>44482</v>
      </c>
      <c r="B378" t="s">
        <v>127</v>
      </c>
      <c r="C378" t="str">
        <f>IFERROR(RIGHT(Tabla1[[#This Row],[Proyecto]],LEN(Tabla1[[#This Row],[Proyecto]])-FIND("-",Tabla1[[#This Row],[Proyecto]])),Tabla1[[#This Row],[Proyecto]])</f>
        <v>OT00113</v>
      </c>
      <c r="D378" t="str">
        <f>VLOOKUP(Tabla1[[#This Row],[Proyecto With not char]],Sheet2!$B$4:$D$53,3,FALSE)</f>
        <v>35-OT00113</v>
      </c>
      <c r="E378" t="s">
        <v>33</v>
      </c>
      <c r="F378">
        <f>VLOOKUP(Tabla1[[#This Row],[Bodega]],$AG$3:$AH$9,2,FALSE)</f>
        <v>2</v>
      </c>
      <c r="G378" t="s">
        <v>112</v>
      </c>
      <c r="J378" t="s">
        <v>40</v>
      </c>
      <c r="K378">
        <f>VLOOKUP(Tabla1[[#This Row],[Especie]],$AK$3:$AL$29,2,FALSE)</f>
        <v>1005</v>
      </c>
      <c r="L378">
        <v>1</v>
      </c>
      <c r="M378">
        <v>6</v>
      </c>
      <c r="N378">
        <v>3</v>
      </c>
      <c r="O378">
        <v>3</v>
      </c>
      <c r="P378" s="4">
        <f>(L378*M378*N378*O378)/12</f>
        <v>4.5</v>
      </c>
      <c r="Q378" s="4">
        <f>+P378/424</f>
        <v>1.0613207547169811E-2</v>
      </c>
      <c r="R378" s="5">
        <v>1.02</v>
      </c>
      <c r="S378" s="5">
        <f>+Tabla1[[#This Row],[Precio $]]*Tabla1[[#This Row],[PT]]</f>
        <v>4.59</v>
      </c>
    </row>
    <row r="379" spans="1:19" x14ac:dyDescent="0.25">
      <c r="A379" s="6">
        <v>44482</v>
      </c>
      <c r="B379" t="s">
        <v>127</v>
      </c>
      <c r="C379" t="str">
        <f>IFERROR(RIGHT(Tabla1[[#This Row],[Proyecto]],LEN(Tabla1[[#This Row],[Proyecto]])-FIND("-",Tabla1[[#This Row],[Proyecto]])),Tabla1[[#This Row],[Proyecto]])</f>
        <v>OT00113</v>
      </c>
      <c r="D379" t="str">
        <f>VLOOKUP(Tabla1[[#This Row],[Proyecto With not char]],Sheet2!$B$4:$D$53,3,FALSE)</f>
        <v>35-OT00113</v>
      </c>
      <c r="E379" t="s">
        <v>33</v>
      </c>
      <c r="F379">
        <f>VLOOKUP(Tabla1[[#This Row],[Bodega]],$AG$3:$AH$9,2,FALSE)</f>
        <v>2</v>
      </c>
      <c r="G379" t="s">
        <v>112</v>
      </c>
      <c r="J379" t="s">
        <v>40</v>
      </c>
      <c r="K379">
        <f>VLOOKUP(Tabla1[[#This Row],[Especie]],$AK$3:$AL$29,2,FALSE)</f>
        <v>1005</v>
      </c>
      <c r="L379">
        <v>1</v>
      </c>
      <c r="M379">
        <v>3</v>
      </c>
      <c r="N379">
        <v>2</v>
      </c>
      <c r="O379">
        <v>20</v>
      </c>
      <c r="P379" s="4">
        <f>(L379*M379*N379*O379)/12</f>
        <v>10</v>
      </c>
      <c r="Q379" s="4">
        <f>+P379/424</f>
        <v>2.358490566037736E-2</v>
      </c>
      <c r="R379" s="5">
        <v>1.02</v>
      </c>
      <c r="S379" s="5">
        <f>+Tabla1[[#This Row],[Precio $]]*Tabla1[[#This Row],[PT]]</f>
        <v>10.199999999999999</v>
      </c>
    </row>
    <row r="380" spans="1:19" x14ac:dyDescent="0.25">
      <c r="A380" s="6">
        <v>44482</v>
      </c>
      <c r="B380" t="s">
        <v>127</v>
      </c>
      <c r="C380" t="str">
        <f>IFERROR(RIGHT(Tabla1[[#This Row],[Proyecto]],LEN(Tabla1[[#This Row],[Proyecto]])-FIND("-",Tabla1[[#This Row],[Proyecto]])),Tabla1[[#This Row],[Proyecto]])</f>
        <v>OT00113</v>
      </c>
      <c r="D380" t="str">
        <f>VLOOKUP(Tabla1[[#This Row],[Proyecto With not char]],Sheet2!$B$4:$D$53,3,FALSE)</f>
        <v>35-OT00113</v>
      </c>
      <c r="E380" t="s">
        <v>33</v>
      </c>
      <c r="F380">
        <f>VLOOKUP(Tabla1[[#This Row],[Bodega]],$AG$3:$AH$9,2,FALSE)</f>
        <v>2</v>
      </c>
      <c r="G380" t="s">
        <v>112</v>
      </c>
      <c r="J380" t="s">
        <v>40</v>
      </c>
      <c r="K380">
        <f>VLOOKUP(Tabla1[[#This Row],[Especie]],$AK$3:$AL$29,2,FALSE)</f>
        <v>1005</v>
      </c>
      <c r="L380">
        <v>1</v>
      </c>
      <c r="M380">
        <v>4</v>
      </c>
      <c r="N380">
        <v>2</v>
      </c>
      <c r="O380">
        <v>11</v>
      </c>
      <c r="P380" s="4">
        <f>(L380*M380*N380*O380)/12</f>
        <v>7.333333333333333</v>
      </c>
      <c r="Q380" s="4">
        <f>+P380/424</f>
        <v>1.7295597484276729E-2</v>
      </c>
      <c r="R380" s="5">
        <v>1.02</v>
      </c>
      <c r="S380" s="5">
        <f>+Tabla1[[#This Row],[Precio $]]*Tabla1[[#This Row],[PT]]</f>
        <v>7.4799999999999995</v>
      </c>
    </row>
    <row r="381" spans="1:19" x14ac:dyDescent="0.25">
      <c r="A381" s="6">
        <v>44482</v>
      </c>
      <c r="B381" t="s">
        <v>127</v>
      </c>
      <c r="C381" t="str">
        <f>IFERROR(RIGHT(Tabla1[[#This Row],[Proyecto]],LEN(Tabla1[[#This Row],[Proyecto]])-FIND("-",Tabla1[[#This Row],[Proyecto]])),Tabla1[[#This Row],[Proyecto]])</f>
        <v>OT00113</v>
      </c>
      <c r="D381" t="str">
        <f>VLOOKUP(Tabla1[[#This Row],[Proyecto With not char]],Sheet2!$B$4:$D$53,3,FALSE)</f>
        <v>35-OT00113</v>
      </c>
      <c r="E381" t="s">
        <v>33</v>
      </c>
      <c r="F381">
        <f>VLOOKUP(Tabla1[[#This Row],[Bodega]],$AG$3:$AH$9,2,FALSE)</f>
        <v>2</v>
      </c>
      <c r="G381" t="s">
        <v>112</v>
      </c>
      <c r="J381" t="s">
        <v>40</v>
      </c>
      <c r="K381">
        <f>VLOOKUP(Tabla1[[#This Row],[Especie]],$AK$3:$AL$29,2,FALSE)</f>
        <v>1005</v>
      </c>
      <c r="L381">
        <v>1</v>
      </c>
      <c r="M381">
        <v>5</v>
      </c>
      <c r="N381">
        <v>2</v>
      </c>
      <c r="O381">
        <v>19</v>
      </c>
      <c r="P381" s="4">
        <f>(L381*M381*N381*O381)/12</f>
        <v>15.833333333333334</v>
      </c>
      <c r="Q381" s="4">
        <f>+P381/424</f>
        <v>3.7342767295597483E-2</v>
      </c>
      <c r="R381" s="5">
        <v>1.02</v>
      </c>
      <c r="S381" s="5">
        <f>+Tabla1[[#This Row],[Precio $]]*Tabla1[[#This Row],[PT]]</f>
        <v>16.150000000000002</v>
      </c>
    </row>
    <row r="382" spans="1:19" x14ac:dyDescent="0.25">
      <c r="A382" s="6">
        <v>44482</v>
      </c>
      <c r="B382" t="s">
        <v>127</v>
      </c>
      <c r="C382" t="str">
        <f>IFERROR(RIGHT(Tabla1[[#This Row],[Proyecto]],LEN(Tabla1[[#This Row],[Proyecto]])-FIND("-",Tabla1[[#This Row],[Proyecto]])),Tabla1[[#This Row],[Proyecto]])</f>
        <v>OT00113</v>
      </c>
      <c r="D382" t="str">
        <f>VLOOKUP(Tabla1[[#This Row],[Proyecto With not char]],Sheet2!$B$4:$D$53,3,FALSE)</f>
        <v>35-OT00113</v>
      </c>
      <c r="E382" t="s">
        <v>33</v>
      </c>
      <c r="F382">
        <f>VLOOKUP(Tabla1[[#This Row],[Bodega]],$AG$3:$AH$9,2,FALSE)</f>
        <v>2</v>
      </c>
      <c r="G382" t="s">
        <v>112</v>
      </c>
      <c r="J382" t="s">
        <v>40</v>
      </c>
      <c r="K382">
        <f>VLOOKUP(Tabla1[[#This Row],[Especie]],$AK$3:$AL$29,2,FALSE)</f>
        <v>1005</v>
      </c>
      <c r="L382">
        <v>1</v>
      </c>
      <c r="M382">
        <v>6</v>
      </c>
      <c r="N382">
        <v>2</v>
      </c>
      <c r="O382">
        <v>1</v>
      </c>
      <c r="P382" s="4">
        <f>(L382*M382*N382*O382)/12</f>
        <v>1</v>
      </c>
      <c r="Q382" s="4">
        <f>+P382/424</f>
        <v>2.3584905660377358E-3</v>
      </c>
      <c r="R382" s="5">
        <v>1.02</v>
      </c>
      <c r="S382" s="5">
        <f>+Tabla1[[#This Row],[Precio $]]*Tabla1[[#This Row],[PT]]</f>
        <v>1.02</v>
      </c>
    </row>
    <row r="383" spans="1:19" x14ac:dyDescent="0.25">
      <c r="A383" s="6">
        <v>44482</v>
      </c>
      <c r="B383" t="s">
        <v>127</v>
      </c>
      <c r="C383" t="str">
        <f>IFERROR(RIGHT(Tabla1[[#This Row],[Proyecto]],LEN(Tabla1[[#This Row],[Proyecto]])-FIND("-",Tabla1[[#This Row],[Proyecto]])),Tabla1[[#This Row],[Proyecto]])</f>
        <v>OT00113</v>
      </c>
      <c r="D383" t="str">
        <f>VLOOKUP(Tabla1[[#This Row],[Proyecto With not char]],Sheet2!$B$4:$D$53,3,FALSE)</f>
        <v>35-OT00113</v>
      </c>
      <c r="E383" t="s">
        <v>33</v>
      </c>
      <c r="F383">
        <f>VLOOKUP(Tabla1[[#This Row],[Bodega]],$AG$3:$AH$9,2,FALSE)</f>
        <v>2</v>
      </c>
      <c r="G383" t="s">
        <v>112</v>
      </c>
      <c r="J383" t="s">
        <v>40</v>
      </c>
      <c r="K383">
        <f>VLOOKUP(Tabla1[[#This Row],[Especie]],$AK$3:$AL$29,2,FALSE)</f>
        <v>1005</v>
      </c>
      <c r="L383">
        <v>2</v>
      </c>
      <c r="M383">
        <v>4</v>
      </c>
      <c r="N383">
        <v>4</v>
      </c>
      <c r="O383">
        <v>2</v>
      </c>
      <c r="P383" s="4">
        <f>(L383*M383*N383*O383)/12</f>
        <v>5.333333333333333</v>
      </c>
      <c r="Q383" s="4">
        <f>+P383/424</f>
        <v>1.2578616352201257E-2</v>
      </c>
      <c r="R383" s="5">
        <v>1.02</v>
      </c>
      <c r="S383" s="5">
        <f>+Tabla1[[#This Row],[Precio $]]*Tabla1[[#This Row],[PT]]</f>
        <v>5.4399999999999995</v>
      </c>
    </row>
    <row r="384" spans="1:19" x14ac:dyDescent="0.25">
      <c r="A384" s="6">
        <v>44482</v>
      </c>
      <c r="B384" t="s">
        <v>127</v>
      </c>
      <c r="C384" t="str">
        <f>IFERROR(RIGHT(Tabla1[[#This Row],[Proyecto]],LEN(Tabla1[[#This Row],[Proyecto]])-FIND("-",Tabla1[[#This Row],[Proyecto]])),Tabla1[[#This Row],[Proyecto]])</f>
        <v>OT00113</v>
      </c>
      <c r="D384" t="str">
        <f>VLOOKUP(Tabla1[[#This Row],[Proyecto With not char]],Sheet2!$B$4:$D$53,3,FALSE)</f>
        <v>35-OT00113</v>
      </c>
      <c r="E384" t="s">
        <v>33</v>
      </c>
      <c r="F384">
        <f>VLOOKUP(Tabla1[[#This Row],[Bodega]],$AG$3:$AH$9,2,FALSE)</f>
        <v>2</v>
      </c>
      <c r="G384" t="s">
        <v>112</v>
      </c>
      <c r="J384" t="s">
        <v>40</v>
      </c>
      <c r="K384">
        <f>VLOOKUP(Tabla1[[#This Row],[Especie]],$AK$3:$AL$29,2,FALSE)</f>
        <v>1005</v>
      </c>
      <c r="L384">
        <v>2</v>
      </c>
      <c r="M384">
        <v>5</v>
      </c>
      <c r="N384">
        <v>4</v>
      </c>
      <c r="O384">
        <v>5</v>
      </c>
      <c r="P384" s="4">
        <f>(L384*M384*N384*O384)/12</f>
        <v>16.666666666666668</v>
      </c>
      <c r="Q384" s="4">
        <f>+P384/424</f>
        <v>3.9308176100628936E-2</v>
      </c>
      <c r="R384" s="5">
        <v>1.02</v>
      </c>
      <c r="S384" s="5">
        <f>+Tabla1[[#This Row],[Precio $]]*Tabla1[[#This Row],[PT]]</f>
        <v>17</v>
      </c>
    </row>
    <row r="385" spans="1:19" x14ac:dyDescent="0.25">
      <c r="A385" s="6">
        <v>44482</v>
      </c>
      <c r="B385" t="s">
        <v>127</v>
      </c>
      <c r="C385" t="str">
        <f>IFERROR(RIGHT(Tabla1[[#This Row],[Proyecto]],LEN(Tabla1[[#This Row],[Proyecto]])-FIND("-",Tabla1[[#This Row],[Proyecto]])),Tabla1[[#This Row],[Proyecto]])</f>
        <v>OT00113</v>
      </c>
      <c r="D385" t="str">
        <f>VLOOKUP(Tabla1[[#This Row],[Proyecto With not char]],Sheet2!$B$4:$D$53,3,FALSE)</f>
        <v>35-OT00113</v>
      </c>
      <c r="E385" t="s">
        <v>33</v>
      </c>
      <c r="F385">
        <f>VLOOKUP(Tabla1[[#This Row],[Bodega]],$AG$3:$AH$9,2,FALSE)</f>
        <v>2</v>
      </c>
      <c r="G385" t="s">
        <v>112</v>
      </c>
      <c r="J385" t="s">
        <v>40</v>
      </c>
      <c r="K385">
        <f>VLOOKUP(Tabla1[[#This Row],[Especie]],$AK$3:$AL$29,2,FALSE)</f>
        <v>1005</v>
      </c>
      <c r="L385">
        <v>1.5</v>
      </c>
      <c r="M385">
        <v>5</v>
      </c>
      <c r="N385">
        <v>9</v>
      </c>
      <c r="O385">
        <v>2</v>
      </c>
      <c r="P385" s="4">
        <f>(L385*M385*N385*O385)/12</f>
        <v>11.25</v>
      </c>
      <c r="Q385" s="4">
        <f>+P385/424</f>
        <v>2.6533018867924529E-2</v>
      </c>
      <c r="R385" s="5">
        <v>1.02</v>
      </c>
      <c r="S385" s="5">
        <f>+Tabla1[[#This Row],[Precio $]]*Tabla1[[#This Row],[PT]]</f>
        <v>11.475</v>
      </c>
    </row>
    <row r="386" spans="1:19" x14ac:dyDescent="0.25">
      <c r="A386" s="6">
        <v>44487</v>
      </c>
      <c r="B386" t="s">
        <v>126</v>
      </c>
      <c r="C386" t="str">
        <f>IFERROR(RIGHT(Tabla1[[#This Row],[Proyecto]],LEN(Tabla1[[#This Row],[Proyecto]])-FIND("-",Tabla1[[#This Row],[Proyecto]])),Tabla1[[#This Row],[Proyecto]])</f>
        <v>OT00114</v>
      </c>
      <c r="D386" t="str">
        <f>VLOOKUP(Tabla1[[#This Row],[Proyecto With not char]],Sheet2!$B$4:$D$53,3,FALSE)</f>
        <v>36-OT00114</v>
      </c>
      <c r="E386" t="s">
        <v>33</v>
      </c>
      <c r="F386">
        <f>VLOOKUP(Tabla1[[#This Row],[Bodega]],$AG$3:$AH$9,2,FALSE)</f>
        <v>2</v>
      </c>
      <c r="G386" t="s">
        <v>112</v>
      </c>
      <c r="J386" t="s">
        <v>40</v>
      </c>
      <c r="K386">
        <f>VLOOKUP(Tabla1[[#This Row],[Especie]],$AK$3:$AL$29,2,FALSE)</f>
        <v>1005</v>
      </c>
      <c r="L386">
        <v>1</v>
      </c>
      <c r="M386">
        <v>4</v>
      </c>
      <c r="N386">
        <v>4</v>
      </c>
      <c r="O386">
        <v>1</v>
      </c>
      <c r="P386" s="4">
        <f>(L386*M386*N386*O386)/12</f>
        <v>1.3333333333333333</v>
      </c>
      <c r="Q386" s="4">
        <f>+P386/424</f>
        <v>3.1446540880503142E-3</v>
      </c>
      <c r="R386" s="5">
        <v>1.02</v>
      </c>
      <c r="S386" s="5">
        <f>+Tabla1[[#This Row],[Precio $]]*Tabla1[[#This Row],[PT]]</f>
        <v>1.3599999999999999</v>
      </c>
    </row>
    <row r="387" spans="1:19" x14ac:dyDescent="0.25">
      <c r="A387" s="6">
        <v>44487</v>
      </c>
      <c r="B387" t="s">
        <v>126</v>
      </c>
      <c r="C387" t="str">
        <f>IFERROR(RIGHT(Tabla1[[#This Row],[Proyecto]],LEN(Tabla1[[#This Row],[Proyecto]])-FIND("-",Tabla1[[#This Row],[Proyecto]])),Tabla1[[#This Row],[Proyecto]])</f>
        <v>OT00114</v>
      </c>
      <c r="D387" t="str">
        <f>VLOOKUP(Tabla1[[#This Row],[Proyecto With not char]],Sheet2!$B$4:$D$53,3,FALSE)</f>
        <v>36-OT00114</v>
      </c>
      <c r="E387" t="s">
        <v>33</v>
      </c>
      <c r="F387">
        <f>VLOOKUP(Tabla1[[#This Row],[Bodega]],$AG$3:$AH$9,2,FALSE)</f>
        <v>2</v>
      </c>
      <c r="G387" t="s">
        <v>112</v>
      </c>
      <c r="J387" t="s">
        <v>40</v>
      </c>
      <c r="K387">
        <f>VLOOKUP(Tabla1[[#This Row],[Especie]],$AK$3:$AL$29,2,FALSE)</f>
        <v>1005</v>
      </c>
      <c r="L387">
        <v>1</v>
      </c>
      <c r="M387">
        <v>5</v>
      </c>
      <c r="N387">
        <v>4</v>
      </c>
      <c r="O387">
        <v>4</v>
      </c>
      <c r="P387" s="4">
        <f>(L387*M387*N387*O387)/12</f>
        <v>6.666666666666667</v>
      </c>
      <c r="Q387" s="4">
        <f>+P387/424</f>
        <v>1.5723270440251572E-2</v>
      </c>
      <c r="R387" s="5">
        <v>1.02</v>
      </c>
      <c r="S387" s="5">
        <f>+Tabla1[[#This Row],[Precio $]]*Tabla1[[#This Row],[PT]]</f>
        <v>6.8000000000000007</v>
      </c>
    </row>
    <row r="388" spans="1:19" x14ac:dyDescent="0.25">
      <c r="A388" s="6">
        <v>44487</v>
      </c>
      <c r="B388" t="s">
        <v>126</v>
      </c>
      <c r="C388" t="str">
        <f>IFERROR(RIGHT(Tabla1[[#This Row],[Proyecto]],LEN(Tabla1[[#This Row],[Proyecto]])-FIND("-",Tabla1[[#This Row],[Proyecto]])),Tabla1[[#This Row],[Proyecto]])</f>
        <v>OT00114</v>
      </c>
      <c r="D388" t="str">
        <f>VLOOKUP(Tabla1[[#This Row],[Proyecto With not char]],Sheet2!$B$4:$D$53,3,FALSE)</f>
        <v>36-OT00114</v>
      </c>
      <c r="E388" t="s">
        <v>33</v>
      </c>
      <c r="F388">
        <f>VLOOKUP(Tabla1[[#This Row],[Bodega]],$AG$3:$AH$9,2,FALSE)</f>
        <v>2</v>
      </c>
      <c r="G388" t="s">
        <v>112</v>
      </c>
      <c r="J388" t="s">
        <v>40</v>
      </c>
      <c r="K388">
        <f>VLOOKUP(Tabla1[[#This Row],[Especie]],$AK$3:$AL$29,2,FALSE)</f>
        <v>1005</v>
      </c>
      <c r="L388">
        <v>1</v>
      </c>
      <c r="M388">
        <v>6</v>
      </c>
      <c r="N388">
        <v>4</v>
      </c>
      <c r="O388">
        <v>3</v>
      </c>
      <c r="P388" s="4">
        <f>(L388*M388*N388*O388)/12</f>
        <v>6</v>
      </c>
      <c r="Q388" s="4">
        <f>+P388/424</f>
        <v>1.4150943396226415E-2</v>
      </c>
      <c r="R388" s="5">
        <v>1.02</v>
      </c>
      <c r="S388" s="5">
        <f>+Tabla1[[#This Row],[Precio $]]*Tabla1[[#This Row],[PT]]</f>
        <v>6.12</v>
      </c>
    </row>
    <row r="389" spans="1:19" x14ac:dyDescent="0.25">
      <c r="A389" s="6">
        <v>44487</v>
      </c>
      <c r="B389" t="s">
        <v>126</v>
      </c>
      <c r="C389" t="str">
        <f>IFERROR(RIGHT(Tabla1[[#This Row],[Proyecto]],LEN(Tabla1[[#This Row],[Proyecto]])-FIND("-",Tabla1[[#This Row],[Proyecto]])),Tabla1[[#This Row],[Proyecto]])</f>
        <v>OT00114</v>
      </c>
      <c r="D389" t="str">
        <f>VLOOKUP(Tabla1[[#This Row],[Proyecto With not char]],Sheet2!$B$4:$D$53,3,FALSE)</f>
        <v>36-OT00114</v>
      </c>
      <c r="E389" t="s">
        <v>33</v>
      </c>
      <c r="F389">
        <f>VLOOKUP(Tabla1[[#This Row],[Bodega]],$AG$3:$AH$9,2,FALSE)</f>
        <v>2</v>
      </c>
      <c r="G389" t="s">
        <v>112</v>
      </c>
      <c r="J389" t="s">
        <v>40</v>
      </c>
      <c r="K389">
        <f>VLOOKUP(Tabla1[[#This Row],[Especie]],$AK$3:$AL$29,2,FALSE)</f>
        <v>1005</v>
      </c>
      <c r="L389">
        <v>1</v>
      </c>
      <c r="M389">
        <v>7</v>
      </c>
      <c r="N389">
        <v>4</v>
      </c>
      <c r="O389">
        <v>2</v>
      </c>
      <c r="P389" s="4">
        <f>(L389*M389*N389*O389)/12</f>
        <v>4.666666666666667</v>
      </c>
      <c r="Q389" s="4">
        <f>+P389/424</f>
        <v>1.1006289308176102E-2</v>
      </c>
      <c r="R389" s="5">
        <v>1.02</v>
      </c>
      <c r="S389" s="5">
        <f>+Tabla1[[#This Row],[Precio $]]*Tabla1[[#This Row],[PT]]</f>
        <v>4.7600000000000007</v>
      </c>
    </row>
    <row r="390" spans="1:19" x14ac:dyDescent="0.25">
      <c r="A390" s="6">
        <v>44487</v>
      </c>
      <c r="B390" t="s">
        <v>126</v>
      </c>
      <c r="C390" t="str">
        <f>IFERROR(RIGHT(Tabla1[[#This Row],[Proyecto]],LEN(Tabla1[[#This Row],[Proyecto]])-FIND("-",Tabla1[[#This Row],[Proyecto]])),Tabla1[[#This Row],[Proyecto]])</f>
        <v>OT00114</v>
      </c>
      <c r="D390" t="str">
        <f>VLOOKUP(Tabla1[[#This Row],[Proyecto With not char]],Sheet2!$B$4:$D$53,3,FALSE)</f>
        <v>36-OT00114</v>
      </c>
      <c r="E390" t="s">
        <v>33</v>
      </c>
      <c r="F390">
        <f>VLOOKUP(Tabla1[[#This Row],[Bodega]],$AG$3:$AH$9,2,FALSE)</f>
        <v>2</v>
      </c>
      <c r="G390" t="s">
        <v>112</v>
      </c>
      <c r="J390" t="s">
        <v>40</v>
      </c>
      <c r="K390">
        <f>VLOOKUP(Tabla1[[#This Row],[Especie]],$AK$3:$AL$29,2,FALSE)</f>
        <v>1005</v>
      </c>
      <c r="L390">
        <v>1</v>
      </c>
      <c r="M390">
        <v>3</v>
      </c>
      <c r="N390">
        <v>3</v>
      </c>
      <c r="O390">
        <v>13</v>
      </c>
      <c r="P390" s="4">
        <f>(L390*M390*N390*O390)/12</f>
        <v>9.75</v>
      </c>
      <c r="Q390" s="4">
        <f>+P390/424</f>
        <v>2.2995283018867923E-2</v>
      </c>
      <c r="R390" s="5">
        <v>1.02</v>
      </c>
      <c r="S390" s="5">
        <f>+Tabla1[[#This Row],[Precio $]]*Tabla1[[#This Row],[PT]]</f>
        <v>9.9450000000000003</v>
      </c>
    </row>
    <row r="391" spans="1:19" x14ac:dyDescent="0.25">
      <c r="A391" s="6">
        <v>44487</v>
      </c>
      <c r="B391" t="s">
        <v>126</v>
      </c>
      <c r="C391" t="str">
        <f>IFERROR(RIGHT(Tabla1[[#This Row],[Proyecto]],LEN(Tabla1[[#This Row],[Proyecto]])-FIND("-",Tabla1[[#This Row],[Proyecto]])),Tabla1[[#This Row],[Proyecto]])</f>
        <v>OT00114</v>
      </c>
      <c r="D391" t="str">
        <f>VLOOKUP(Tabla1[[#This Row],[Proyecto With not char]],Sheet2!$B$4:$D$53,3,FALSE)</f>
        <v>36-OT00114</v>
      </c>
      <c r="E391" t="s">
        <v>33</v>
      </c>
      <c r="F391">
        <f>VLOOKUP(Tabla1[[#This Row],[Bodega]],$AG$3:$AH$9,2,FALSE)</f>
        <v>2</v>
      </c>
      <c r="G391" t="s">
        <v>112</v>
      </c>
      <c r="J391" t="s">
        <v>40</v>
      </c>
      <c r="K391">
        <f>VLOOKUP(Tabla1[[#This Row],[Especie]],$AK$3:$AL$29,2,FALSE)</f>
        <v>1005</v>
      </c>
      <c r="L391">
        <v>1</v>
      </c>
      <c r="M391">
        <v>4</v>
      </c>
      <c r="N391">
        <v>3</v>
      </c>
      <c r="O391">
        <v>60</v>
      </c>
      <c r="P391" s="4">
        <f>(L391*M391*N391*O391)/12</f>
        <v>60</v>
      </c>
      <c r="Q391" s="4">
        <f>+P391/424</f>
        <v>0.14150943396226415</v>
      </c>
      <c r="R391" s="5">
        <v>1.02</v>
      </c>
      <c r="S391" s="5">
        <f>+Tabla1[[#This Row],[Precio $]]*Tabla1[[#This Row],[PT]]</f>
        <v>61.2</v>
      </c>
    </row>
    <row r="392" spans="1:19" x14ac:dyDescent="0.25">
      <c r="A392" s="6">
        <v>44487</v>
      </c>
      <c r="B392" t="s">
        <v>126</v>
      </c>
      <c r="C392" t="str">
        <f>IFERROR(RIGHT(Tabla1[[#This Row],[Proyecto]],LEN(Tabla1[[#This Row],[Proyecto]])-FIND("-",Tabla1[[#This Row],[Proyecto]])),Tabla1[[#This Row],[Proyecto]])</f>
        <v>OT00114</v>
      </c>
      <c r="D392" t="str">
        <f>VLOOKUP(Tabla1[[#This Row],[Proyecto With not char]],Sheet2!$B$4:$D$53,3,FALSE)</f>
        <v>36-OT00114</v>
      </c>
      <c r="E392" t="s">
        <v>33</v>
      </c>
      <c r="F392">
        <f>VLOOKUP(Tabla1[[#This Row],[Bodega]],$AG$3:$AH$9,2,FALSE)</f>
        <v>2</v>
      </c>
      <c r="G392" t="s">
        <v>112</v>
      </c>
      <c r="J392" t="s">
        <v>40</v>
      </c>
      <c r="K392">
        <f>VLOOKUP(Tabla1[[#This Row],[Especie]],$AK$3:$AL$29,2,FALSE)</f>
        <v>1005</v>
      </c>
      <c r="L392">
        <v>1</v>
      </c>
      <c r="M392">
        <v>5</v>
      </c>
      <c r="N392">
        <v>3</v>
      </c>
      <c r="O392">
        <v>43</v>
      </c>
      <c r="P392" s="4">
        <f>(L392*M392*N392*O392)/12</f>
        <v>53.75</v>
      </c>
      <c r="Q392" s="4">
        <f>+P392/424</f>
        <v>0.12676886792452829</v>
      </c>
      <c r="R392" s="5">
        <v>1.02</v>
      </c>
      <c r="S392" s="5">
        <f>+Tabla1[[#This Row],[Precio $]]*Tabla1[[#This Row],[PT]]</f>
        <v>54.825000000000003</v>
      </c>
    </row>
    <row r="393" spans="1:19" x14ac:dyDescent="0.25">
      <c r="A393" s="6">
        <v>44487</v>
      </c>
      <c r="B393" t="s">
        <v>126</v>
      </c>
      <c r="C393" t="str">
        <f>IFERROR(RIGHT(Tabla1[[#This Row],[Proyecto]],LEN(Tabla1[[#This Row],[Proyecto]])-FIND("-",Tabla1[[#This Row],[Proyecto]])),Tabla1[[#This Row],[Proyecto]])</f>
        <v>OT00114</v>
      </c>
      <c r="D393" t="str">
        <f>VLOOKUP(Tabla1[[#This Row],[Proyecto With not char]],Sheet2!$B$4:$D$53,3,FALSE)</f>
        <v>36-OT00114</v>
      </c>
      <c r="E393" t="s">
        <v>33</v>
      </c>
      <c r="F393">
        <f>VLOOKUP(Tabla1[[#This Row],[Bodega]],$AG$3:$AH$9,2,FALSE)</f>
        <v>2</v>
      </c>
      <c r="G393" t="s">
        <v>112</v>
      </c>
      <c r="J393" t="s">
        <v>40</v>
      </c>
      <c r="K393">
        <f>VLOOKUP(Tabla1[[#This Row],[Especie]],$AK$3:$AL$29,2,FALSE)</f>
        <v>1005</v>
      </c>
      <c r="L393">
        <v>1</v>
      </c>
      <c r="M393">
        <v>3</v>
      </c>
      <c r="N393">
        <v>2</v>
      </c>
      <c r="O393">
        <v>17</v>
      </c>
      <c r="P393" s="4">
        <f>(L393*M393*N393*O393)/12</f>
        <v>8.5</v>
      </c>
      <c r="Q393" s="4">
        <f>+P393/424</f>
        <v>2.0047169811320754E-2</v>
      </c>
      <c r="R393" s="5">
        <v>1.02</v>
      </c>
      <c r="S393" s="5">
        <f>+Tabla1[[#This Row],[Precio $]]*Tabla1[[#This Row],[PT]]</f>
        <v>8.67</v>
      </c>
    </row>
    <row r="394" spans="1:19" x14ac:dyDescent="0.25">
      <c r="A394" s="6">
        <v>44487</v>
      </c>
      <c r="B394" t="s">
        <v>126</v>
      </c>
      <c r="C394" t="str">
        <f>IFERROR(RIGHT(Tabla1[[#This Row],[Proyecto]],LEN(Tabla1[[#This Row],[Proyecto]])-FIND("-",Tabla1[[#This Row],[Proyecto]])),Tabla1[[#This Row],[Proyecto]])</f>
        <v>OT00114</v>
      </c>
      <c r="D394" t="str">
        <f>VLOOKUP(Tabla1[[#This Row],[Proyecto With not char]],Sheet2!$B$4:$D$53,3,FALSE)</f>
        <v>36-OT00114</v>
      </c>
      <c r="E394" t="s">
        <v>33</v>
      </c>
      <c r="F394">
        <f>VLOOKUP(Tabla1[[#This Row],[Bodega]],$AG$3:$AH$9,2,FALSE)</f>
        <v>2</v>
      </c>
      <c r="G394" t="s">
        <v>112</v>
      </c>
      <c r="J394" t="s">
        <v>40</v>
      </c>
      <c r="K394">
        <f>VLOOKUP(Tabla1[[#This Row],[Especie]],$AK$3:$AL$29,2,FALSE)</f>
        <v>1005</v>
      </c>
      <c r="L394">
        <v>1</v>
      </c>
      <c r="M394">
        <v>4</v>
      </c>
      <c r="N394">
        <v>2</v>
      </c>
      <c r="O394">
        <v>19</v>
      </c>
      <c r="P394" s="4">
        <f>(L394*M394*N394*O394)/12</f>
        <v>12.666666666666666</v>
      </c>
      <c r="Q394" s="4">
        <f>+P394/424</f>
        <v>2.9874213836477988E-2</v>
      </c>
      <c r="R394" s="5">
        <v>1.02</v>
      </c>
      <c r="S394" s="5">
        <f>+Tabla1[[#This Row],[Precio $]]*Tabla1[[#This Row],[PT]]</f>
        <v>12.92</v>
      </c>
    </row>
    <row r="395" spans="1:19" x14ac:dyDescent="0.25">
      <c r="A395" s="6">
        <v>44487</v>
      </c>
      <c r="B395" t="s">
        <v>126</v>
      </c>
      <c r="C395" t="str">
        <f>IFERROR(RIGHT(Tabla1[[#This Row],[Proyecto]],LEN(Tabla1[[#This Row],[Proyecto]])-FIND("-",Tabla1[[#This Row],[Proyecto]])),Tabla1[[#This Row],[Proyecto]])</f>
        <v>OT00114</v>
      </c>
      <c r="D395" t="str">
        <f>VLOOKUP(Tabla1[[#This Row],[Proyecto With not char]],Sheet2!$B$4:$D$53,3,FALSE)</f>
        <v>36-OT00114</v>
      </c>
      <c r="E395" t="s">
        <v>33</v>
      </c>
      <c r="F395">
        <f>VLOOKUP(Tabla1[[#This Row],[Bodega]],$AG$3:$AH$9,2,FALSE)</f>
        <v>2</v>
      </c>
      <c r="G395" t="s">
        <v>112</v>
      </c>
      <c r="J395" t="s">
        <v>40</v>
      </c>
      <c r="K395">
        <f>VLOOKUP(Tabla1[[#This Row],[Especie]],$AK$3:$AL$29,2,FALSE)</f>
        <v>1005</v>
      </c>
      <c r="L395">
        <v>1</v>
      </c>
      <c r="M395">
        <v>5</v>
      </c>
      <c r="N395">
        <v>2</v>
      </c>
      <c r="O395">
        <v>5</v>
      </c>
      <c r="P395" s="4">
        <f>(L395*M395*N395*O395)/12</f>
        <v>4.166666666666667</v>
      </c>
      <c r="Q395" s="4">
        <f>+P395/424</f>
        <v>9.827044025157234E-3</v>
      </c>
      <c r="R395" s="5">
        <v>1.02</v>
      </c>
      <c r="S395" s="5">
        <f>+Tabla1[[#This Row],[Precio $]]*Tabla1[[#This Row],[PT]]</f>
        <v>4.25</v>
      </c>
    </row>
    <row r="396" spans="1:19" x14ac:dyDescent="0.25">
      <c r="A396" s="6">
        <v>44487</v>
      </c>
      <c r="B396" t="s">
        <v>126</v>
      </c>
      <c r="C396" t="str">
        <f>IFERROR(RIGHT(Tabla1[[#This Row],[Proyecto]],LEN(Tabla1[[#This Row],[Proyecto]])-FIND("-",Tabla1[[#This Row],[Proyecto]])),Tabla1[[#This Row],[Proyecto]])</f>
        <v>OT00114</v>
      </c>
      <c r="D396" t="str">
        <f>VLOOKUP(Tabla1[[#This Row],[Proyecto With not char]],Sheet2!$B$4:$D$53,3,FALSE)</f>
        <v>36-OT00114</v>
      </c>
      <c r="E396" t="s">
        <v>33</v>
      </c>
      <c r="F396">
        <f>VLOOKUP(Tabla1[[#This Row],[Bodega]],$AG$3:$AH$9,2,FALSE)</f>
        <v>2</v>
      </c>
      <c r="G396" t="s">
        <v>112</v>
      </c>
      <c r="J396" t="s">
        <v>40</v>
      </c>
      <c r="K396">
        <f>VLOOKUP(Tabla1[[#This Row],[Especie]],$AK$3:$AL$29,2,FALSE)</f>
        <v>1005</v>
      </c>
      <c r="L396">
        <v>1</v>
      </c>
      <c r="M396">
        <v>6</v>
      </c>
      <c r="N396">
        <v>2</v>
      </c>
      <c r="O396">
        <v>1</v>
      </c>
      <c r="P396" s="4">
        <f>(L396*M396*N396*O396)/12</f>
        <v>1</v>
      </c>
      <c r="Q396" s="4">
        <f>+P396/424</f>
        <v>2.3584905660377358E-3</v>
      </c>
      <c r="R396" s="5">
        <v>1.02</v>
      </c>
      <c r="S396" s="5">
        <f>+Tabla1[[#This Row],[Precio $]]*Tabla1[[#This Row],[PT]]</f>
        <v>1.02</v>
      </c>
    </row>
    <row r="397" spans="1:19" x14ac:dyDescent="0.25">
      <c r="A397" s="6">
        <v>44487</v>
      </c>
      <c r="B397" t="s">
        <v>126</v>
      </c>
      <c r="C397" t="str">
        <f>IFERROR(RIGHT(Tabla1[[#This Row],[Proyecto]],LEN(Tabla1[[#This Row],[Proyecto]])-FIND("-",Tabla1[[#This Row],[Proyecto]])),Tabla1[[#This Row],[Proyecto]])</f>
        <v>OT00114</v>
      </c>
      <c r="D397" t="str">
        <f>VLOOKUP(Tabla1[[#This Row],[Proyecto With not char]],Sheet2!$B$4:$D$53,3,FALSE)</f>
        <v>36-OT00114</v>
      </c>
      <c r="E397" t="s">
        <v>33</v>
      </c>
      <c r="F397">
        <f>VLOOKUP(Tabla1[[#This Row],[Bodega]],$AG$3:$AH$9,2,FALSE)</f>
        <v>2</v>
      </c>
      <c r="G397" t="s">
        <v>112</v>
      </c>
      <c r="J397" t="s">
        <v>40</v>
      </c>
      <c r="K397">
        <f>VLOOKUP(Tabla1[[#This Row],[Especie]],$AK$3:$AL$29,2,FALSE)</f>
        <v>1005</v>
      </c>
      <c r="L397">
        <v>2</v>
      </c>
      <c r="M397">
        <v>3</v>
      </c>
      <c r="N397">
        <v>3</v>
      </c>
      <c r="O397">
        <v>9</v>
      </c>
      <c r="P397" s="4">
        <f>(L397*M397*N397*O397)/12</f>
        <v>13.5</v>
      </c>
      <c r="Q397" s="4">
        <f>+P397/424</f>
        <v>3.1839622641509434E-2</v>
      </c>
      <c r="R397" s="5">
        <v>1.02</v>
      </c>
      <c r="S397" s="5">
        <f>+Tabla1[[#This Row],[Precio $]]*Tabla1[[#This Row],[PT]]</f>
        <v>13.77</v>
      </c>
    </row>
    <row r="398" spans="1:19" x14ac:dyDescent="0.25">
      <c r="A398" s="6">
        <v>44487</v>
      </c>
      <c r="B398" t="s">
        <v>126</v>
      </c>
      <c r="C398" t="str">
        <f>IFERROR(RIGHT(Tabla1[[#This Row],[Proyecto]],LEN(Tabla1[[#This Row],[Proyecto]])-FIND("-",Tabla1[[#This Row],[Proyecto]])),Tabla1[[#This Row],[Proyecto]])</f>
        <v>OT00114</v>
      </c>
      <c r="D398" t="str">
        <f>VLOOKUP(Tabla1[[#This Row],[Proyecto With not char]],Sheet2!$B$4:$D$53,3,FALSE)</f>
        <v>36-OT00114</v>
      </c>
      <c r="E398" t="s">
        <v>33</v>
      </c>
      <c r="F398">
        <f>VLOOKUP(Tabla1[[#This Row],[Bodega]],$AG$3:$AH$9,2,FALSE)</f>
        <v>2</v>
      </c>
      <c r="G398" t="s">
        <v>112</v>
      </c>
      <c r="J398" t="s">
        <v>40</v>
      </c>
      <c r="K398">
        <f>VLOOKUP(Tabla1[[#This Row],[Especie]],$AK$3:$AL$29,2,FALSE)</f>
        <v>1005</v>
      </c>
      <c r="L398">
        <v>2</v>
      </c>
      <c r="M398">
        <v>4</v>
      </c>
      <c r="N398">
        <v>3</v>
      </c>
      <c r="O398">
        <v>14</v>
      </c>
      <c r="P398" s="4">
        <f>(L398*M398*N398*O398)/12</f>
        <v>28</v>
      </c>
      <c r="Q398" s="4">
        <f>+P398/424</f>
        <v>6.6037735849056603E-2</v>
      </c>
      <c r="R398" s="5">
        <v>1.02</v>
      </c>
      <c r="S398" s="5">
        <f>+Tabla1[[#This Row],[Precio $]]*Tabla1[[#This Row],[PT]]</f>
        <v>28.560000000000002</v>
      </c>
    </row>
    <row r="399" spans="1:19" x14ac:dyDescent="0.25">
      <c r="A399" s="6">
        <v>44487</v>
      </c>
      <c r="B399" t="s">
        <v>126</v>
      </c>
      <c r="C399" t="str">
        <f>IFERROR(RIGHT(Tabla1[[#This Row],[Proyecto]],LEN(Tabla1[[#This Row],[Proyecto]])-FIND("-",Tabla1[[#This Row],[Proyecto]])),Tabla1[[#This Row],[Proyecto]])</f>
        <v>OT00114</v>
      </c>
      <c r="D399" t="str">
        <f>VLOOKUP(Tabla1[[#This Row],[Proyecto With not char]],Sheet2!$B$4:$D$53,3,FALSE)</f>
        <v>36-OT00114</v>
      </c>
      <c r="E399" t="s">
        <v>33</v>
      </c>
      <c r="F399">
        <f>VLOOKUP(Tabla1[[#This Row],[Bodega]],$AG$3:$AH$9,2,FALSE)</f>
        <v>2</v>
      </c>
      <c r="G399" t="s">
        <v>112</v>
      </c>
      <c r="J399" t="s">
        <v>40</v>
      </c>
      <c r="K399">
        <f>VLOOKUP(Tabla1[[#This Row],[Especie]],$AK$3:$AL$29,2,FALSE)</f>
        <v>1005</v>
      </c>
      <c r="L399">
        <v>2</v>
      </c>
      <c r="M399">
        <v>5</v>
      </c>
      <c r="N399">
        <v>3</v>
      </c>
      <c r="O399">
        <v>14</v>
      </c>
      <c r="P399" s="4">
        <f>(L399*M399*N399*O399)/12</f>
        <v>35</v>
      </c>
      <c r="Q399" s="4">
        <f>+P399/424</f>
        <v>8.254716981132075E-2</v>
      </c>
      <c r="R399" s="5">
        <v>1.02</v>
      </c>
      <c r="S399" s="5">
        <f>+Tabla1[[#This Row],[Precio $]]*Tabla1[[#This Row],[PT]]</f>
        <v>35.700000000000003</v>
      </c>
    </row>
    <row r="400" spans="1:19" x14ac:dyDescent="0.25">
      <c r="A400" s="6">
        <v>44487</v>
      </c>
      <c r="B400" t="s">
        <v>126</v>
      </c>
      <c r="C400" t="str">
        <f>IFERROR(RIGHT(Tabla1[[#This Row],[Proyecto]],LEN(Tabla1[[#This Row],[Proyecto]])-FIND("-",Tabla1[[#This Row],[Proyecto]])),Tabla1[[#This Row],[Proyecto]])</f>
        <v>OT00114</v>
      </c>
      <c r="D400" t="str">
        <f>VLOOKUP(Tabla1[[#This Row],[Proyecto With not char]],Sheet2!$B$4:$D$53,3,FALSE)</f>
        <v>36-OT00114</v>
      </c>
      <c r="E400" t="s">
        <v>33</v>
      </c>
      <c r="F400">
        <f>VLOOKUP(Tabla1[[#This Row],[Bodega]],$AG$3:$AH$9,2,FALSE)</f>
        <v>2</v>
      </c>
      <c r="G400" t="s">
        <v>112</v>
      </c>
      <c r="J400" t="s">
        <v>40</v>
      </c>
      <c r="K400">
        <f>VLOOKUP(Tabla1[[#This Row],[Especie]],$AK$3:$AL$29,2,FALSE)</f>
        <v>1005</v>
      </c>
      <c r="L400">
        <v>2</v>
      </c>
      <c r="M400">
        <v>6</v>
      </c>
      <c r="N400">
        <v>3</v>
      </c>
      <c r="O400">
        <v>3</v>
      </c>
      <c r="P400" s="4">
        <f>(L400*M400*N400*O400)/12</f>
        <v>9</v>
      </c>
      <c r="Q400" s="4">
        <f>+P400/424</f>
        <v>2.1226415094339621E-2</v>
      </c>
      <c r="R400" s="5">
        <v>1.02</v>
      </c>
      <c r="S400" s="5">
        <f>+Tabla1[[#This Row],[Precio $]]*Tabla1[[#This Row],[PT]]</f>
        <v>9.18</v>
      </c>
    </row>
    <row r="401" spans="1:19" x14ac:dyDescent="0.25">
      <c r="A401" s="6">
        <v>44487</v>
      </c>
      <c r="B401" t="s">
        <v>126</v>
      </c>
      <c r="C401" t="str">
        <f>IFERROR(RIGHT(Tabla1[[#This Row],[Proyecto]],LEN(Tabla1[[#This Row],[Proyecto]])-FIND("-",Tabla1[[#This Row],[Proyecto]])),Tabla1[[#This Row],[Proyecto]])</f>
        <v>OT00114</v>
      </c>
      <c r="D401" t="str">
        <f>VLOOKUP(Tabla1[[#This Row],[Proyecto With not char]],Sheet2!$B$4:$D$53,3,FALSE)</f>
        <v>36-OT00114</v>
      </c>
      <c r="E401" t="s">
        <v>33</v>
      </c>
      <c r="F401">
        <f>VLOOKUP(Tabla1[[#This Row],[Bodega]],$AG$3:$AH$9,2,FALSE)</f>
        <v>2</v>
      </c>
      <c r="G401" t="s">
        <v>112</v>
      </c>
      <c r="J401" t="s">
        <v>40</v>
      </c>
      <c r="K401">
        <f>VLOOKUP(Tabla1[[#This Row],[Especie]],$AK$3:$AL$29,2,FALSE)</f>
        <v>1005</v>
      </c>
      <c r="L401">
        <v>2</v>
      </c>
      <c r="M401">
        <v>7</v>
      </c>
      <c r="N401">
        <v>3</v>
      </c>
      <c r="O401">
        <v>1</v>
      </c>
      <c r="P401" s="4">
        <f>(L401*M401*N401*O401)/12</f>
        <v>3.5</v>
      </c>
      <c r="Q401" s="4">
        <f>+P401/424</f>
        <v>8.2547169811320754E-3</v>
      </c>
      <c r="R401" s="5">
        <v>1.02</v>
      </c>
      <c r="S401" s="5">
        <f>+Tabla1[[#This Row],[Precio $]]*Tabla1[[#This Row],[PT]]</f>
        <v>3.5700000000000003</v>
      </c>
    </row>
    <row r="402" spans="1:19" x14ac:dyDescent="0.25">
      <c r="A402" s="6">
        <v>44487</v>
      </c>
      <c r="B402" t="s">
        <v>126</v>
      </c>
      <c r="C402" t="str">
        <f>IFERROR(RIGHT(Tabla1[[#This Row],[Proyecto]],LEN(Tabla1[[#This Row],[Proyecto]])-FIND("-",Tabla1[[#This Row],[Proyecto]])),Tabla1[[#This Row],[Proyecto]])</f>
        <v>OT00114</v>
      </c>
      <c r="D402" t="str">
        <f>VLOOKUP(Tabla1[[#This Row],[Proyecto With not char]],Sheet2!$B$4:$D$53,3,FALSE)</f>
        <v>36-OT00114</v>
      </c>
      <c r="E402" t="s">
        <v>33</v>
      </c>
      <c r="F402">
        <f>VLOOKUP(Tabla1[[#This Row],[Bodega]],$AG$3:$AH$9,2,FALSE)</f>
        <v>2</v>
      </c>
      <c r="G402" t="s">
        <v>112</v>
      </c>
      <c r="J402" t="s">
        <v>40</v>
      </c>
      <c r="K402">
        <f>VLOOKUP(Tabla1[[#This Row],[Especie]],$AK$3:$AL$29,2,FALSE)</f>
        <v>1005</v>
      </c>
      <c r="L402">
        <v>2</v>
      </c>
      <c r="M402">
        <v>8</v>
      </c>
      <c r="N402">
        <v>3</v>
      </c>
      <c r="O402">
        <v>1</v>
      </c>
      <c r="P402" s="4">
        <f>(L402*M402*N402*O402)/12</f>
        <v>4</v>
      </c>
      <c r="Q402" s="4">
        <f>+P402/424</f>
        <v>9.433962264150943E-3</v>
      </c>
      <c r="R402" s="5">
        <v>1.02</v>
      </c>
      <c r="S402" s="5">
        <f>+Tabla1[[#This Row],[Precio $]]*Tabla1[[#This Row],[PT]]</f>
        <v>4.08</v>
      </c>
    </row>
    <row r="403" spans="1:19" x14ac:dyDescent="0.25">
      <c r="A403" s="6">
        <v>44499</v>
      </c>
      <c r="B403" t="s">
        <v>137</v>
      </c>
      <c r="C403" t="str">
        <f>IFERROR(RIGHT(Tabla1[[#This Row],[Proyecto]],LEN(Tabla1[[#This Row],[Proyecto]])-FIND("-",Tabla1[[#This Row],[Proyecto]])),Tabla1[[#This Row],[Proyecto]])</f>
        <v>OT00120</v>
      </c>
      <c r="D403" t="str">
        <f>VLOOKUP(Tabla1[[#This Row],[Proyecto With not char]],Sheet2!$B$4:$D$53,3,FALSE)</f>
        <v>37-OT00120</v>
      </c>
      <c r="E403" t="s">
        <v>33</v>
      </c>
      <c r="F403">
        <f>VLOOKUP(Tabla1[[#This Row],[Bodega]],$AG$3:$AH$9,2,FALSE)</f>
        <v>2</v>
      </c>
      <c r="G403" t="s">
        <v>138</v>
      </c>
      <c r="J403" t="s">
        <v>40</v>
      </c>
      <c r="K403">
        <f>VLOOKUP(Tabla1[[#This Row],[Especie]],$AK$3:$AL$29,2,FALSE)</f>
        <v>1005</v>
      </c>
      <c r="L403">
        <v>2</v>
      </c>
      <c r="M403">
        <v>4</v>
      </c>
      <c r="N403">
        <v>4</v>
      </c>
      <c r="O403">
        <v>20</v>
      </c>
      <c r="P403" s="4">
        <f>(L403*M403*N403*O403)/12</f>
        <v>53.333333333333336</v>
      </c>
      <c r="Q403" s="4">
        <f>+P403/424</f>
        <v>0.12578616352201258</v>
      </c>
      <c r="R403" s="5">
        <v>1.02</v>
      </c>
      <c r="S403" s="5">
        <f>+Tabla1[[#This Row],[Precio $]]*Tabla1[[#This Row],[PT]]</f>
        <v>54.400000000000006</v>
      </c>
    </row>
    <row r="404" spans="1:19" x14ac:dyDescent="0.25">
      <c r="A404" s="6">
        <v>44499</v>
      </c>
      <c r="B404" t="s">
        <v>137</v>
      </c>
      <c r="C404" t="str">
        <f>IFERROR(RIGHT(Tabla1[[#This Row],[Proyecto]],LEN(Tabla1[[#This Row],[Proyecto]])-FIND("-",Tabla1[[#This Row],[Proyecto]])),Tabla1[[#This Row],[Proyecto]])</f>
        <v>OT00120</v>
      </c>
      <c r="D404" t="str">
        <f>VLOOKUP(Tabla1[[#This Row],[Proyecto With not char]],Sheet2!$B$4:$D$53,3,FALSE)</f>
        <v>37-OT00120</v>
      </c>
      <c r="E404" t="s">
        <v>33</v>
      </c>
      <c r="F404">
        <f>VLOOKUP(Tabla1[[#This Row],[Bodega]],$AG$3:$AH$9,2,FALSE)</f>
        <v>2</v>
      </c>
      <c r="G404" t="s">
        <v>138</v>
      </c>
      <c r="J404" t="s">
        <v>40</v>
      </c>
      <c r="K404">
        <f>VLOOKUP(Tabla1[[#This Row],[Especie]],$AK$3:$AL$29,2,FALSE)</f>
        <v>1005</v>
      </c>
      <c r="L404">
        <v>2</v>
      </c>
      <c r="M404">
        <v>4</v>
      </c>
      <c r="N404">
        <v>6</v>
      </c>
      <c r="O404">
        <v>6</v>
      </c>
      <c r="P404" s="4">
        <f>(L404*M404*N404*O404)/12</f>
        <v>24</v>
      </c>
      <c r="Q404" s="4">
        <f>+P404/424</f>
        <v>5.6603773584905662E-2</v>
      </c>
      <c r="R404" s="5">
        <v>1.02</v>
      </c>
      <c r="S404" s="5">
        <f>+Tabla1[[#This Row],[Precio $]]*Tabla1[[#This Row],[PT]]</f>
        <v>24.48</v>
      </c>
    </row>
    <row r="405" spans="1:19" x14ac:dyDescent="0.25">
      <c r="A405" s="6">
        <v>44499</v>
      </c>
      <c r="B405" t="s">
        <v>139</v>
      </c>
      <c r="C405" t="str">
        <f>IFERROR(RIGHT(Tabla1[[#This Row],[Proyecto]],LEN(Tabla1[[#This Row],[Proyecto]])-FIND("-",Tabla1[[#This Row],[Proyecto]])),Tabla1[[#This Row],[Proyecto]])</f>
        <v>OT00121</v>
      </c>
      <c r="D405" t="str">
        <f>VLOOKUP(Tabla1[[#This Row],[Proyecto With not char]],Sheet2!$B$4:$D$53,3,FALSE)</f>
        <v>38-OT00121</v>
      </c>
      <c r="E405" t="s">
        <v>33</v>
      </c>
      <c r="F405">
        <f>VLOOKUP(Tabla1[[#This Row],[Bodega]],$AG$3:$AH$9,2,FALSE)</f>
        <v>2</v>
      </c>
      <c r="G405" t="s">
        <v>138</v>
      </c>
      <c r="J405" t="s">
        <v>40</v>
      </c>
      <c r="K405">
        <f>VLOOKUP(Tabla1[[#This Row],[Especie]],$AK$3:$AL$29,2,FALSE)</f>
        <v>1005</v>
      </c>
      <c r="L405">
        <v>1.5</v>
      </c>
      <c r="M405">
        <v>4</v>
      </c>
      <c r="N405">
        <v>4</v>
      </c>
      <c r="O405">
        <v>30</v>
      </c>
      <c r="P405" s="4">
        <f>(L405*M405*N405*O405)/12</f>
        <v>60</v>
      </c>
      <c r="Q405" s="4">
        <f>+P405/424</f>
        <v>0.14150943396226415</v>
      </c>
      <c r="R405" s="5">
        <v>1.02</v>
      </c>
      <c r="S405" s="5">
        <f>+Tabla1[[#This Row],[Precio $]]*Tabla1[[#This Row],[PT]]</f>
        <v>61.2</v>
      </c>
    </row>
    <row r="406" spans="1:19" x14ac:dyDescent="0.25">
      <c r="A406" s="6">
        <v>44503</v>
      </c>
      <c r="B406" t="s">
        <v>134</v>
      </c>
      <c r="C406" t="str">
        <f>IFERROR(RIGHT(Tabla1[[#This Row],[Proyecto]],LEN(Tabla1[[#This Row],[Proyecto]])-FIND("-",Tabla1[[#This Row],[Proyecto]])),Tabla1[[#This Row],[Proyecto]])</f>
        <v>OT00125</v>
      </c>
      <c r="D406" t="str">
        <f>VLOOKUP(Tabla1[[#This Row],[Proyecto With not char]],Sheet2!$B$4:$D$53,3,FALSE)</f>
        <v>39-OT00125</v>
      </c>
      <c r="E406" t="s">
        <v>33</v>
      </c>
      <c r="F406">
        <f>VLOOKUP(Tabla1[[#This Row],[Bodega]],$AG$3:$AH$9,2,FALSE)</f>
        <v>2</v>
      </c>
      <c r="G406" t="s">
        <v>135</v>
      </c>
      <c r="J406" t="s">
        <v>46</v>
      </c>
      <c r="K406">
        <f>VLOOKUP(Tabla1[[#This Row],[Especie]],$AK$3:$AL$29,2,FALSE)</f>
        <v>1003</v>
      </c>
      <c r="L406">
        <v>2</v>
      </c>
      <c r="M406">
        <v>4</v>
      </c>
      <c r="N406">
        <v>7</v>
      </c>
      <c r="O406">
        <v>5</v>
      </c>
      <c r="P406" s="4">
        <f>(L406*M406*N406*O406)/12</f>
        <v>23.333333333333332</v>
      </c>
      <c r="Q406" s="4">
        <f>+P406/424</f>
        <v>5.5031446540880498E-2</v>
      </c>
      <c r="R406" s="5">
        <v>1.43</v>
      </c>
      <c r="S406" s="5">
        <f>+Tabla1[[#This Row],[Precio $]]*Tabla1[[#This Row],[PT]]</f>
        <v>33.36666666666666</v>
      </c>
    </row>
    <row r="407" spans="1:19" x14ac:dyDescent="0.25">
      <c r="A407" s="6">
        <v>44503</v>
      </c>
      <c r="B407" t="s">
        <v>134</v>
      </c>
      <c r="C407" t="str">
        <f>IFERROR(RIGHT(Tabla1[[#This Row],[Proyecto]],LEN(Tabla1[[#This Row],[Proyecto]])-FIND("-",Tabla1[[#This Row],[Proyecto]])),Tabla1[[#This Row],[Proyecto]])</f>
        <v>OT00125</v>
      </c>
      <c r="D407" t="str">
        <f>VLOOKUP(Tabla1[[#This Row],[Proyecto With not char]],Sheet2!$B$4:$D$53,3,FALSE)</f>
        <v>39-OT00125</v>
      </c>
      <c r="E407" t="s">
        <v>33</v>
      </c>
      <c r="F407">
        <f>VLOOKUP(Tabla1[[#This Row],[Bodega]],$AG$3:$AH$9,2,FALSE)</f>
        <v>2</v>
      </c>
      <c r="G407" t="s">
        <v>135</v>
      </c>
      <c r="J407" t="s">
        <v>46</v>
      </c>
      <c r="K407">
        <f>VLOOKUP(Tabla1[[#This Row],[Especie]],$AK$3:$AL$29,2,FALSE)</f>
        <v>1003</v>
      </c>
      <c r="L407">
        <v>2</v>
      </c>
      <c r="M407">
        <v>7</v>
      </c>
      <c r="N407">
        <v>7</v>
      </c>
      <c r="O407">
        <v>5</v>
      </c>
      <c r="P407" s="4">
        <f>(L407*M407*N407*O407)/12</f>
        <v>40.833333333333336</v>
      </c>
      <c r="Q407" s="4">
        <f>+P407/424</f>
        <v>9.6305031446540887E-2</v>
      </c>
      <c r="R407" s="5">
        <v>1.43</v>
      </c>
      <c r="S407" s="5">
        <f>+Tabla1[[#This Row],[Precio $]]*Tabla1[[#This Row],[PT]]</f>
        <v>58.391666666666666</v>
      </c>
    </row>
    <row r="408" spans="1:19" x14ac:dyDescent="0.25">
      <c r="A408" s="6">
        <v>44503</v>
      </c>
      <c r="B408" t="s">
        <v>134</v>
      </c>
      <c r="C408" t="str">
        <f>IFERROR(RIGHT(Tabla1[[#This Row],[Proyecto]],LEN(Tabla1[[#This Row],[Proyecto]])-FIND("-",Tabla1[[#This Row],[Proyecto]])),Tabla1[[#This Row],[Proyecto]])</f>
        <v>OT00125</v>
      </c>
      <c r="D408" t="str">
        <f>VLOOKUP(Tabla1[[#This Row],[Proyecto With not char]],Sheet2!$B$4:$D$53,3,FALSE)</f>
        <v>39-OT00125</v>
      </c>
      <c r="E408" t="s">
        <v>33</v>
      </c>
      <c r="F408">
        <f>VLOOKUP(Tabla1[[#This Row],[Bodega]],$AG$3:$AH$9,2,FALSE)</f>
        <v>2</v>
      </c>
      <c r="G408" t="s">
        <v>135</v>
      </c>
      <c r="J408" t="s">
        <v>46</v>
      </c>
      <c r="K408">
        <f>VLOOKUP(Tabla1[[#This Row],[Especie]],$AK$3:$AL$29,2,FALSE)</f>
        <v>1003</v>
      </c>
      <c r="L408">
        <v>2</v>
      </c>
      <c r="M408">
        <v>8</v>
      </c>
      <c r="N408">
        <v>7</v>
      </c>
      <c r="O408">
        <v>1</v>
      </c>
      <c r="P408" s="4">
        <f>(L408*M408*N408*O408)/12</f>
        <v>9.3333333333333339</v>
      </c>
      <c r="Q408" s="4">
        <f>+P408/424</f>
        <v>2.2012578616352203E-2</v>
      </c>
      <c r="R408" s="5">
        <v>1.43</v>
      </c>
      <c r="S408" s="5">
        <f>+Tabla1[[#This Row],[Precio $]]*Tabla1[[#This Row],[PT]]</f>
        <v>13.346666666666668</v>
      </c>
    </row>
    <row r="409" spans="1:19" x14ac:dyDescent="0.25">
      <c r="A409" s="6">
        <v>44503</v>
      </c>
      <c r="B409" t="s">
        <v>134</v>
      </c>
      <c r="C409" t="str">
        <f>IFERROR(RIGHT(Tabla1[[#This Row],[Proyecto]],LEN(Tabla1[[#This Row],[Proyecto]])-FIND("-",Tabla1[[#This Row],[Proyecto]])),Tabla1[[#This Row],[Proyecto]])</f>
        <v>OT00125</v>
      </c>
      <c r="D409" t="str">
        <f>VLOOKUP(Tabla1[[#This Row],[Proyecto With not char]],Sheet2!$B$4:$D$53,3,FALSE)</f>
        <v>39-OT00125</v>
      </c>
      <c r="E409" t="s">
        <v>33</v>
      </c>
      <c r="F409">
        <f>VLOOKUP(Tabla1[[#This Row],[Bodega]],$AG$3:$AH$9,2,FALSE)</f>
        <v>2</v>
      </c>
      <c r="G409" t="s">
        <v>135</v>
      </c>
      <c r="J409" t="s">
        <v>46</v>
      </c>
      <c r="K409">
        <f>VLOOKUP(Tabla1[[#This Row],[Especie]],$AK$3:$AL$29,2,FALSE)</f>
        <v>1003</v>
      </c>
      <c r="L409">
        <v>2</v>
      </c>
      <c r="M409">
        <v>10</v>
      </c>
      <c r="N409">
        <v>7</v>
      </c>
      <c r="O409">
        <v>1</v>
      </c>
      <c r="P409" s="4">
        <f>(L409*M409*N409*O409)/12</f>
        <v>11.666666666666666</v>
      </c>
      <c r="Q409" s="4">
        <f>+P409/424</f>
        <v>2.7515723270440249E-2</v>
      </c>
      <c r="R409" s="5">
        <v>1.43</v>
      </c>
      <c r="S409" s="5">
        <f>+Tabla1[[#This Row],[Precio $]]*Tabla1[[#This Row],[PT]]</f>
        <v>16.68333333333333</v>
      </c>
    </row>
    <row r="410" spans="1:19" x14ac:dyDescent="0.25">
      <c r="A410" s="6">
        <v>44503</v>
      </c>
      <c r="B410" t="s">
        <v>134</v>
      </c>
      <c r="C410" t="str">
        <f>IFERROR(RIGHT(Tabla1[[#This Row],[Proyecto]],LEN(Tabla1[[#This Row],[Proyecto]])-FIND("-",Tabla1[[#This Row],[Proyecto]])),Tabla1[[#This Row],[Proyecto]])</f>
        <v>OT00125</v>
      </c>
      <c r="D410" t="str">
        <f>VLOOKUP(Tabla1[[#This Row],[Proyecto With not char]],Sheet2!$B$4:$D$53,3,FALSE)</f>
        <v>39-OT00125</v>
      </c>
      <c r="E410" t="s">
        <v>33</v>
      </c>
      <c r="F410">
        <f>VLOOKUP(Tabla1[[#This Row],[Bodega]],$AG$3:$AH$9,2,FALSE)</f>
        <v>2</v>
      </c>
      <c r="G410" t="s">
        <v>135</v>
      </c>
      <c r="J410" t="s">
        <v>46</v>
      </c>
      <c r="K410">
        <f>VLOOKUP(Tabla1[[#This Row],[Especie]],$AK$3:$AL$29,2,FALSE)</f>
        <v>1003</v>
      </c>
      <c r="L410">
        <v>2</v>
      </c>
      <c r="M410">
        <v>6</v>
      </c>
      <c r="N410">
        <v>7</v>
      </c>
      <c r="O410">
        <v>3</v>
      </c>
      <c r="P410" s="4">
        <f>(L410*M410*N410*O410)/12</f>
        <v>21</v>
      </c>
      <c r="Q410" s="4">
        <f>+P410/424</f>
        <v>4.9528301886792456E-2</v>
      </c>
      <c r="R410" s="5">
        <v>1.43</v>
      </c>
      <c r="S410" s="5">
        <f>+Tabla1[[#This Row],[Precio $]]*Tabla1[[#This Row],[PT]]</f>
        <v>30.029999999999998</v>
      </c>
    </row>
    <row r="411" spans="1:19" x14ac:dyDescent="0.25">
      <c r="A411" s="6">
        <v>44518</v>
      </c>
      <c r="B411" t="s">
        <v>154</v>
      </c>
      <c r="C411" t="str">
        <f>IFERROR(RIGHT(Tabla1[[#This Row],[Proyecto]],LEN(Tabla1[[#This Row],[Proyecto]])-FIND("-",Tabla1[[#This Row],[Proyecto]])),Tabla1[[#This Row],[Proyecto]])</f>
        <v>00138</v>
      </c>
      <c r="D411" t="str">
        <f>VLOOKUP(Tabla1[[#This Row],[Proyecto With not char]],Sheet2!$B$4:$D$53,3,FALSE)</f>
        <v>4-00138</v>
      </c>
      <c r="E411" t="s">
        <v>33</v>
      </c>
      <c r="F411">
        <f>VLOOKUP(Tabla1[[#This Row],[Bodega]],$AG$3:$AH$9,2,FALSE)</f>
        <v>2</v>
      </c>
      <c r="G411" t="s">
        <v>155</v>
      </c>
      <c r="J411" t="s">
        <v>35</v>
      </c>
      <c r="K411">
        <f>VLOOKUP(Tabla1[[#This Row],[Especie]],$AK$3:$AL$29,2,FALSE)</f>
        <v>3</v>
      </c>
      <c r="L411">
        <v>2</v>
      </c>
      <c r="M411">
        <v>4</v>
      </c>
      <c r="N411">
        <v>6</v>
      </c>
      <c r="O411">
        <v>12</v>
      </c>
      <c r="P411" s="4">
        <f>(L411*M411*N411*O411)/12</f>
        <v>48</v>
      </c>
      <c r="Q411" s="4">
        <f>+P411/424</f>
        <v>0.11320754716981132</v>
      </c>
      <c r="R411" s="5">
        <v>1.02</v>
      </c>
      <c r="S411" s="5">
        <f>+Tabla1[[#This Row],[Precio $]]*Tabla1[[#This Row],[PT]]</f>
        <v>48.96</v>
      </c>
    </row>
    <row r="412" spans="1:19" x14ac:dyDescent="0.25">
      <c r="A412" s="6">
        <v>44518</v>
      </c>
      <c r="B412" t="s">
        <v>154</v>
      </c>
      <c r="C412" t="str">
        <f>IFERROR(RIGHT(Tabla1[[#This Row],[Proyecto]],LEN(Tabla1[[#This Row],[Proyecto]])-FIND("-",Tabla1[[#This Row],[Proyecto]])),Tabla1[[#This Row],[Proyecto]])</f>
        <v>00138</v>
      </c>
      <c r="D412" t="str">
        <f>VLOOKUP(Tabla1[[#This Row],[Proyecto With not char]],Sheet2!$B$4:$D$53,3,FALSE)</f>
        <v>4-00138</v>
      </c>
      <c r="E412" t="s">
        <v>33</v>
      </c>
      <c r="F412">
        <f>VLOOKUP(Tabla1[[#This Row],[Bodega]],$AG$3:$AH$9,2,FALSE)</f>
        <v>2</v>
      </c>
      <c r="G412" t="s">
        <v>155</v>
      </c>
      <c r="J412" t="s">
        <v>35</v>
      </c>
      <c r="K412">
        <f>VLOOKUP(Tabla1[[#This Row],[Especie]],$AK$3:$AL$29,2,FALSE)</f>
        <v>3</v>
      </c>
      <c r="L412">
        <v>2</v>
      </c>
      <c r="M412">
        <v>5</v>
      </c>
      <c r="N412">
        <v>6</v>
      </c>
      <c r="O412">
        <v>23</v>
      </c>
      <c r="P412" s="4">
        <f>(L412*M412*N412*O412)/12</f>
        <v>115</v>
      </c>
      <c r="Q412" s="4">
        <f>+P412/424</f>
        <v>0.27122641509433965</v>
      </c>
      <c r="R412" s="5">
        <v>1.02</v>
      </c>
      <c r="S412" s="5">
        <f>+Tabla1[[#This Row],[Precio $]]*Tabla1[[#This Row],[PT]]</f>
        <v>117.3</v>
      </c>
    </row>
    <row r="413" spans="1:19" x14ac:dyDescent="0.25">
      <c r="A413" s="6">
        <v>44518</v>
      </c>
      <c r="B413" t="s">
        <v>154</v>
      </c>
      <c r="C413" t="str">
        <f>IFERROR(RIGHT(Tabla1[[#This Row],[Proyecto]],LEN(Tabla1[[#This Row],[Proyecto]])-FIND("-",Tabla1[[#This Row],[Proyecto]])),Tabla1[[#This Row],[Proyecto]])</f>
        <v>00138</v>
      </c>
      <c r="D413" t="str">
        <f>VLOOKUP(Tabla1[[#This Row],[Proyecto With not char]],Sheet2!$B$4:$D$53,3,FALSE)</f>
        <v>4-00138</v>
      </c>
      <c r="E413" t="s">
        <v>33</v>
      </c>
      <c r="F413">
        <f>VLOOKUP(Tabla1[[#This Row],[Bodega]],$AG$3:$AH$9,2,FALSE)</f>
        <v>2</v>
      </c>
      <c r="G413" t="s">
        <v>155</v>
      </c>
      <c r="J413" t="s">
        <v>35</v>
      </c>
      <c r="K413">
        <f>VLOOKUP(Tabla1[[#This Row],[Especie]],$AK$3:$AL$29,2,FALSE)</f>
        <v>3</v>
      </c>
      <c r="L413">
        <v>2</v>
      </c>
      <c r="M413">
        <v>6</v>
      </c>
      <c r="N413">
        <v>6</v>
      </c>
      <c r="O413">
        <v>17</v>
      </c>
      <c r="P413" s="4">
        <f>(L413*M413*N413*O413)/12</f>
        <v>102</v>
      </c>
      <c r="Q413" s="4">
        <f>+P413/424</f>
        <v>0.24056603773584906</v>
      </c>
      <c r="R413" s="5">
        <v>1.02</v>
      </c>
      <c r="S413" s="5">
        <f>+Tabla1[[#This Row],[Precio $]]*Tabla1[[#This Row],[PT]]</f>
        <v>104.04</v>
      </c>
    </row>
    <row r="414" spans="1:19" x14ac:dyDescent="0.25">
      <c r="A414" s="6">
        <v>44518</v>
      </c>
      <c r="B414" t="s">
        <v>154</v>
      </c>
      <c r="C414" t="str">
        <f>IFERROR(RIGHT(Tabla1[[#This Row],[Proyecto]],LEN(Tabla1[[#This Row],[Proyecto]])-FIND("-",Tabla1[[#This Row],[Proyecto]])),Tabla1[[#This Row],[Proyecto]])</f>
        <v>00138</v>
      </c>
      <c r="D414" t="str">
        <f>VLOOKUP(Tabla1[[#This Row],[Proyecto With not char]],Sheet2!$B$4:$D$53,3,FALSE)</f>
        <v>4-00138</v>
      </c>
      <c r="E414" t="s">
        <v>33</v>
      </c>
      <c r="F414">
        <f>VLOOKUP(Tabla1[[#This Row],[Bodega]],$AG$3:$AH$9,2,FALSE)</f>
        <v>2</v>
      </c>
      <c r="G414" t="s">
        <v>155</v>
      </c>
      <c r="J414" t="s">
        <v>35</v>
      </c>
      <c r="K414">
        <f>VLOOKUP(Tabla1[[#This Row],[Especie]],$AK$3:$AL$29,2,FALSE)</f>
        <v>3</v>
      </c>
      <c r="L414">
        <v>2</v>
      </c>
      <c r="M414">
        <v>7</v>
      </c>
      <c r="N414">
        <v>6</v>
      </c>
      <c r="O414">
        <v>8</v>
      </c>
      <c r="P414" s="4">
        <f>(L414*M414*N414*O414)/12</f>
        <v>56</v>
      </c>
      <c r="Q414" s="4">
        <f>+P414/424</f>
        <v>0.13207547169811321</v>
      </c>
      <c r="R414" s="5">
        <v>1.02</v>
      </c>
      <c r="S414" s="5">
        <f>+Tabla1[[#This Row],[Precio $]]*Tabla1[[#This Row],[PT]]</f>
        <v>57.120000000000005</v>
      </c>
    </row>
    <row r="415" spans="1:19" x14ac:dyDescent="0.25">
      <c r="A415" s="6">
        <v>44518</v>
      </c>
      <c r="B415" t="s">
        <v>154</v>
      </c>
      <c r="C415" t="str">
        <f>IFERROR(RIGHT(Tabla1[[#This Row],[Proyecto]],LEN(Tabla1[[#This Row],[Proyecto]])-FIND("-",Tabla1[[#This Row],[Proyecto]])),Tabla1[[#This Row],[Proyecto]])</f>
        <v>00138</v>
      </c>
      <c r="D415" t="str">
        <f>VLOOKUP(Tabla1[[#This Row],[Proyecto With not char]],Sheet2!$B$4:$D$53,3,FALSE)</f>
        <v>4-00138</v>
      </c>
      <c r="E415" t="s">
        <v>33</v>
      </c>
      <c r="F415">
        <f>VLOOKUP(Tabla1[[#This Row],[Bodega]],$AG$3:$AH$9,2,FALSE)</f>
        <v>2</v>
      </c>
      <c r="G415" t="s">
        <v>155</v>
      </c>
      <c r="J415" t="s">
        <v>35</v>
      </c>
      <c r="K415">
        <f>VLOOKUP(Tabla1[[#This Row],[Especie]],$AK$3:$AL$29,2,FALSE)</f>
        <v>3</v>
      </c>
      <c r="L415">
        <v>2</v>
      </c>
      <c r="M415">
        <v>3</v>
      </c>
      <c r="N415">
        <v>7</v>
      </c>
      <c r="O415">
        <v>6</v>
      </c>
      <c r="P415" s="4">
        <f>(L415*M415*N415*O415)/12</f>
        <v>21</v>
      </c>
      <c r="Q415" s="4">
        <f>+P415/424</f>
        <v>4.9528301886792456E-2</v>
      </c>
      <c r="R415" s="5">
        <v>1.02</v>
      </c>
      <c r="S415" s="5">
        <f>+Tabla1[[#This Row],[Precio $]]*Tabla1[[#This Row],[PT]]</f>
        <v>21.42</v>
      </c>
    </row>
    <row r="416" spans="1:19" x14ac:dyDescent="0.25">
      <c r="A416" s="6">
        <v>44518</v>
      </c>
      <c r="B416" t="s">
        <v>154</v>
      </c>
      <c r="C416" t="str">
        <f>IFERROR(RIGHT(Tabla1[[#This Row],[Proyecto]],LEN(Tabla1[[#This Row],[Proyecto]])-FIND("-",Tabla1[[#This Row],[Proyecto]])),Tabla1[[#This Row],[Proyecto]])</f>
        <v>00138</v>
      </c>
      <c r="D416" t="str">
        <f>VLOOKUP(Tabla1[[#This Row],[Proyecto With not char]],Sheet2!$B$4:$D$53,3,FALSE)</f>
        <v>4-00138</v>
      </c>
      <c r="E416" t="s">
        <v>33</v>
      </c>
      <c r="F416">
        <f>VLOOKUP(Tabla1[[#This Row],[Bodega]],$AG$3:$AH$9,2,FALSE)</f>
        <v>2</v>
      </c>
      <c r="G416" t="s">
        <v>155</v>
      </c>
      <c r="J416" t="s">
        <v>35</v>
      </c>
      <c r="K416">
        <f>VLOOKUP(Tabla1[[#This Row],[Especie]],$AK$3:$AL$29,2,FALSE)</f>
        <v>3</v>
      </c>
      <c r="L416">
        <v>2</v>
      </c>
      <c r="M416">
        <v>4</v>
      </c>
      <c r="N416">
        <v>7</v>
      </c>
      <c r="O416">
        <v>18</v>
      </c>
      <c r="P416" s="4">
        <f>(L416*M416*N416*O416)/12</f>
        <v>84</v>
      </c>
      <c r="Q416" s="4">
        <f>+P416/424</f>
        <v>0.19811320754716982</v>
      </c>
      <c r="R416" s="5">
        <v>1.02</v>
      </c>
      <c r="S416" s="5">
        <f>+Tabla1[[#This Row],[Precio $]]*Tabla1[[#This Row],[PT]]</f>
        <v>85.68</v>
      </c>
    </row>
    <row r="417" spans="1:19" x14ac:dyDescent="0.25">
      <c r="A417" s="6">
        <v>44518</v>
      </c>
      <c r="B417" t="s">
        <v>154</v>
      </c>
      <c r="C417" t="str">
        <f>IFERROR(RIGHT(Tabla1[[#This Row],[Proyecto]],LEN(Tabla1[[#This Row],[Proyecto]])-FIND("-",Tabla1[[#This Row],[Proyecto]])),Tabla1[[#This Row],[Proyecto]])</f>
        <v>00138</v>
      </c>
      <c r="D417" t="str">
        <f>VLOOKUP(Tabla1[[#This Row],[Proyecto With not char]],Sheet2!$B$4:$D$53,3,FALSE)</f>
        <v>4-00138</v>
      </c>
      <c r="E417" t="s">
        <v>33</v>
      </c>
      <c r="F417">
        <f>VLOOKUP(Tabla1[[#This Row],[Bodega]],$AG$3:$AH$9,2,FALSE)</f>
        <v>2</v>
      </c>
      <c r="G417" t="s">
        <v>155</v>
      </c>
      <c r="J417" t="s">
        <v>35</v>
      </c>
      <c r="K417">
        <f>VLOOKUP(Tabla1[[#This Row],[Especie]],$AK$3:$AL$29,2,FALSE)</f>
        <v>3</v>
      </c>
      <c r="L417">
        <v>2</v>
      </c>
      <c r="M417">
        <v>5</v>
      </c>
      <c r="N417">
        <v>7</v>
      </c>
      <c r="O417">
        <v>24</v>
      </c>
      <c r="P417" s="4">
        <f>(L417*M417*N417*O417)/12</f>
        <v>140</v>
      </c>
      <c r="Q417" s="4">
        <f>+P417/424</f>
        <v>0.330188679245283</v>
      </c>
      <c r="R417" s="5">
        <v>1.02</v>
      </c>
      <c r="S417" s="5">
        <f>+Tabla1[[#This Row],[Precio $]]*Tabla1[[#This Row],[PT]]</f>
        <v>142.80000000000001</v>
      </c>
    </row>
    <row r="418" spans="1:19" x14ac:dyDescent="0.25">
      <c r="A418" s="6">
        <v>44518</v>
      </c>
      <c r="B418" t="s">
        <v>154</v>
      </c>
      <c r="C418" t="str">
        <f>IFERROR(RIGHT(Tabla1[[#This Row],[Proyecto]],LEN(Tabla1[[#This Row],[Proyecto]])-FIND("-",Tabla1[[#This Row],[Proyecto]])),Tabla1[[#This Row],[Proyecto]])</f>
        <v>00138</v>
      </c>
      <c r="D418" t="str">
        <f>VLOOKUP(Tabla1[[#This Row],[Proyecto With not char]],Sheet2!$B$4:$D$53,3,FALSE)</f>
        <v>4-00138</v>
      </c>
      <c r="E418" t="s">
        <v>33</v>
      </c>
      <c r="F418">
        <f>VLOOKUP(Tabla1[[#This Row],[Bodega]],$AG$3:$AH$9,2,FALSE)</f>
        <v>2</v>
      </c>
      <c r="G418" t="s">
        <v>155</v>
      </c>
      <c r="J418" t="s">
        <v>35</v>
      </c>
      <c r="K418">
        <f>VLOOKUP(Tabla1[[#This Row],[Especie]],$AK$3:$AL$29,2,FALSE)</f>
        <v>3</v>
      </c>
      <c r="L418">
        <v>2</v>
      </c>
      <c r="M418">
        <v>6</v>
      </c>
      <c r="N418">
        <v>7</v>
      </c>
      <c r="O418">
        <v>10</v>
      </c>
      <c r="P418" s="4">
        <f>(L418*M418*N418*O418)/12</f>
        <v>70</v>
      </c>
      <c r="Q418" s="4">
        <f>+P418/424</f>
        <v>0.1650943396226415</v>
      </c>
      <c r="R418" s="5">
        <v>1.02</v>
      </c>
      <c r="S418" s="5">
        <f>+Tabla1[[#This Row],[Precio $]]*Tabla1[[#This Row],[PT]]</f>
        <v>71.400000000000006</v>
      </c>
    </row>
    <row r="419" spans="1:19" x14ac:dyDescent="0.25">
      <c r="A419" s="6">
        <v>44518</v>
      </c>
      <c r="B419" t="s">
        <v>154</v>
      </c>
      <c r="C419" t="str">
        <f>IFERROR(RIGHT(Tabla1[[#This Row],[Proyecto]],LEN(Tabla1[[#This Row],[Proyecto]])-FIND("-",Tabla1[[#This Row],[Proyecto]])),Tabla1[[#This Row],[Proyecto]])</f>
        <v>00138</v>
      </c>
      <c r="D419" t="str">
        <f>VLOOKUP(Tabla1[[#This Row],[Proyecto With not char]],Sheet2!$B$4:$D$53,3,FALSE)</f>
        <v>4-00138</v>
      </c>
      <c r="E419" t="s">
        <v>33</v>
      </c>
      <c r="F419">
        <f>VLOOKUP(Tabla1[[#This Row],[Bodega]],$AG$3:$AH$9,2,FALSE)</f>
        <v>2</v>
      </c>
      <c r="G419" t="s">
        <v>155</v>
      </c>
      <c r="J419" t="s">
        <v>35</v>
      </c>
      <c r="K419">
        <f>VLOOKUP(Tabla1[[#This Row],[Especie]],$AK$3:$AL$29,2,FALSE)</f>
        <v>3</v>
      </c>
      <c r="L419">
        <v>2</v>
      </c>
      <c r="M419">
        <v>7</v>
      </c>
      <c r="N419">
        <v>7</v>
      </c>
      <c r="O419">
        <v>2</v>
      </c>
      <c r="P419" s="4">
        <f>(L419*M419*N419*O419)/12</f>
        <v>16.333333333333332</v>
      </c>
      <c r="Q419" s="4">
        <f>+P419/424</f>
        <v>3.8522012578616351E-2</v>
      </c>
      <c r="R419" s="5">
        <v>1.02</v>
      </c>
      <c r="S419" s="5">
        <f>+Tabla1[[#This Row],[Precio $]]*Tabla1[[#This Row],[PT]]</f>
        <v>16.66</v>
      </c>
    </row>
    <row r="420" spans="1:19" x14ac:dyDescent="0.25">
      <c r="A420" s="6">
        <v>44518</v>
      </c>
      <c r="B420" t="s">
        <v>154</v>
      </c>
      <c r="C420" t="str">
        <f>IFERROR(RIGHT(Tabla1[[#This Row],[Proyecto]],LEN(Tabla1[[#This Row],[Proyecto]])-FIND("-",Tabla1[[#This Row],[Proyecto]])),Tabla1[[#This Row],[Proyecto]])</f>
        <v>00138</v>
      </c>
      <c r="D420" t="str">
        <f>VLOOKUP(Tabla1[[#This Row],[Proyecto With not char]],Sheet2!$B$4:$D$53,3,FALSE)</f>
        <v>4-00138</v>
      </c>
      <c r="E420" t="s">
        <v>33</v>
      </c>
      <c r="F420">
        <f>VLOOKUP(Tabla1[[#This Row],[Bodega]],$AG$3:$AH$9,2,FALSE)</f>
        <v>2</v>
      </c>
      <c r="G420" t="s">
        <v>155</v>
      </c>
      <c r="J420" t="s">
        <v>35</v>
      </c>
      <c r="K420">
        <f>VLOOKUP(Tabla1[[#This Row],[Especie]],$AK$3:$AL$29,2,FALSE)</f>
        <v>3</v>
      </c>
      <c r="L420">
        <v>2</v>
      </c>
      <c r="M420">
        <v>4</v>
      </c>
      <c r="N420">
        <v>8</v>
      </c>
      <c r="O420">
        <v>4</v>
      </c>
      <c r="P420" s="4">
        <f>(L420*M420*N420*O420)/12</f>
        <v>21.333333333333332</v>
      </c>
      <c r="Q420" s="4">
        <f>+P420/424</f>
        <v>5.0314465408805027E-2</v>
      </c>
      <c r="R420" s="5">
        <v>1.02</v>
      </c>
      <c r="S420" s="5">
        <f>+Tabla1[[#This Row],[Precio $]]*Tabla1[[#This Row],[PT]]</f>
        <v>21.759999999999998</v>
      </c>
    </row>
    <row r="421" spans="1:19" x14ac:dyDescent="0.25">
      <c r="A421" s="6">
        <v>44518</v>
      </c>
      <c r="B421" t="s">
        <v>154</v>
      </c>
      <c r="C421" t="str">
        <f>IFERROR(RIGHT(Tabla1[[#This Row],[Proyecto]],LEN(Tabla1[[#This Row],[Proyecto]])-FIND("-",Tabla1[[#This Row],[Proyecto]])),Tabla1[[#This Row],[Proyecto]])</f>
        <v>00138</v>
      </c>
      <c r="D421" t="str">
        <f>VLOOKUP(Tabla1[[#This Row],[Proyecto With not char]],Sheet2!$B$4:$D$53,3,FALSE)</f>
        <v>4-00138</v>
      </c>
      <c r="E421" t="s">
        <v>33</v>
      </c>
      <c r="F421">
        <f>VLOOKUP(Tabla1[[#This Row],[Bodega]],$AG$3:$AH$9,2,FALSE)</f>
        <v>2</v>
      </c>
      <c r="G421" t="s">
        <v>155</v>
      </c>
      <c r="J421" t="s">
        <v>35</v>
      </c>
      <c r="K421">
        <f>VLOOKUP(Tabla1[[#This Row],[Especie]],$AK$3:$AL$29,2,FALSE)</f>
        <v>3</v>
      </c>
      <c r="L421">
        <v>2</v>
      </c>
      <c r="M421">
        <v>5</v>
      </c>
      <c r="N421">
        <v>8</v>
      </c>
      <c r="O421">
        <v>10</v>
      </c>
      <c r="P421" s="4">
        <f>(L421*M421*N421*O421)/12</f>
        <v>66.666666666666671</v>
      </c>
      <c r="Q421" s="4">
        <f>+P421/424</f>
        <v>0.15723270440251574</v>
      </c>
      <c r="R421" s="5">
        <v>1.02</v>
      </c>
      <c r="S421" s="5">
        <f>+Tabla1[[#This Row],[Precio $]]*Tabla1[[#This Row],[PT]]</f>
        <v>68</v>
      </c>
    </row>
    <row r="422" spans="1:19" x14ac:dyDescent="0.25">
      <c r="A422" s="6">
        <v>44518</v>
      </c>
      <c r="B422" t="s">
        <v>154</v>
      </c>
      <c r="C422" t="str">
        <f>IFERROR(RIGHT(Tabla1[[#This Row],[Proyecto]],LEN(Tabla1[[#This Row],[Proyecto]])-FIND("-",Tabla1[[#This Row],[Proyecto]])),Tabla1[[#This Row],[Proyecto]])</f>
        <v>00138</v>
      </c>
      <c r="D422" t="str">
        <f>VLOOKUP(Tabla1[[#This Row],[Proyecto With not char]],Sheet2!$B$4:$D$53,3,FALSE)</f>
        <v>4-00138</v>
      </c>
      <c r="E422" t="s">
        <v>33</v>
      </c>
      <c r="F422">
        <f>VLOOKUP(Tabla1[[#This Row],[Bodega]],$AG$3:$AH$9,2,FALSE)</f>
        <v>2</v>
      </c>
      <c r="G422" t="s">
        <v>155</v>
      </c>
      <c r="J422" t="s">
        <v>35</v>
      </c>
      <c r="K422">
        <f>VLOOKUP(Tabla1[[#This Row],[Especie]],$AK$3:$AL$29,2,FALSE)</f>
        <v>3</v>
      </c>
      <c r="L422">
        <v>2</v>
      </c>
      <c r="M422">
        <v>6</v>
      </c>
      <c r="N422">
        <v>8</v>
      </c>
      <c r="O422">
        <v>7</v>
      </c>
      <c r="P422" s="4">
        <f>(L422*M422*N422*O422)/12</f>
        <v>56</v>
      </c>
      <c r="Q422" s="4">
        <f>+P422/424</f>
        <v>0.13207547169811321</v>
      </c>
      <c r="R422" s="5">
        <v>1.02</v>
      </c>
      <c r="S422" s="5">
        <f>+Tabla1[[#This Row],[Precio $]]*Tabla1[[#This Row],[PT]]</f>
        <v>57.120000000000005</v>
      </c>
    </row>
    <row r="423" spans="1:19" x14ac:dyDescent="0.25">
      <c r="A423" s="6">
        <v>44518</v>
      </c>
      <c r="B423" t="s">
        <v>154</v>
      </c>
      <c r="C423" t="str">
        <f>IFERROR(RIGHT(Tabla1[[#This Row],[Proyecto]],LEN(Tabla1[[#This Row],[Proyecto]])-FIND("-",Tabla1[[#This Row],[Proyecto]])),Tabla1[[#This Row],[Proyecto]])</f>
        <v>00138</v>
      </c>
      <c r="D423" t="str">
        <f>VLOOKUP(Tabla1[[#This Row],[Proyecto With not char]],Sheet2!$B$4:$D$53,3,FALSE)</f>
        <v>4-00138</v>
      </c>
      <c r="E423" t="s">
        <v>33</v>
      </c>
      <c r="F423">
        <f>VLOOKUP(Tabla1[[#This Row],[Bodega]],$AG$3:$AH$9,2,FALSE)</f>
        <v>2</v>
      </c>
      <c r="G423" t="s">
        <v>155</v>
      </c>
      <c r="J423" t="s">
        <v>35</v>
      </c>
      <c r="K423">
        <f>VLOOKUP(Tabla1[[#This Row],[Especie]],$AK$3:$AL$29,2,FALSE)</f>
        <v>3</v>
      </c>
      <c r="L423">
        <v>2</v>
      </c>
      <c r="M423">
        <v>7</v>
      </c>
      <c r="N423">
        <v>8</v>
      </c>
      <c r="O423">
        <v>2</v>
      </c>
      <c r="P423" s="4">
        <f>(L423*M423*N423*O423)/12</f>
        <v>18.666666666666668</v>
      </c>
      <c r="Q423" s="4">
        <f>+P423/424</f>
        <v>4.4025157232704407E-2</v>
      </c>
      <c r="R423" s="5">
        <v>1.02</v>
      </c>
      <c r="S423" s="5">
        <f>+Tabla1[[#This Row],[Precio $]]*Tabla1[[#This Row],[PT]]</f>
        <v>19.040000000000003</v>
      </c>
    </row>
    <row r="424" spans="1:19" x14ac:dyDescent="0.25">
      <c r="A424" s="6">
        <v>44518</v>
      </c>
      <c r="B424" t="s">
        <v>154</v>
      </c>
      <c r="C424" t="str">
        <f>IFERROR(RIGHT(Tabla1[[#This Row],[Proyecto]],LEN(Tabla1[[#This Row],[Proyecto]])-FIND("-",Tabla1[[#This Row],[Proyecto]])),Tabla1[[#This Row],[Proyecto]])</f>
        <v>00138</v>
      </c>
      <c r="D424" t="str">
        <f>VLOOKUP(Tabla1[[#This Row],[Proyecto With not char]],Sheet2!$B$4:$D$53,3,FALSE)</f>
        <v>4-00138</v>
      </c>
      <c r="E424" t="s">
        <v>33</v>
      </c>
      <c r="F424">
        <f>VLOOKUP(Tabla1[[#This Row],[Bodega]],$AG$3:$AH$9,2,FALSE)</f>
        <v>2</v>
      </c>
      <c r="G424" t="s">
        <v>155</v>
      </c>
      <c r="J424" t="s">
        <v>35</v>
      </c>
      <c r="K424">
        <f>VLOOKUP(Tabla1[[#This Row],[Especie]],$AK$3:$AL$29,2,FALSE)</f>
        <v>3</v>
      </c>
      <c r="L424">
        <v>2</v>
      </c>
      <c r="M424">
        <v>4</v>
      </c>
      <c r="N424">
        <v>4</v>
      </c>
      <c r="O424">
        <v>2</v>
      </c>
      <c r="P424" s="4">
        <f>(L424*M424*N424*O424)/12</f>
        <v>5.333333333333333</v>
      </c>
      <c r="Q424" s="4">
        <f>+P424/424</f>
        <v>1.2578616352201257E-2</v>
      </c>
      <c r="R424" s="5">
        <v>1.02</v>
      </c>
      <c r="S424" s="5">
        <f>+Tabla1[[#This Row],[Precio $]]*Tabla1[[#This Row],[PT]]</f>
        <v>5.4399999999999995</v>
      </c>
    </row>
    <row r="425" spans="1:19" x14ac:dyDescent="0.25">
      <c r="A425" s="6">
        <v>44518</v>
      </c>
      <c r="B425" t="s">
        <v>154</v>
      </c>
      <c r="C425" t="str">
        <f>IFERROR(RIGHT(Tabla1[[#This Row],[Proyecto]],LEN(Tabla1[[#This Row],[Proyecto]])-FIND("-",Tabla1[[#This Row],[Proyecto]])),Tabla1[[#This Row],[Proyecto]])</f>
        <v>00138</v>
      </c>
      <c r="D425" t="str">
        <f>VLOOKUP(Tabla1[[#This Row],[Proyecto With not char]],Sheet2!$B$4:$D$53,3,FALSE)</f>
        <v>4-00138</v>
      </c>
      <c r="E425" t="s">
        <v>33</v>
      </c>
      <c r="F425">
        <f>VLOOKUP(Tabla1[[#This Row],[Bodega]],$AG$3:$AH$9,2,FALSE)</f>
        <v>2</v>
      </c>
      <c r="G425" t="s">
        <v>155</v>
      </c>
      <c r="J425" t="s">
        <v>35</v>
      </c>
      <c r="K425">
        <f>VLOOKUP(Tabla1[[#This Row],[Especie]],$AK$3:$AL$29,2,FALSE)</f>
        <v>3</v>
      </c>
      <c r="L425">
        <v>2</v>
      </c>
      <c r="M425">
        <v>6</v>
      </c>
      <c r="N425">
        <v>4</v>
      </c>
      <c r="O425">
        <v>3</v>
      </c>
      <c r="P425" s="4">
        <f>(L425*M425*N425*O425)/12</f>
        <v>12</v>
      </c>
      <c r="Q425" s="4">
        <f>+P425/424</f>
        <v>2.8301886792452831E-2</v>
      </c>
      <c r="R425" s="5">
        <v>1.02</v>
      </c>
      <c r="S425" s="5">
        <f>+Tabla1[[#This Row],[Precio $]]*Tabla1[[#This Row],[PT]]</f>
        <v>12.24</v>
      </c>
    </row>
    <row r="426" spans="1:19" x14ac:dyDescent="0.25">
      <c r="A426" s="6">
        <v>44518</v>
      </c>
      <c r="B426" t="s">
        <v>154</v>
      </c>
      <c r="C426" t="str">
        <f>IFERROR(RIGHT(Tabla1[[#This Row],[Proyecto]],LEN(Tabla1[[#This Row],[Proyecto]])-FIND("-",Tabla1[[#This Row],[Proyecto]])),Tabla1[[#This Row],[Proyecto]])</f>
        <v>00138</v>
      </c>
      <c r="D426" t="str">
        <f>VLOOKUP(Tabla1[[#This Row],[Proyecto With not char]],Sheet2!$B$4:$D$53,3,FALSE)</f>
        <v>4-00138</v>
      </c>
      <c r="E426" t="s">
        <v>33</v>
      </c>
      <c r="F426">
        <f>VLOOKUP(Tabla1[[#This Row],[Bodega]],$AG$3:$AH$9,2,FALSE)</f>
        <v>2</v>
      </c>
      <c r="G426" t="s">
        <v>155</v>
      </c>
      <c r="J426" t="s">
        <v>35</v>
      </c>
      <c r="K426">
        <f>VLOOKUP(Tabla1[[#This Row],[Especie]],$AK$3:$AL$29,2,FALSE)</f>
        <v>3</v>
      </c>
      <c r="L426">
        <v>2</v>
      </c>
      <c r="M426">
        <v>7</v>
      </c>
      <c r="N426">
        <v>4</v>
      </c>
      <c r="O426">
        <v>1</v>
      </c>
      <c r="P426" s="4">
        <f>(L426*M426*N426*O426)/12</f>
        <v>4.666666666666667</v>
      </c>
      <c r="Q426" s="4">
        <f>+P426/424</f>
        <v>1.1006289308176102E-2</v>
      </c>
      <c r="R426" s="5">
        <v>1.02</v>
      </c>
      <c r="S426" s="5">
        <f>+Tabla1[[#This Row],[Precio $]]*Tabla1[[#This Row],[PT]]</f>
        <v>4.7600000000000007</v>
      </c>
    </row>
    <row r="427" spans="1:19" x14ac:dyDescent="0.25">
      <c r="A427" s="6">
        <v>44518</v>
      </c>
      <c r="B427" t="s">
        <v>154</v>
      </c>
      <c r="C427" t="str">
        <f>IFERROR(RIGHT(Tabla1[[#This Row],[Proyecto]],LEN(Tabla1[[#This Row],[Proyecto]])-FIND("-",Tabla1[[#This Row],[Proyecto]])),Tabla1[[#This Row],[Proyecto]])</f>
        <v>00138</v>
      </c>
      <c r="D427" t="str">
        <f>VLOOKUP(Tabla1[[#This Row],[Proyecto With not char]],Sheet2!$B$4:$D$53,3,FALSE)</f>
        <v>4-00138</v>
      </c>
      <c r="E427" t="s">
        <v>33</v>
      </c>
      <c r="F427">
        <f>VLOOKUP(Tabla1[[#This Row],[Bodega]],$AG$3:$AH$9,2,FALSE)</f>
        <v>2</v>
      </c>
      <c r="G427" t="s">
        <v>155</v>
      </c>
      <c r="J427" t="s">
        <v>35</v>
      </c>
      <c r="K427">
        <f>VLOOKUP(Tabla1[[#This Row],[Especie]],$AK$3:$AL$29,2,FALSE)</f>
        <v>3</v>
      </c>
      <c r="L427">
        <v>1</v>
      </c>
      <c r="M427">
        <v>5</v>
      </c>
      <c r="N427">
        <v>7</v>
      </c>
      <c r="O427">
        <v>3</v>
      </c>
      <c r="P427" s="4">
        <f>(L427*M427*N427*O427)/12</f>
        <v>8.75</v>
      </c>
      <c r="Q427" s="4">
        <f>+P427/424</f>
        <v>2.0636792452830188E-2</v>
      </c>
      <c r="R427" s="5">
        <v>1.02</v>
      </c>
      <c r="S427" s="5">
        <f>+Tabla1[[#This Row],[Precio $]]*Tabla1[[#This Row],[PT]]</f>
        <v>8.9250000000000007</v>
      </c>
    </row>
    <row r="428" spans="1:19" x14ac:dyDescent="0.25">
      <c r="A428" s="6">
        <v>44518</v>
      </c>
      <c r="B428" t="s">
        <v>154</v>
      </c>
      <c r="C428" t="str">
        <f>IFERROR(RIGHT(Tabla1[[#This Row],[Proyecto]],LEN(Tabla1[[#This Row],[Proyecto]])-FIND("-",Tabla1[[#This Row],[Proyecto]])),Tabla1[[#This Row],[Proyecto]])</f>
        <v>00138</v>
      </c>
      <c r="D428" t="str">
        <f>VLOOKUP(Tabla1[[#This Row],[Proyecto With not char]],Sheet2!$B$4:$D$53,3,FALSE)</f>
        <v>4-00138</v>
      </c>
      <c r="E428" t="s">
        <v>33</v>
      </c>
      <c r="F428">
        <f>VLOOKUP(Tabla1[[#This Row],[Bodega]],$AG$3:$AH$9,2,FALSE)</f>
        <v>2</v>
      </c>
      <c r="G428" t="s">
        <v>155</v>
      </c>
      <c r="J428" t="s">
        <v>35</v>
      </c>
      <c r="K428">
        <f>VLOOKUP(Tabla1[[#This Row],[Especie]],$AK$3:$AL$29,2,FALSE)</f>
        <v>3</v>
      </c>
      <c r="L428">
        <v>1</v>
      </c>
      <c r="M428">
        <v>2</v>
      </c>
      <c r="N428">
        <v>4</v>
      </c>
      <c r="O428">
        <v>4</v>
      </c>
      <c r="P428" s="4">
        <f>(L428*M428*N428*O428)/12</f>
        <v>2.6666666666666665</v>
      </c>
      <c r="Q428" s="4">
        <f>+P428/424</f>
        <v>6.2893081761006284E-3</v>
      </c>
      <c r="R428" s="5">
        <v>1.02</v>
      </c>
      <c r="S428" s="5">
        <f>+Tabla1[[#This Row],[Precio $]]*Tabla1[[#This Row],[PT]]</f>
        <v>2.7199999999999998</v>
      </c>
    </row>
    <row r="429" spans="1:19" x14ac:dyDescent="0.25">
      <c r="A429" s="6">
        <v>44518</v>
      </c>
      <c r="B429" t="s">
        <v>154</v>
      </c>
      <c r="C429" t="str">
        <f>IFERROR(RIGHT(Tabla1[[#This Row],[Proyecto]],LEN(Tabla1[[#This Row],[Proyecto]])-FIND("-",Tabla1[[#This Row],[Proyecto]])),Tabla1[[#This Row],[Proyecto]])</f>
        <v>00138</v>
      </c>
      <c r="D429" t="str">
        <f>VLOOKUP(Tabla1[[#This Row],[Proyecto With not char]],Sheet2!$B$4:$D$53,3,FALSE)</f>
        <v>4-00138</v>
      </c>
      <c r="E429" t="s">
        <v>33</v>
      </c>
      <c r="F429">
        <f>VLOOKUP(Tabla1[[#This Row],[Bodega]],$AG$3:$AH$9,2,FALSE)</f>
        <v>2</v>
      </c>
      <c r="G429" t="s">
        <v>155</v>
      </c>
      <c r="J429" t="s">
        <v>35</v>
      </c>
      <c r="K429">
        <f>VLOOKUP(Tabla1[[#This Row],[Especie]],$AK$3:$AL$29,2,FALSE)</f>
        <v>3</v>
      </c>
      <c r="L429">
        <v>1</v>
      </c>
      <c r="M429">
        <v>3</v>
      </c>
      <c r="N429">
        <v>4</v>
      </c>
      <c r="O429">
        <v>8</v>
      </c>
      <c r="P429" s="4">
        <f>(L429*M429*N429*O429)/12</f>
        <v>8</v>
      </c>
      <c r="Q429" s="4">
        <f>+P429/424</f>
        <v>1.8867924528301886E-2</v>
      </c>
      <c r="R429" s="5">
        <v>1.02</v>
      </c>
      <c r="S429" s="5">
        <f>+Tabla1[[#This Row],[Precio $]]*Tabla1[[#This Row],[PT]]</f>
        <v>8.16</v>
      </c>
    </row>
    <row r="430" spans="1:19" x14ac:dyDescent="0.25">
      <c r="A430" s="6">
        <v>44518</v>
      </c>
      <c r="B430" t="s">
        <v>154</v>
      </c>
      <c r="C430" t="str">
        <f>IFERROR(RIGHT(Tabla1[[#This Row],[Proyecto]],LEN(Tabla1[[#This Row],[Proyecto]])-FIND("-",Tabla1[[#This Row],[Proyecto]])),Tabla1[[#This Row],[Proyecto]])</f>
        <v>00138</v>
      </c>
      <c r="D430" t="str">
        <f>VLOOKUP(Tabla1[[#This Row],[Proyecto With not char]],Sheet2!$B$4:$D$53,3,FALSE)</f>
        <v>4-00138</v>
      </c>
      <c r="E430" t="s">
        <v>33</v>
      </c>
      <c r="F430">
        <f>VLOOKUP(Tabla1[[#This Row],[Bodega]],$AG$3:$AH$9,2,FALSE)</f>
        <v>2</v>
      </c>
      <c r="G430" t="s">
        <v>155</v>
      </c>
      <c r="J430" t="s">
        <v>35</v>
      </c>
      <c r="K430">
        <f>VLOOKUP(Tabla1[[#This Row],[Especie]],$AK$3:$AL$29,2,FALSE)</f>
        <v>3</v>
      </c>
      <c r="L430">
        <v>1</v>
      </c>
      <c r="M430">
        <v>4</v>
      </c>
      <c r="N430">
        <v>4</v>
      </c>
      <c r="O430">
        <v>13</v>
      </c>
      <c r="P430" s="4">
        <f>(L430*M430*N430*O430)/12</f>
        <v>17.333333333333332</v>
      </c>
      <c r="Q430" s="4">
        <f>+P430/424</f>
        <v>4.0880503144654086E-2</v>
      </c>
      <c r="R430" s="5">
        <v>1.02</v>
      </c>
      <c r="S430" s="5">
        <f>+Tabla1[[#This Row],[Precio $]]*Tabla1[[#This Row],[PT]]</f>
        <v>17.68</v>
      </c>
    </row>
    <row r="431" spans="1:19" x14ac:dyDescent="0.25">
      <c r="A431" s="6">
        <v>44518</v>
      </c>
      <c r="B431" t="s">
        <v>154</v>
      </c>
      <c r="C431" t="str">
        <f>IFERROR(RIGHT(Tabla1[[#This Row],[Proyecto]],LEN(Tabla1[[#This Row],[Proyecto]])-FIND("-",Tabla1[[#This Row],[Proyecto]])),Tabla1[[#This Row],[Proyecto]])</f>
        <v>00138</v>
      </c>
      <c r="D431" t="str">
        <f>VLOOKUP(Tabla1[[#This Row],[Proyecto With not char]],Sheet2!$B$4:$D$53,3,FALSE)</f>
        <v>4-00138</v>
      </c>
      <c r="E431" t="s">
        <v>33</v>
      </c>
      <c r="F431">
        <f>VLOOKUP(Tabla1[[#This Row],[Bodega]],$AG$3:$AH$9,2,FALSE)</f>
        <v>2</v>
      </c>
      <c r="G431" t="s">
        <v>155</v>
      </c>
      <c r="J431" t="s">
        <v>35</v>
      </c>
      <c r="K431">
        <f>VLOOKUP(Tabla1[[#This Row],[Especie]],$AK$3:$AL$29,2,FALSE)</f>
        <v>3</v>
      </c>
      <c r="L431">
        <v>1</v>
      </c>
      <c r="M431">
        <v>5</v>
      </c>
      <c r="N431">
        <v>4</v>
      </c>
      <c r="O431">
        <v>1</v>
      </c>
      <c r="P431" s="4">
        <f>(L431*M431*N431*O431)/12</f>
        <v>1.6666666666666667</v>
      </c>
      <c r="Q431" s="4">
        <f>+P431/424</f>
        <v>3.9308176100628931E-3</v>
      </c>
      <c r="R431" s="5">
        <v>1.02</v>
      </c>
      <c r="S431" s="5">
        <f>+Tabla1[[#This Row],[Precio $]]*Tabla1[[#This Row],[PT]]</f>
        <v>1.7000000000000002</v>
      </c>
    </row>
    <row r="432" spans="1:19" x14ac:dyDescent="0.25">
      <c r="A432" s="6">
        <v>44518</v>
      </c>
      <c r="B432" t="s">
        <v>154</v>
      </c>
      <c r="C432" t="str">
        <f>IFERROR(RIGHT(Tabla1[[#This Row],[Proyecto]],LEN(Tabla1[[#This Row],[Proyecto]])-FIND("-",Tabla1[[#This Row],[Proyecto]])),Tabla1[[#This Row],[Proyecto]])</f>
        <v>00138</v>
      </c>
      <c r="D432" t="str">
        <f>VLOOKUP(Tabla1[[#This Row],[Proyecto With not char]],Sheet2!$B$4:$D$53,3,FALSE)</f>
        <v>4-00138</v>
      </c>
      <c r="E432" t="s">
        <v>33</v>
      </c>
      <c r="F432">
        <f>VLOOKUP(Tabla1[[#This Row],[Bodega]],$AG$3:$AH$9,2,FALSE)</f>
        <v>2</v>
      </c>
      <c r="G432" t="s">
        <v>155</v>
      </c>
      <c r="J432" t="s">
        <v>35</v>
      </c>
      <c r="K432">
        <f>VLOOKUP(Tabla1[[#This Row],[Especie]],$AK$3:$AL$29,2,FALSE)</f>
        <v>3</v>
      </c>
      <c r="L432">
        <v>1</v>
      </c>
      <c r="M432">
        <v>6</v>
      </c>
      <c r="N432">
        <v>4</v>
      </c>
      <c r="O432">
        <v>8</v>
      </c>
      <c r="P432" s="4">
        <f>(L432*M432*N432*O432)/12</f>
        <v>16</v>
      </c>
      <c r="Q432" s="4">
        <f>+P432/424</f>
        <v>3.7735849056603772E-2</v>
      </c>
      <c r="R432" s="5">
        <v>1.02</v>
      </c>
      <c r="S432" s="5">
        <f>+Tabla1[[#This Row],[Precio $]]*Tabla1[[#This Row],[PT]]</f>
        <v>16.32</v>
      </c>
    </row>
    <row r="433" spans="1:19" x14ac:dyDescent="0.25">
      <c r="A433" s="6">
        <v>44503</v>
      </c>
      <c r="B433" t="s">
        <v>136</v>
      </c>
      <c r="C433" t="str">
        <f>IFERROR(RIGHT(Tabla1[[#This Row],[Proyecto]],LEN(Tabla1[[#This Row],[Proyecto]])-FIND("-",Tabla1[[#This Row],[Proyecto]])),Tabla1[[#This Row],[Proyecto]])</f>
        <v>OT00126</v>
      </c>
      <c r="D433" t="str">
        <f>VLOOKUP(Tabla1[[#This Row],[Proyecto With not char]],Sheet2!$B$4:$D$53,3,FALSE)</f>
        <v>40-OT00126</v>
      </c>
      <c r="E433" t="s">
        <v>33</v>
      </c>
      <c r="F433">
        <f>VLOOKUP(Tabla1[[#This Row],[Bodega]],$AG$3:$AH$9,2,FALSE)</f>
        <v>2</v>
      </c>
      <c r="G433" t="s">
        <v>135</v>
      </c>
      <c r="J433" t="s">
        <v>46</v>
      </c>
      <c r="K433">
        <f>VLOOKUP(Tabla1[[#This Row],[Especie]],$AK$3:$AL$29,2,FALSE)</f>
        <v>1003</v>
      </c>
      <c r="L433">
        <v>2</v>
      </c>
      <c r="M433">
        <v>4</v>
      </c>
      <c r="N433">
        <v>7</v>
      </c>
      <c r="O433">
        <v>4</v>
      </c>
      <c r="P433" s="4">
        <f>(L433*M433*N433*O433)/12</f>
        <v>18.666666666666668</v>
      </c>
      <c r="Q433" s="4">
        <f>+P433/424</f>
        <v>4.4025157232704407E-2</v>
      </c>
      <c r="R433" s="5">
        <v>1.43</v>
      </c>
      <c r="S433" s="5">
        <f>+Tabla1[[#This Row],[Precio $]]*Tabla1[[#This Row],[PT]]</f>
        <v>26.693333333333335</v>
      </c>
    </row>
    <row r="434" spans="1:19" x14ac:dyDescent="0.25">
      <c r="A434" s="6">
        <v>44503</v>
      </c>
      <c r="B434" t="s">
        <v>136</v>
      </c>
      <c r="C434" t="str">
        <f>IFERROR(RIGHT(Tabla1[[#This Row],[Proyecto]],LEN(Tabla1[[#This Row],[Proyecto]])-FIND("-",Tabla1[[#This Row],[Proyecto]])),Tabla1[[#This Row],[Proyecto]])</f>
        <v>OT00126</v>
      </c>
      <c r="D434" t="str">
        <f>VLOOKUP(Tabla1[[#This Row],[Proyecto With not char]],Sheet2!$B$4:$D$53,3,FALSE)</f>
        <v>40-OT00126</v>
      </c>
      <c r="E434" t="s">
        <v>33</v>
      </c>
      <c r="F434">
        <f>VLOOKUP(Tabla1[[#This Row],[Bodega]],$AG$3:$AH$9,2,FALSE)</f>
        <v>2</v>
      </c>
      <c r="G434" t="s">
        <v>135</v>
      </c>
      <c r="J434" t="s">
        <v>46</v>
      </c>
      <c r="K434">
        <f>VLOOKUP(Tabla1[[#This Row],[Especie]],$AK$3:$AL$29,2,FALSE)</f>
        <v>1003</v>
      </c>
      <c r="L434">
        <v>2</v>
      </c>
      <c r="M434">
        <v>6</v>
      </c>
      <c r="N434">
        <v>7</v>
      </c>
      <c r="O434">
        <v>5</v>
      </c>
      <c r="P434" s="4">
        <f>(L434*M434*N434*O434)/12</f>
        <v>35</v>
      </c>
      <c r="Q434" s="4">
        <f>+P434/424</f>
        <v>8.254716981132075E-2</v>
      </c>
      <c r="R434" s="5">
        <v>1.43</v>
      </c>
      <c r="S434" s="5">
        <f>+Tabla1[[#This Row],[Precio $]]*Tabla1[[#This Row],[PT]]</f>
        <v>50.05</v>
      </c>
    </row>
    <row r="435" spans="1:19" x14ac:dyDescent="0.25">
      <c r="A435" s="6">
        <v>44503</v>
      </c>
      <c r="B435" t="s">
        <v>136</v>
      </c>
      <c r="C435" t="str">
        <f>IFERROR(RIGHT(Tabla1[[#This Row],[Proyecto]],LEN(Tabla1[[#This Row],[Proyecto]])-FIND("-",Tabla1[[#This Row],[Proyecto]])),Tabla1[[#This Row],[Proyecto]])</f>
        <v>OT00126</v>
      </c>
      <c r="D435" t="str">
        <f>VLOOKUP(Tabla1[[#This Row],[Proyecto With not char]],Sheet2!$B$4:$D$53,3,FALSE)</f>
        <v>40-OT00126</v>
      </c>
      <c r="E435" t="s">
        <v>33</v>
      </c>
      <c r="F435">
        <f>VLOOKUP(Tabla1[[#This Row],[Bodega]],$AG$3:$AH$9,2,FALSE)</f>
        <v>2</v>
      </c>
      <c r="G435" t="s">
        <v>135</v>
      </c>
      <c r="J435" t="s">
        <v>46</v>
      </c>
      <c r="K435">
        <f>VLOOKUP(Tabla1[[#This Row],[Especie]],$AK$3:$AL$29,2,FALSE)</f>
        <v>1003</v>
      </c>
      <c r="L435">
        <v>2</v>
      </c>
      <c r="M435">
        <v>7</v>
      </c>
      <c r="N435">
        <v>7</v>
      </c>
      <c r="O435">
        <v>3</v>
      </c>
      <c r="P435" s="4">
        <f>(L435*M435*N435*O435)/12</f>
        <v>24.5</v>
      </c>
      <c r="Q435" s="4">
        <f>+P435/424</f>
        <v>5.7783018867924529E-2</v>
      </c>
      <c r="R435" s="5">
        <v>1.43</v>
      </c>
      <c r="S435" s="5">
        <f>+Tabla1[[#This Row],[Precio $]]*Tabla1[[#This Row],[PT]]</f>
        <v>35.034999999999997</v>
      </c>
    </row>
    <row r="436" spans="1:19" x14ac:dyDescent="0.25">
      <c r="A436" s="6">
        <v>44503</v>
      </c>
      <c r="B436" t="s">
        <v>136</v>
      </c>
      <c r="C436" t="str">
        <f>IFERROR(RIGHT(Tabla1[[#This Row],[Proyecto]],LEN(Tabla1[[#This Row],[Proyecto]])-FIND("-",Tabla1[[#This Row],[Proyecto]])),Tabla1[[#This Row],[Proyecto]])</f>
        <v>OT00126</v>
      </c>
      <c r="D436" t="str">
        <f>VLOOKUP(Tabla1[[#This Row],[Proyecto With not char]],Sheet2!$B$4:$D$53,3,FALSE)</f>
        <v>40-OT00126</v>
      </c>
      <c r="E436" t="s">
        <v>33</v>
      </c>
      <c r="F436">
        <f>VLOOKUP(Tabla1[[#This Row],[Bodega]],$AG$3:$AH$9,2,FALSE)</f>
        <v>2</v>
      </c>
      <c r="G436" t="s">
        <v>135</v>
      </c>
      <c r="J436" t="s">
        <v>46</v>
      </c>
      <c r="K436">
        <f>VLOOKUP(Tabla1[[#This Row],[Especie]],$AK$3:$AL$29,2,FALSE)</f>
        <v>1003</v>
      </c>
      <c r="L436">
        <v>2</v>
      </c>
      <c r="M436">
        <v>5</v>
      </c>
      <c r="N436">
        <v>7</v>
      </c>
      <c r="O436">
        <v>2</v>
      </c>
      <c r="P436" s="4">
        <f>(L436*M436*N436*O436)/12</f>
        <v>11.666666666666666</v>
      </c>
      <c r="Q436" s="4">
        <f>+P436/424</f>
        <v>2.7515723270440249E-2</v>
      </c>
      <c r="R436" s="5">
        <v>1.43</v>
      </c>
      <c r="S436" s="5">
        <f>+Tabla1[[#This Row],[Precio $]]*Tabla1[[#This Row],[PT]]</f>
        <v>16.68333333333333</v>
      </c>
    </row>
    <row r="437" spans="1:19" x14ac:dyDescent="0.25">
      <c r="A437" s="6">
        <v>44502</v>
      </c>
      <c r="B437" t="s">
        <v>140</v>
      </c>
      <c r="C437" t="str">
        <f>IFERROR(RIGHT(Tabla1[[#This Row],[Proyecto]],LEN(Tabla1[[#This Row],[Proyecto]])-FIND("-",Tabla1[[#This Row],[Proyecto]])),Tabla1[[#This Row],[Proyecto]])</f>
        <v>OT00127</v>
      </c>
      <c r="D437" t="str">
        <f>VLOOKUP(Tabla1[[#This Row],[Proyecto With not char]],Sheet2!$B$4:$D$53,3,FALSE)</f>
        <v>41-OT00127</v>
      </c>
      <c r="E437" t="s">
        <v>33</v>
      </c>
      <c r="F437">
        <f>VLOOKUP(Tabla1[[#This Row],[Bodega]],$AG$3:$AH$9,2,FALSE)</f>
        <v>2</v>
      </c>
      <c r="G437" t="s">
        <v>141</v>
      </c>
      <c r="J437" t="s">
        <v>46</v>
      </c>
      <c r="K437">
        <f>VLOOKUP(Tabla1[[#This Row],[Especie]],$AK$3:$AL$29,2,FALSE)</f>
        <v>1003</v>
      </c>
      <c r="L437">
        <v>2</v>
      </c>
      <c r="M437">
        <v>4</v>
      </c>
      <c r="N437">
        <v>4</v>
      </c>
      <c r="O437">
        <v>2</v>
      </c>
      <c r="P437" s="4">
        <f>(L437*M437*N437*O437)/12</f>
        <v>5.333333333333333</v>
      </c>
      <c r="Q437" s="4">
        <f>+P437/424</f>
        <v>1.2578616352201257E-2</v>
      </c>
      <c r="R437" s="5">
        <v>1.43</v>
      </c>
      <c r="S437" s="5">
        <f>+Tabla1[[#This Row],[Precio $]]*Tabla1[[#This Row],[PT]]</f>
        <v>7.626666666666666</v>
      </c>
    </row>
    <row r="438" spans="1:19" x14ac:dyDescent="0.25">
      <c r="A438" s="6">
        <v>44502</v>
      </c>
      <c r="B438" t="s">
        <v>140</v>
      </c>
      <c r="C438" t="str">
        <f>IFERROR(RIGHT(Tabla1[[#This Row],[Proyecto]],LEN(Tabla1[[#This Row],[Proyecto]])-FIND("-",Tabla1[[#This Row],[Proyecto]])),Tabla1[[#This Row],[Proyecto]])</f>
        <v>OT00127</v>
      </c>
      <c r="D438" t="str">
        <f>VLOOKUP(Tabla1[[#This Row],[Proyecto With not char]],Sheet2!$B$4:$D$53,3,FALSE)</f>
        <v>41-OT00127</v>
      </c>
      <c r="E438" t="s">
        <v>33</v>
      </c>
      <c r="F438">
        <f>VLOOKUP(Tabla1[[#This Row],[Bodega]],$AG$3:$AH$9,2,FALSE)</f>
        <v>2</v>
      </c>
      <c r="G438" t="s">
        <v>141</v>
      </c>
      <c r="J438" t="s">
        <v>46</v>
      </c>
      <c r="K438">
        <f>VLOOKUP(Tabla1[[#This Row],[Especie]],$AK$3:$AL$29,2,FALSE)</f>
        <v>1003</v>
      </c>
      <c r="L438">
        <v>2</v>
      </c>
      <c r="M438">
        <v>8</v>
      </c>
      <c r="N438">
        <v>4</v>
      </c>
      <c r="O438">
        <v>1</v>
      </c>
      <c r="P438" s="4">
        <f>(L438*M438*N438*O438)/12</f>
        <v>5.333333333333333</v>
      </c>
      <c r="Q438" s="4">
        <f>+P438/424</f>
        <v>1.2578616352201257E-2</v>
      </c>
      <c r="R438" s="5">
        <v>1.43</v>
      </c>
      <c r="S438" s="5">
        <f>+Tabla1[[#This Row],[Precio $]]*Tabla1[[#This Row],[PT]]</f>
        <v>7.626666666666666</v>
      </c>
    </row>
    <row r="439" spans="1:19" x14ac:dyDescent="0.25">
      <c r="A439" s="6">
        <v>44502</v>
      </c>
      <c r="B439" t="s">
        <v>140</v>
      </c>
      <c r="C439" t="str">
        <f>IFERROR(RIGHT(Tabla1[[#This Row],[Proyecto]],LEN(Tabla1[[#This Row],[Proyecto]])-FIND("-",Tabla1[[#This Row],[Proyecto]])),Tabla1[[#This Row],[Proyecto]])</f>
        <v>OT00127</v>
      </c>
      <c r="D439" t="str">
        <f>VLOOKUP(Tabla1[[#This Row],[Proyecto With not char]],Sheet2!$B$4:$D$53,3,FALSE)</f>
        <v>41-OT00127</v>
      </c>
      <c r="E439" t="s">
        <v>33</v>
      </c>
      <c r="F439">
        <f>VLOOKUP(Tabla1[[#This Row],[Bodega]],$AG$3:$AH$9,2,FALSE)</f>
        <v>2</v>
      </c>
      <c r="G439" t="s">
        <v>141</v>
      </c>
      <c r="J439" t="s">
        <v>46</v>
      </c>
      <c r="K439">
        <f>VLOOKUP(Tabla1[[#This Row],[Especie]],$AK$3:$AL$29,2,FALSE)</f>
        <v>1003</v>
      </c>
      <c r="L439">
        <v>1.5</v>
      </c>
      <c r="M439">
        <v>8</v>
      </c>
      <c r="N439">
        <v>2</v>
      </c>
      <c r="O439">
        <v>2</v>
      </c>
      <c r="P439" s="4">
        <f>(L439*M439*N439*O439)/12</f>
        <v>4</v>
      </c>
      <c r="Q439" s="4">
        <f>+P439/424</f>
        <v>9.433962264150943E-3</v>
      </c>
      <c r="R439" s="5">
        <v>1.43</v>
      </c>
      <c r="S439" s="5">
        <f>+Tabla1[[#This Row],[Precio $]]*Tabla1[[#This Row],[PT]]</f>
        <v>5.72</v>
      </c>
    </row>
    <row r="440" spans="1:19" x14ac:dyDescent="0.25">
      <c r="A440" s="6">
        <v>44502</v>
      </c>
      <c r="B440" t="s">
        <v>140</v>
      </c>
      <c r="C440" t="str">
        <f>IFERROR(RIGHT(Tabla1[[#This Row],[Proyecto]],LEN(Tabla1[[#This Row],[Proyecto]])-FIND("-",Tabla1[[#This Row],[Proyecto]])),Tabla1[[#This Row],[Proyecto]])</f>
        <v>OT00127</v>
      </c>
      <c r="D440" t="str">
        <f>VLOOKUP(Tabla1[[#This Row],[Proyecto With not char]],Sheet2!$B$4:$D$53,3,FALSE)</f>
        <v>41-OT00127</v>
      </c>
      <c r="E440" t="s">
        <v>33</v>
      </c>
      <c r="F440">
        <f>VLOOKUP(Tabla1[[#This Row],[Bodega]],$AG$3:$AH$9,2,FALSE)</f>
        <v>2</v>
      </c>
      <c r="G440" t="s">
        <v>141</v>
      </c>
      <c r="J440" t="s">
        <v>46</v>
      </c>
      <c r="K440">
        <f>VLOOKUP(Tabla1[[#This Row],[Especie]],$AK$3:$AL$29,2,FALSE)</f>
        <v>1003</v>
      </c>
      <c r="L440">
        <v>1.5</v>
      </c>
      <c r="M440">
        <v>6</v>
      </c>
      <c r="N440">
        <v>4</v>
      </c>
      <c r="O440">
        <v>2</v>
      </c>
      <c r="P440" s="4">
        <f>(L440*M440*N440*O440)/12</f>
        <v>6</v>
      </c>
      <c r="Q440" s="4">
        <f>+P440/424</f>
        <v>1.4150943396226415E-2</v>
      </c>
      <c r="R440" s="5">
        <v>1.43</v>
      </c>
      <c r="S440" s="5">
        <f>+Tabla1[[#This Row],[Precio $]]*Tabla1[[#This Row],[PT]]</f>
        <v>8.58</v>
      </c>
    </row>
    <row r="441" spans="1:19" x14ac:dyDescent="0.25">
      <c r="A441" s="6">
        <v>44502</v>
      </c>
      <c r="B441" t="s">
        <v>142</v>
      </c>
      <c r="C441" t="str">
        <f>IFERROR(RIGHT(Tabla1[[#This Row],[Proyecto]],LEN(Tabla1[[#This Row],[Proyecto]])-FIND("-",Tabla1[[#This Row],[Proyecto]])),Tabla1[[#This Row],[Proyecto]])</f>
        <v>OT00132</v>
      </c>
      <c r="D441" t="str">
        <f>VLOOKUP(Tabla1[[#This Row],[Proyecto With not char]],Sheet2!$B$4:$D$53,3,FALSE)</f>
        <v>42-OT00132</v>
      </c>
      <c r="E441" t="s">
        <v>33</v>
      </c>
      <c r="F441">
        <f>VLOOKUP(Tabla1[[#This Row],[Bodega]],$AG$3:$AH$9,2,FALSE)</f>
        <v>2</v>
      </c>
      <c r="G441" t="s">
        <v>143</v>
      </c>
      <c r="J441" t="s">
        <v>17</v>
      </c>
      <c r="K441">
        <f>VLOOKUP(Tabla1[[#This Row],[Especie]],$AK$3:$AL$29,2,FALSE)</f>
        <v>1</v>
      </c>
      <c r="L441">
        <v>2</v>
      </c>
      <c r="M441">
        <v>4</v>
      </c>
      <c r="N441">
        <v>3</v>
      </c>
      <c r="O441">
        <v>2</v>
      </c>
      <c r="P441" s="4">
        <f>(L441*M441*N441*O441)/12</f>
        <v>4</v>
      </c>
      <c r="Q441" s="4">
        <f>+P441/424</f>
        <v>9.433962264150943E-3</v>
      </c>
      <c r="R441" s="5">
        <v>1.96</v>
      </c>
      <c r="S441" s="5">
        <f>+Tabla1[[#This Row],[Precio $]]*Tabla1[[#This Row],[PT]]</f>
        <v>7.84</v>
      </c>
    </row>
    <row r="442" spans="1:19" x14ac:dyDescent="0.25">
      <c r="A442" s="6">
        <v>44510</v>
      </c>
      <c r="B442" t="s">
        <v>147</v>
      </c>
      <c r="C442" t="str">
        <f>IFERROR(RIGHT(Tabla1[[#This Row],[Proyecto]],LEN(Tabla1[[#This Row],[Proyecto]])-FIND("-",Tabla1[[#This Row],[Proyecto]])),Tabla1[[#This Row],[Proyecto]])</f>
        <v>OT00134</v>
      </c>
      <c r="D442" t="str">
        <f>VLOOKUP(Tabla1[[#This Row],[Proyecto With not char]],Sheet2!$B$4:$D$53,3,FALSE)</f>
        <v>43-OT00134</v>
      </c>
      <c r="E442" t="s">
        <v>33</v>
      </c>
      <c r="F442">
        <f>VLOOKUP(Tabla1[[#This Row],[Bodega]],$AG$3:$AH$9,2,FALSE)</f>
        <v>2</v>
      </c>
      <c r="G442" t="s">
        <v>148</v>
      </c>
      <c r="J442" t="s">
        <v>46</v>
      </c>
      <c r="K442">
        <f>VLOOKUP(Tabla1[[#This Row],[Especie]],$AK$3:$AL$29,2,FALSE)</f>
        <v>1003</v>
      </c>
      <c r="L442">
        <v>1.5</v>
      </c>
      <c r="M442">
        <v>4</v>
      </c>
      <c r="N442">
        <v>5</v>
      </c>
      <c r="O442">
        <v>2</v>
      </c>
      <c r="P442" s="4">
        <f>(L442*M442*N442*O442)/12</f>
        <v>5</v>
      </c>
      <c r="Q442" s="4">
        <f>+P442/424</f>
        <v>1.179245283018868E-2</v>
      </c>
      <c r="R442" s="5">
        <v>1.43</v>
      </c>
      <c r="S442" s="5">
        <f>+Tabla1[[#This Row],[Precio $]]*Tabla1[[#This Row],[PT]]</f>
        <v>7.1499999999999995</v>
      </c>
    </row>
    <row r="443" spans="1:19" x14ac:dyDescent="0.25">
      <c r="A443" s="6">
        <v>44510</v>
      </c>
      <c r="B443" t="s">
        <v>147</v>
      </c>
      <c r="C443" t="str">
        <f>IFERROR(RIGHT(Tabla1[[#This Row],[Proyecto]],LEN(Tabla1[[#This Row],[Proyecto]])-FIND("-",Tabla1[[#This Row],[Proyecto]])),Tabla1[[#This Row],[Proyecto]])</f>
        <v>OT00134</v>
      </c>
      <c r="D443" t="str">
        <f>VLOOKUP(Tabla1[[#This Row],[Proyecto With not char]],Sheet2!$B$4:$D$53,3,FALSE)</f>
        <v>43-OT00134</v>
      </c>
      <c r="E443" t="s">
        <v>33</v>
      </c>
      <c r="F443">
        <f>VLOOKUP(Tabla1[[#This Row],[Bodega]],$AG$3:$AH$9,2,FALSE)</f>
        <v>2</v>
      </c>
      <c r="G443" t="s">
        <v>148</v>
      </c>
      <c r="J443" t="s">
        <v>46</v>
      </c>
      <c r="K443">
        <f>VLOOKUP(Tabla1[[#This Row],[Especie]],$AK$3:$AL$29,2,FALSE)</f>
        <v>1003</v>
      </c>
      <c r="L443">
        <v>1.5</v>
      </c>
      <c r="M443">
        <v>5</v>
      </c>
      <c r="N443">
        <v>5</v>
      </c>
      <c r="O443">
        <v>3</v>
      </c>
      <c r="P443" s="4">
        <f>(L443*M443*N443*O443)/12</f>
        <v>9.375</v>
      </c>
      <c r="Q443" s="4">
        <f>+P443/424</f>
        <v>2.2110849056603772E-2</v>
      </c>
      <c r="R443" s="5">
        <v>1.43</v>
      </c>
      <c r="S443" s="5">
        <f>+Tabla1[[#This Row],[Precio $]]*Tabla1[[#This Row],[PT]]</f>
        <v>13.40625</v>
      </c>
    </row>
    <row r="444" spans="1:19" x14ac:dyDescent="0.25">
      <c r="A444" s="6">
        <v>44510</v>
      </c>
      <c r="B444" t="s">
        <v>147</v>
      </c>
      <c r="C444" t="str">
        <f>IFERROR(RIGHT(Tabla1[[#This Row],[Proyecto]],LEN(Tabla1[[#This Row],[Proyecto]])-FIND("-",Tabla1[[#This Row],[Proyecto]])),Tabla1[[#This Row],[Proyecto]])</f>
        <v>OT00134</v>
      </c>
      <c r="D444" t="str">
        <f>VLOOKUP(Tabla1[[#This Row],[Proyecto With not char]],Sheet2!$B$4:$D$53,3,FALSE)</f>
        <v>43-OT00134</v>
      </c>
      <c r="E444" t="s">
        <v>33</v>
      </c>
      <c r="F444">
        <f>VLOOKUP(Tabla1[[#This Row],[Bodega]],$AG$3:$AH$9,2,FALSE)</f>
        <v>2</v>
      </c>
      <c r="G444" t="s">
        <v>148</v>
      </c>
      <c r="J444" t="s">
        <v>46</v>
      </c>
      <c r="K444">
        <f>VLOOKUP(Tabla1[[#This Row],[Especie]],$AK$3:$AL$29,2,FALSE)</f>
        <v>1003</v>
      </c>
      <c r="L444">
        <v>1.5</v>
      </c>
      <c r="M444">
        <v>7</v>
      </c>
      <c r="N444">
        <v>5</v>
      </c>
      <c r="O444">
        <v>2</v>
      </c>
      <c r="P444" s="4">
        <f>(L444*M444*N444*O444)/12</f>
        <v>8.75</v>
      </c>
      <c r="Q444" s="4">
        <f>+P444/424</f>
        <v>2.0636792452830188E-2</v>
      </c>
      <c r="R444" s="5">
        <v>1.43</v>
      </c>
      <c r="S444" s="5">
        <f>+Tabla1[[#This Row],[Precio $]]*Tabla1[[#This Row],[PT]]</f>
        <v>12.512499999999999</v>
      </c>
    </row>
    <row r="445" spans="1:19" x14ac:dyDescent="0.25">
      <c r="A445" s="6">
        <v>44510</v>
      </c>
      <c r="B445" t="s">
        <v>147</v>
      </c>
      <c r="C445" t="str">
        <f>IFERROR(RIGHT(Tabla1[[#This Row],[Proyecto]],LEN(Tabla1[[#This Row],[Proyecto]])-FIND("-",Tabla1[[#This Row],[Proyecto]])),Tabla1[[#This Row],[Proyecto]])</f>
        <v>OT00134</v>
      </c>
      <c r="D445" t="str">
        <f>VLOOKUP(Tabla1[[#This Row],[Proyecto With not char]],Sheet2!$B$4:$D$53,3,FALSE)</f>
        <v>43-OT00134</v>
      </c>
      <c r="E445" t="s">
        <v>33</v>
      </c>
      <c r="F445">
        <f>VLOOKUP(Tabla1[[#This Row],[Bodega]],$AG$3:$AH$9,2,FALSE)</f>
        <v>2</v>
      </c>
      <c r="G445" t="s">
        <v>148</v>
      </c>
      <c r="J445" t="s">
        <v>46</v>
      </c>
      <c r="K445">
        <f>VLOOKUP(Tabla1[[#This Row],[Especie]],$AK$3:$AL$29,2,FALSE)</f>
        <v>1003</v>
      </c>
      <c r="L445">
        <v>1.5</v>
      </c>
      <c r="M445">
        <v>10</v>
      </c>
      <c r="N445">
        <v>5</v>
      </c>
      <c r="O445">
        <v>1</v>
      </c>
      <c r="P445" s="4">
        <f>(L445*M445*N445*O445)/12</f>
        <v>6.25</v>
      </c>
      <c r="Q445" s="4">
        <f>+P445/424</f>
        <v>1.4740566037735849E-2</v>
      </c>
      <c r="R445" s="5">
        <v>1.43</v>
      </c>
      <c r="S445" s="5">
        <f>+Tabla1[[#This Row],[Precio $]]*Tabla1[[#This Row],[PT]]</f>
        <v>8.9375</v>
      </c>
    </row>
    <row r="446" spans="1:19" x14ac:dyDescent="0.25">
      <c r="A446" s="6">
        <v>44510</v>
      </c>
      <c r="B446" t="s">
        <v>147</v>
      </c>
      <c r="C446" t="str">
        <f>IFERROR(RIGHT(Tabla1[[#This Row],[Proyecto]],LEN(Tabla1[[#This Row],[Proyecto]])-FIND("-",Tabla1[[#This Row],[Proyecto]])),Tabla1[[#This Row],[Proyecto]])</f>
        <v>OT00134</v>
      </c>
      <c r="D446" t="str">
        <f>VLOOKUP(Tabla1[[#This Row],[Proyecto With not char]],Sheet2!$B$4:$D$53,3,FALSE)</f>
        <v>43-OT00134</v>
      </c>
      <c r="E446" t="s">
        <v>33</v>
      </c>
      <c r="F446">
        <f>VLOOKUP(Tabla1[[#This Row],[Bodega]],$AG$3:$AH$9,2,FALSE)</f>
        <v>2</v>
      </c>
      <c r="G446" t="s">
        <v>148</v>
      </c>
      <c r="J446" t="s">
        <v>46</v>
      </c>
      <c r="K446">
        <f>VLOOKUP(Tabla1[[#This Row],[Especie]],$AK$3:$AL$29,2,FALSE)</f>
        <v>1003</v>
      </c>
      <c r="L446">
        <v>1.5</v>
      </c>
      <c r="M446">
        <v>6</v>
      </c>
      <c r="N446">
        <v>5</v>
      </c>
      <c r="O446">
        <v>2</v>
      </c>
      <c r="P446" s="4">
        <f>(L446*M446*N446*O446)/12</f>
        <v>7.5</v>
      </c>
      <c r="Q446" s="4">
        <f>+P446/424</f>
        <v>1.7688679245283018E-2</v>
      </c>
      <c r="R446" s="5">
        <v>1.43</v>
      </c>
      <c r="S446" s="5">
        <f>+Tabla1[[#This Row],[Precio $]]*Tabla1[[#This Row],[PT]]</f>
        <v>10.725</v>
      </c>
    </row>
    <row r="447" spans="1:19" x14ac:dyDescent="0.25">
      <c r="A447" s="6">
        <v>44510</v>
      </c>
      <c r="B447" t="s">
        <v>147</v>
      </c>
      <c r="C447" t="str">
        <f>IFERROR(RIGHT(Tabla1[[#This Row],[Proyecto]],LEN(Tabla1[[#This Row],[Proyecto]])-FIND("-",Tabla1[[#This Row],[Proyecto]])),Tabla1[[#This Row],[Proyecto]])</f>
        <v>OT00134</v>
      </c>
      <c r="D447" t="str">
        <f>VLOOKUP(Tabla1[[#This Row],[Proyecto With not char]],Sheet2!$B$4:$D$53,3,FALSE)</f>
        <v>43-OT00134</v>
      </c>
      <c r="E447" t="s">
        <v>33</v>
      </c>
      <c r="F447">
        <f>VLOOKUP(Tabla1[[#This Row],[Bodega]],$AG$3:$AH$9,2,FALSE)</f>
        <v>2</v>
      </c>
      <c r="G447" t="s">
        <v>148</v>
      </c>
      <c r="J447" t="s">
        <v>46</v>
      </c>
      <c r="K447">
        <f>VLOOKUP(Tabla1[[#This Row],[Especie]],$AK$3:$AL$29,2,FALSE)</f>
        <v>1003</v>
      </c>
      <c r="L447">
        <v>1</v>
      </c>
      <c r="M447">
        <v>4</v>
      </c>
      <c r="N447">
        <v>8</v>
      </c>
      <c r="O447">
        <v>4</v>
      </c>
      <c r="P447" s="4">
        <f>(L447*M447*N447*O447)/12</f>
        <v>10.666666666666666</v>
      </c>
      <c r="Q447" s="4">
        <f>+P447/424</f>
        <v>2.5157232704402514E-2</v>
      </c>
      <c r="R447" s="5">
        <v>1.43</v>
      </c>
      <c r="S447" s="5">
        <f>+Tabla1[[#This Row],[Precio $]]*Tabla1[[#This Row],[PT]]</f>
        <v>15.253333333333332</v>
      </c>
    </row>
    <row r="448" spans="1:19" x14ac:dyDescent="0.25">
      <c r="A448" s="6">
        <v>44510</v>
      </c>
      <c r="B448" t="s">
        <v>147</v>
      </c>
      <c r="C448" t="str">
        <f>IFERROR(RIGHT(Tabla1[[#This Row],[Proyecto]],LEN(Tabla1[[#This Row],[Proyecto]])-FIND("-",Tabla1[[#This Row],[Proyecto]])),Tabla1[[#This Row],[Proyecto]])</f>
        <v>OT00134</v>
      </c>
      <c r="D448" t="str">
        <f>VLOOKUP(Tabla1[[#This Row],[Proyecto With not char]],Sheet2!$B$4:$D$53,3,FALSE)</f>
        <v>43-OT00134</v>
      </c>
      <c r="E448" t="s">
        <v>33</v>
      </c>
      <c r="F448">
        <f>VLOOKUP(Tabla1[[#This Row],[Bodega]],$AG$3:$AH$9,2,FALSE)</f>
        <v>2</v>
      </c>
      <c r="G448" t="s">
        <v>148</v>
      </c>
      <c r="J448" t="s">
        <v>46</v>
      </c>
      <c r="K448">
        <f>VLOOKUP(Tabla1[[#This Row],[Especie]],$AK$3:$AL$29,2,FALSE)</f>
        <v>1003</v>
      </c>
      <c r="L448">
        <v>1</v>
      </c>
      <c r="M448">
        <v>6</v>
      </c>
      <c r="N448">
        <v>8</v>
      </c>
      <c r="O448">
        <v>1</v>
      </c>
      <c r="P448" s="4">
        <f>(L448*M448*N448*O448)/12</f>
        <v>4</v>
      </c>
      <c r="Q448" s="4">
        <f>+P448/424</f>
        <v>9.433962264150943E-3</v>
      </c>
      <c r="R448" s="5">
        <v>1.43</v>
      </c>
      <c r="S448" s="5">
        <f>+Tabla1[[#This Row],[Precio $]]*Tabla1[[#This Row],[PT]]</f>
        <v>5.72</v>
      </c>
    </row>
    <row r="449" spans="1:19" x14ac:dyDescent="0.25">
      <c r="A449" s="6">
        <v>44510</v>
      </c>
      <c r="B449" t="s">
        <v>147</v>
      </c>
      <c r="C449" t="str">
        <f>IFERROR(RIGHT(Tabla1[[#This Row],[Proyecto]],LEN(Tabla1[[#This Row],[Proyecto]])-FIND("-",Tabla1[[#This Row],[Proyecto]])),Tabla1[[#This Row],[Proyecto]])</f>
        <v>OT00134</v>
      </c>
      <c r="D449" t="str">
        <f>VLOOKUP(Tabla1[[#This Row],[Proyecto With not char]],Sheet2!$B$4:$D$53,3,FALSE)</f>
        <v>43-OT00134</v>
      </c>
      <c r="E449" t="s">
        <v>33</v>
      </c>
      <c r="F449">
        <f>VLOOKUP(Tabla1[[#This Row],[Bodega]],$AG$3:$AH$9,2,FALSE)</f>
        <v>2</v>
      </c>
      <c r="G449" t="s">
        <v>148</v>
      </c>
      <c r="J449" t="s">
        <v>46</v>
      </c>
      <c r="K449">
        <f>VLOOKUP(Tabla1[[#This Row],[Especie]],$AK$3:$AL$29,2,FALSE)</f>
        <v>1003</v>
      </c>
      <c r="L449">
        <v>1</v>
      </c>
      <c r="M449">
        <v>7</v>
      </c>
      <c r="N449">
        <v>8</v>
      </c>
      <c r="O449">
        <v>1</v>
      </c>
      <c r="P449" s="4">
        <f>(L449*M449*N449*O449)/12</f>
        <v>4.666666666666667</v>
      </c>
      <c r="Q449" s="4">
        <f>+P449/424</f>
        <v>1.1006289308176102E-2</v>
      </c>
      <c r="R449" s="5">
        <v>1.43</v>
      </c>
      <c r="S449" s="5">
        <f>+Tabla1[[#This Row],[Precio $]]*Tabla1[[#This Row],[PT]]</f>
        <v>6.6733333333333338</v>
      </c>
    </row>
    <row r="450" spans="1:19" x14ac:dyDescent="0.25">
      <c r="A450" s="6">
        <v>44510</v>
      </c>
      <c r="B450" t="s">
        <v>147</v>
      </c>
      <c r="C450" t="str">
        <f>IFERROR(RIGHT(Tabla1[[#This Row],[Proyecto]],LEN(Tabla1[[#This Row],[Proyecto]])-FIND("-",Tabla1[[#This Row],[Proyecto]])),Tabla1[[#This Row],[Proyecto]])</f>
        <v>OT00134</v>
      </c>
      <c r="D450" t="str">
        <f>VLOOKUP(Tabla1[[#This Row],[Proyecto With not char]],Sheet2!$B$4:$D$53,3,FALSE)</f>
        <v>43-OT00134</v>
      </c>
      <c r="E450" t="s">
        <v>33</v>
      </c>
      <c r="F450">
        <f>VLOOKUP(Tabla1[[#This Row],[Bodega]],$AG$3:$AH$9,2,FALSE)</f>
        <v>2</v>
      </c>
      <c r="G450" t="s">
        <v>148</v>
      </c>
      <c r="J450" t="s">
        <v>46</v>
      </c>
      <c r="K450">
        <f>VLOOKUP(Tabla1[[#This Row],[Especie]],$AK$3:$AL$29,2,FALSE)</f>
        <v>1003</v>
      </c>
      <c r="L450">
        <v>1</v>
      </c>
      <c r="M450">
        <v>4</v>
      </c>
      <c r="N450">
        <v>7</v>
      </c>
      <c r="O450">
        <v>2</v>
      </c>
      <c r="P450" s="4">
        <f>(L450*M450*N450*O450)/12</f>
        <v>4.666666666666667</v>
      </c>
      <c r="Q450" s="4">
        <f>+P450/424</f>
        <v>1.1006289308176102E-2</v>
      </c>
      <c r="R450" s="5">
        <v>1.43</v>
      </c>
      <c r="S450" s="5">
        <f>+Tabla1[[#This Row],[Precio $]]*Tabla1[[#This Row],[PT]]</f>
        <v>6.6733333333333338</v>
      </c>
    </row>
    <row r="451" spans="1:19" x14ac:dyDescent="0.25">
      <c r="A451" s="6">
        <v>44510</v>
      </c>
      <c r="B451" t="s">
        <v>147</v>
      </c>
      <c r="C451" t="str">
        <f>IFERROR(RIGHT(Tabla1[[#This Row],[Proyecto]],LEN(Tabla1[[#This Row],[Proyecto]])-FIND("-",Tabla1[[#This Row],[Proyecto]])),Tabla1[[#This Row],[Proyecto]])</f>
        <v>OT00134</v>
      </c>
      <c r="D451" t="str">
        <f>VLOOKUP(Tabla1[[#This Row],[Proyecto With not char]],Sheet2!$B$4:$D$53,3,FALSE)</f>
        <v>43-OT00134</v>
      </c>
      <c r="E451" t="s">
        <v>33</v>
      </c>
      <c r="F451">
        <f>VLOOKUP(Tabla1[[#This Row],[Bodega]],$AG$3:$AH$9,2,FALSE)</f>
        <v>2</v>
      </c>
      <c r="G451" t="s">
        <v>148</v>
      </c>
      <c r="J451" t="s">
        <v>46</v>
      </c>
      <c r="K451">
        <f>VLOOKUP(Tabla1[[#This Row],[Especie]],$AK$3:$AL$29,2,FALSE)</f>
        <v>1003</v>
      </c>
      <c r="L451">
        <v>1</v>
      </c>
      <c r="M451">
        <v>4</v>
      </c>
      <c r="N451">
        <v>6</v>
      </c>
      <c r="O451">
        <v>2</v>
      </c>
      <c r="P451" s="4">
        <f>(L451*M451*N451*O451)/12</f>
        <v>4</v>
      </c>
      <c r="Q451" s="4">
        <f>+P451/424</f>
        <v>9.433962264150943E-3</v>
      </c>
      <c r="R451" s="5">
        <v>1.43</v>
      </c>
      <c r="S451" s="5">
        <f>+Tabla1[[#This Row],[Precio $]]*Tabla1[[#This Row],[PT]]</f>
        <v>5.72</v>
      </c>
    </row>
    <row r="452" spans="1:19" x14ac:dyDescent="0.25">
      <c r="A452" s="6">
        <v>44263</v>
      </c>
      <c r="B452" t="s">
        <v>29</v>
      </c>
      <c r="C452" t="str">
        <f>IFERROR(RIGHT(Tabla1[[#This Row],[Proyecto]],LEN(Tabla1[[#This Row],[Proyecto]])-FIND("-",Tabla1[[#This Row],[Proyecto]])),Tabla1[[#This Row],[Proyecto]])</f>
        <v>Primaveo</v>
      </c>
      <c r="D452" t="str">
        <f>VLOOKUP(Tabla1[[#This Row],[Proyecto With not char]],Sheet2!$B$4:$D$53,3,FALSE)</f>
        <v>44-Primaveo</v>
      </c>
      <c r="E452" t="s">
        <v>15</v>
      </c>
      <c r="F452">
        <f>VLOOKUP(Tabla1[[#This Row],[Bodega]],$AG$3:$AH$9,2,FALSE)</f>
        <v>3</v>
      </c>
      <c r="G452" t="s">
        <v>30</v>
      </c>
      <c r="J452" t="s">
        <v>31</v>
      </c>
      <c r="K452">
        <f>VLOOKUP(Tabla1[[#This Row],[Especie]],$AK$3:$AL$29,2,FALSE)</f>
        <v>1020</v>
      </c>
      <c r="L452">
        <v>0.75</v>
      </c>
      <c r="M452">
        <v>3</v>
      </c>
      <c r="N452">
        <v>8</v>
      </c>
      <c r="O452">
        <v>30</v>
      </c>
      <c r="P452" s="4">
        <f>(L452*M452*N452*O452)/12</f>
        <v>45</v>
      </c>
      <c r="Q452" s="4">
        <f>+P452/424</f>
        <v>0.10613207547169812</v>
      </c>
      <c r="R452" s="5">
        <v>3.16</v>
      </c>
      <c r="S452" s="5">
        <f>+Tabla1[[#This Row],[Precio $]]*Tabla1[[#This Row],[PT]]</f>
        <v>142.20000000000002</v>
      </c>
    </row>
    <row r="453" spans="1:19" x14ac:dyDescent="0.25">
      <c r="A453" s="6">
        <v>44292</v>
      </c>
      <c r="B453" t="s">
        <v>26</v>
      </c>
      <c r="C453" t="str">
        <f>IFERROR(RIGHT(Tabla1[[#This Row],[Proyecto]],LEN(Tabla1[[#This Row],[Proyecto]])-FIND("-",Tabla1[[#This Row],[Proyecto]])),Tabla1[[#This Row],[Proyecto]])</f>
        <v>Saint Marys</v>
      </c>
      <c r="D453" t="str">
        <f>VLOOKUP(Tabla1[[#This Row],[Proyecto With not char]],Sheet2!$B$4:$D$53,3,FALSE)</f>
        <v>45-Saint Marys</v>
      </c>
      <c r="E453" t="s">
        <v>15</v>
      </c>
      <c r="F453">
        <f>VLOOKUP(Tabla1[[#This Row],[Bodega]],$AG$3:$AH$9,2,FALSE)</f>
        <v>3</v>
      </c>
      <c r="G453" t="s">
        <v>27</v>
      </c>
      <c r="J453" t="s">
        <v>28</v>
      </c>
      <c r="K453">
        <f>VLOOKUP(Tabla1[[#This Row],[Especie]],$AK$3:$AL$29,2,FALSE)</f>
        <v>1016</v>
      </c>
      <c r="L453">
        <v>4</v>
      </c>
      <c r="M453">
        <v>4</v>
      </c>
      <c r="N453">
        <v>14</v>
      </c>
      <c r="O453">
        <v>4</v>
      </c>
      <c r="P453" s="4">
        <f>(L453*M453*N453*O453)/12</f>
        <v>74.666666666666671</v>
      </c>
      <c r="Q453" s="4">
        <f>+P453/424</f>
        <v>0.17610062893081763</v>
      </c>
      <c r="R453" s="5">
        <v>1.5</v>
      </c>
      <c r="S453" s="5">
        <f>+Tabla1[[#This Row],[Precio $]]*Tabla1[[#This Row],[PT]]</f>
        <v>112</v>
      </c>
    </row>
    <row r="454" spans="1:19" x14ac:dyDescent="0.25">
      <c r="A454" s="6">
        <v>44354</v>
      </c>
      <c r="B454" t="s">
        <v>98</v>
      </c>
      <c r="C454" t="str">
        <f>IFERROR(RIGHT(Tabla1[[#This Row],[Proyecto]],LEN(Tabla1[[#This Row],[Proyecto]])-FIND("-",Tabla1[[#This Row],[Proyecto]])),Tabla1[[#This Row],[Proyecto]])</f>
        <v>Scott Nowell</v>
      </c>
      <c r="D454" t="str">
        <f>VLOOKUP(Tabla1[[#This Row],[Proyecto With not char]],Sheet2!$B$4:$D$53,3,FALSE)</f>
        <v>46-Scott Nowell</v>
      </c>
      <c r="E454" t="s">
        <v>33</v>
      </c>
      <c r="F454">
        <f>VLOOKUP(Tabla1[[#This Row],[Bodega]],$AG$3:$AH$9,2,FALSE)</f>
        <v>2</v>
      </c>
      <c r="G454" t="s">
        <v>99</v>
      </c>
      <c r="J454" t="s">
        <v>40</v>
      </c>
      <c r="K454">
        <f>VLOOKUP(Tabla1[[#This Row],[Especie]],$AK$3:$AL$29,2,FALSE)</f>
        <v>1005</v>
      </c>
      <c r="L454">
        <v>2</v>
      </c>
      <c r="M454">
        <v>6</v>
      </c>
      <c r="N454">
        <v>3</v>
      </c>
      <c r="O454">
        <v>8</v>
      </c>
      <c r="P454" s="4">
        <f>(L454*M454*N454*O454)/12</f>
        <v>24</v>
      </c>
      <c r="Q454" s="4">
        <f>+P454/424</f>
        <v>5.6603773584905662E-2</v>
      </c>
      <c r="R454" s="5">
        <v>1.02</v>
      </c>
      <c r="S454" s="5">
        <f>+Tabla1[[#This Row],[Precio $]]*Tabla1[[#This Row],[PT]]</f>
        <v>24.48</v>
      </c>
    </row>
    <row r="455" spans="1:19" x14ac:dyDescent="0.25">
      <c r="A455" s="6">
        <v>44354</v>
      </c>
      <c r="B455" t="s">
        <v>98</v>
      </c>
      <c r="C455" t="str">
        <f>IFERROR(RIGHT(Tabla1[[#This Row],[Proyecto]],LEN(Tabla1[[#This Row],[Proyecto]])-FIND("-",Tabla1[[#This Row],[Proyecto]])),Tabla1[[#This Row],[Proyecto]])</f>
        <v>Scott Nowell</v>
      </c>
      <c r="D455" t="str">
        <f>VLOOKUP(Tabla1[[#This Row],[Proyecto With not char]],Sheet2!$B$4:$D$53,3,FALSE)</f>
        <v>46-Scott Nowell</v>
      </c>
      <c r="E455" t="s">
        <v>33</v>
      </c>
      <c r="F455">
        <f>VLOOKUP(Tabla1[[#This Row],[Bodega]],$AG$3:$AH$9,2,FALSE)</f>
        <v>2</v>
      </c>
      <c r="G455" t="s">
        <v>99</v>
      </c>
      <c r="J455" t="s">
        <v>40</v>
      </c>
      <c r="K455">
        <f>VLOOKUP(Tabla1[[#This Row],[Especie]],$AK$3:$AL$29,2,FALSE)</f>
        <v>1005</v>
      </c>
      <c r="L455">
        <v>2</v>
      </c>
      <c r="M455">
        <v>7</v>
      </c>
      <c r="N455">
        <v>3</v>
      </c>
      <c r="O455">
        <v>6</v>
      </c>
      <c r="P455" s="4">
        <f>(L455*M455*N455*O455)/12</f>
        <v>21</v>
      </c>
      <c r="Q455" s="4">
        <f>+P455/424</f>
        <v>4.9528301886792456E-2</v>
      </c>
      <c r="R455" s="5">
        <v>1.02</v>
      </c>
      <c r="S455" s="5">
        <f>+Tabla1[[#This Row],[Precio $]]*Tabla1[[#This Row],[PT]]</f>
        <v>21.42</v>
      </c>
    </row>
    <row r="456" spans="1:19" x14ac:dyDescent="0.25">
      <c r="A456" s="6">
        <v>44354</v>
      </c>
      <c r="B456" t="s">
        <v>98</v>
      </c>
      <c r="C456" t="str">
        <f>IFERROR(RIGHT(Tabla1[[#This Row],[Proyecto]],LEN(Tabla1[[#This Row],[Proyecto]])-FIND("-",Tabla1[[#This Row],[Proyecto]])),Tabla1[[#This Row],[Proyecto]])</f>
        <v>Scott Nowell</v>
      </c>
      <c r="D456" t="str">
        <f>VLOOKUP(Tabla1[[#This Row],[Proyecto With not char]],Sheet2!$B$4:$D$53,3,FALSE)</f>
        <v>46-Scott Nowell</v>
      </c>
      <c r="E456" t="s">
        <v>33</v>
      </c>
      <c r="F456">
        <f>VLOOKUP(Tabla1[[#This Row],[Bodega]],$AG$3:$AH$9,2,FALSE)</f>
        <v>2</v>
      </c>
      <c r="G456" t="s">
        <v>99</v>
      </c>
      <c r="J456" t="s">
        <v>40</v>
      </c>
      <c r="K456">
        <f>VLOOKUP(Tabla1[[#This Row],[Especie]],$AK$3:$AL$29,2,FALSE)</f>
        <v>1005</v>
      </c>
      <c r="L456">
        <v>2</v>
      </c>
      <c r="M456">
        <v>10</v>
      </c>
      <c r="N456">
        <v>3</v>
      </c>
      <c r="O456">
        <v>1</v>
      </c>
      <c r="P456" s="4">
        <f>(L456*M456*N456*O456)/12</f>
        <v>5</v>
      </c>
      <c r="Q456" s="4">
        <f>+P456/424</f>
        <v>1.179245283018868E-2</v>
      </c>
      <c r="R456" s="5">
        <v>1.02</v>
      </c>
      <c r="S456" s="5">
        <f>+Tabla1[[#This Row],[Precio $]]*Tabla1[[#This Row],[PT]]</f>
        <v>5.0999999999999996</v>
      </c>
    </row>
    <row r="457" spans="1:19" x14ac:dyDescent="0.25">
      <c r="A457" s="6">
        <v>44442</v>
      </c>
      <c r="B457" t="s">
        <v>48</v>
      </c>
      <c r="C457" t="str">
        <f>IFERROR(RIGHT(Tabla1[[#This Row],[Proyecto]],LEN(Tabla1[[#This Row],[Proyecto]])-FIND("-",Tabla1[[#This Row],[Proyecto]])),Tabla1[[#This Row],[Proyecto]])</f>
        <v>Thrive Market</v>
      </c>
      <c r="D457" t="str">
        <f>VLOOKUP(Tabla1[[#This Row],[Proyecto With not char]],Sheet2!$B$4:$D$53,3,FALSE)</f>
        <v>47-Thrive Market</v>
      </c>
      <c r="E457" t="s">
        <v>15</v>
      </c>
      <c r="F457">
        <f>VLOOKUP(Tabla1[[#This Row],[Bodega]],$AG$3:$AH$9,2,FALSE)</f>
        <v>3</v>
      </c>
      <c r="G457" t="s">
        <v>49</v>
      </c>
      <c r="J457" t="s">
        <v>50</v>
      </c>
      <c r="K457">
        <f>VLOOKUP(Tabla1[[#This Row],[Especie]],$AK$3:$AL$29,2,FALSE)</f>
        <v>1008</v>
      </c>
      <c r="L457">
        <v>1</v>
      </c>
      <c r="M457">
        <v>4</v>
      </c>
      <c r="N457">
        <v>4</v>
      </c>
      <c r="O457">
        <v>84</v>
      </c>
      <c r="P457" s="4">
        <f>(L457*M457*N457*O457)/12</f>
        <v>112</v>
      </c>
      <c r="Q457" s="4">
        <f>+P457/424</f>
        <v>0.26415094339622641</v>
      </c>
      <c r="R457" s="5">
        <v>1.1000000000000001</v>
      </c>
      <c r="S457" s="5">
        <f>+Tabla1[[#This Row],[Precio $]]*Tabla1[[#This Row],[PT]]</f>
        <v>123.20000000000002</v>
      </c>
    </row>
    <row r="458" spans="1:19" x14ac:dyDescent="0.25">
      <c r="A458" s="6">
        <v>44442</v>
      </c>
      <c r="B458" t="s">
        <v>48</v>
      </c>
      <c r="C458" t="str">
        <f>IFERROR(RIGHT(Tabla1[[#This Row],[Proyecto]],LEN(Tabla1[[#This Row],[Proyecto]])-FIND("-",Tabla1[[#This Row],[Proyecto]])),Tabla1[[#This Row],[Proyecto]])</f>
        <v>Thrive Market</v>
      </c>
      <c r="D458" t="str">
        <f>VLOOKUP(Tabla1[[#This Row],[Proyecto With not char]],Sheet2!$B$4:$D$53,3,FALSE)</f>
        <v>47-Thrive Market</v>
      </c>
      <c r="E458" t="s">
        <v>15</v>
      </c>
      <c r="F458">
        <f>VLOOKUP(Tabla1[[#This Row],[Bodega]],$AG$3:$AH$9,2,FALSE)</f>
        <v>3</v>
      </c>
      <c r="G458" t="s">
        <v>49</v>
      </c>
      <c r="J458" t="s">
        <v>50</v>
      </c>
      <c r="K458">
        <f>VLOOKUP(Tabla1[[#This Row],[Especie]],$AK$3:$AL$29,2,FALSE)</f>
        <v>1008</v>
      </c>
      <c r="L458">
        <v>3</v>
      </c>
      <c r="M458">
        <v>3</v>
      </c>
      <c r="N458">
        <v>4</v>
      </c>
      <c r="O458">
        <v>4</v>
      </c>
      <c r="P458" s="4">
        <f>(L458*M458*N458*O458)/12</f>
        <v>12</v>
      </c>
      <c r="Q458" s="4">
        <f>+P458/424</f>
        <v>2.8301886792452831E-2</v>
      </c>
      <c r="R458" s="5">
        <v>1.1000000000000001</v>
      </c>
      <c r="S458" s="5">
        <f>+Tabla1[[#This Row],[Precio $]]*Tabla1[[#This Row],[PT]]</f>
        <v>13.200000000000001</v>
      </c>
    </row>
    <row r="459" spans="1:19" x14ac:dyDescent="0.25">
      <c r="A459" s="6">
        <v>44442</v>
      </c>
      <c r="B459" t="s">
        <v>48</v>
      </c>
      <c r="C459" t="str">
        <f>IFERROR(RIGHT(Tabla1[[#This Row],[Proyecto]],LEN(Tabla1[[#This Row],[Proyecto]])-FIND("-",Tabla1[[#This Row],[Proyecto]])),Tabla1[[#This Row],[Proyecto]])</f>
        <v>Thrive Market</v>
      </c>
      <c r="D459" t="str">
        <f>VLOOKUP(Tabla1[[#This Row],[Proyecto With not char]],Sheet2!$B$4:$D$53,3,FALSE)</f>
        <v>47-Thrive Market</v>
      </c>
      <c r="E459" t="s">
        <v>15</v>
      </c>
      <c r="F459">
        <f>VLOOKUP(Tabla1[[#This Row],[Bodega]],$AG$3:$AH$9,2,FALSE)</f>
        <v>3</v>
      </c>
      <c r="G459" t="s">
        <v>49</v>
      </c>
      <c r="J459" t="s">
        <v>50</v>
      </c>
      <c r="K459">
        <f>VLOOKUP(Tabla1[[#This Row],[Especie]],$AK$3:$AL$29,2,FALSE)</f>
        <v>1008</v>
      </c>
      <c r="L459">
        <v>3</v>
      </c>
      <c r="M459">
        <v>3</v>
      </c>
      <c r="N459">
        <v>3</v>
      </c>
      <c r="O459">
        <v>2</v>
      </c>
      <c r="P459" s="4">
        <f>(L459*M459*N459*O459)/12</f>
        <v>4.5</v>
      </c>
      <c r="Q459" s="4">
        <f>+P459/424</f>
        <v>1.0613207547169811E-2</v>
      </c>
      <c r="R459" s="5">
        <v>1.1000000000000001</v>
      </c>
      <c r="S459" s="5">
        <f>+Tabla1[[#This Row],[Precio $]]*Tabla1[[#This Row],[PT]]</f>
        <v>4.95</v>
      </c>
    </row>
    <row r="460" spans="1:19" x14ac:dyDescent="0.25">
      <c r="A460" s="6">
        <v>44425</v>
      </c>
      <c r="B460" t="s">
        <v>48</v>
      </c>
      <c r="C460" t="str">
        <f>IFERROR(RIGHT(Tabla1[[#This Row],[Proyecto]],LEN(Tabla1[[#This Row],[Proyecto]])-FIND("-",Tabla1[[#This Row],[Proyecto]])),Tabla1[[#This Row],[Proyecto]])</f>
        <v>Thrive Market</v>
      </c>
      <c r="D460" t="str">
        <f>VLOOKUP(Tabla1[[#This Row],[Proyecto With not char]],Sheet2!$B$4:$D$53,3,FALSE)</f>
        <v>47-Thrive Market</v>
      </c>
      <c r="E460" t="s">
        <v>20</v>
      </c>
      <c r="F460">
        <f>VLOOKUP(Tabla1[[#This Row],[Bodega]],$AG$3:$AH$9,2,FALSE)</f>
        <v>5</v>
      </c>
      <c r="G460" t="s">
        <v>53</v>
      </c>
      <c r="J460" t="s">
        <v>46</v>
      </c>
      <c r="K460">
        <f>VLOOKUP(Tabla1[[#This Row],[Especie]],$AK$3:$AL$29,2,FALSE)</f>
        <v>1003</v>
      </c>
      <c r="L460">
        <v>1.5</v>
      </c>
      <c r="M460">
        <v>4</v>
      </c>
      <c r="N460">
        <v>5</v>
      </c>
      <c r="O460">
        <v>1</v>
      </c>
      <c r="P460" s="4">
        <f>(L460*M460*N460*O460)/12</f>
        <v>2.5</v>
      </c>
      <c r="Q460" s="4">
        <f>+P460/424</f>
        <v>5.89622641509434E-3</v>
      </c>
      <c r="R460" s="5">
        <v>1.43</v>
      </c>
      <c r="S460" s="5">
        <f>+Tabla1[[#This Row],[Precio $]]*Tabla1[[#This Row],[PT]]</f>
        <v>3.5749999999999997</v>
      </c>
    </row>
    <row r="461" spans="1:19" x14ac:dyDescent="0.25">
      <c r="A461" s="6">
        <v>44425</v>
      </c>
      <c r="B461" t="s">
        <v>48</v>
      </c>
      <c r="C461" t="str">
        <f>IFERROR(RIGHT(Tabla1[[#This Row],[Proyecto]],LEN(Tabla1[[#This Row],[Proyecto]])-FIND("-",Tabla1[[#This Row],[Proyecto]])),Tabla1[[#This Row],[Proyecto]])</f>
        <v>Thrive Market</v>
      </c>
      <c r="D461" t="str">
        <f>VLOOKUP(Tabla1[[#This Row],[Proyecto With not char]],Sheet2!$B$4:$D$53,3,FALSE)</f>
        <v>47-Thrive Market</v>
      </c>
      <c r="E461" t="s">
        <v>20</v>
      </c>
      <c r="F461">
        <f>VLOOKUP(Tabla1[[#This Row],[Bodega]],$AG$3:$AH$9,2,FALSE)</f>
        <v>5</v>
      </c>
      <c r="G461" t="s">
        <v>53</v>
      </c>
      <c r="J461" t="s">
        <v>46</v>
      </c>
      <c r="K461">
        <f>VLOOKUP(Tabla1[[#This Row],[Especie]],$AK$3:$AL$29,2,FALSE)</f>
        <v>1003</v>
      </c>
      <c r="L461">
        <v>1.5</v>
      </c>
      <c r="M461">
        <v>4</v>
      </c>
      <c r="N461">
        <v>7</v>
      </c>
      <c r="O461">
        <v>2</v>
      </c>
      <c r="P461" s="4">
        <f>(L461*M461*N461*O461)/12</f>
        <v>7</v>
      </c>
      <c r="Q461" s="4">
        <f>+P461/424</f>
        <v>1.6509433962264151E-2</v>
      </c>
      <c r="R461" s="5">
        <v>1.43</v>
      </c>
      <c r="S461" s="5">
        <f>+Tabla1[[#This Row],[Precio $]]*Tabla1[[#This Row],[PT]]</f>
        <v>10.01</v>
      </c>
    </row>
    <row r="462" spans="1:19" x14ac:dyDescent="0.25">
      <c r="A462" s="6">
        <v>44425</v>
      </c>
      <c r="B462" t="s">
        <v>48</v>
      </c>
      <c r="C462" t="str">
        <f>IFERROR(RIGHT(Tabla1[[#This Row],[Proyecto]],LEN(Tabla1[[#This Row],[Proyecto]])-FIND("-",Tabla1[[#This Row],[Proyecto]])),Tabla1[[#This Row],[Proyecto]])</f>
        <v>Thrive Market</v>
      </c>
      <c r="D462" t="str">
        <f>VLOOKUP(Tabla1[[#This Row],[Proyecto With not char]],Sheet2!$B$4:$D$53,3,FALSE)</f>
        <v>47-Thrive Market</v>
      </c>
      <c r="E462" t="s">
        <v>15</v>
      </c>
      <c r="F462">
        <f>VLOOKUP(Tabla1[[#This Row],[Bodega]],$AG$3:$AH$9,2,FALSE)</f>
        <v>3</v>
      </c>
      <c r="G462" t="s">
        <v>54</v>
      </c>
      <c r="J462" t="s">
        <v>55</v>
      </c>
      <c r="K462">
        <f>VLOOKUP(Tabla1[[#This Row],[Especie]],$AK$3:$AL$29,2,FALSE)</f>
        <v>1002</v>
      </c>
      <c r="L462">
        <v>1</v>
      </c>
      <c r="M462">
        <v>8</v>
      </c>
      <c r="N462">
        <v>5</v>
      </c>
      <c r="O462">
        <v>5</v>
      </c>
      <c r="P462" s="4">
        <f>(L462*M462*N462*O462)/12</f>
        <v>16.666666666666668</v>
      </c>
      <c r="Q462" s="4">
        <f>+P462/424</f>
        <v>3.9308176100628936E-2</v>
      </c>
      <c r="R462" s="5">
        <v>1.2</v>
      </c>
      <c r="S462" s="5">
        <f>+Tabla1[[#This Row],[Precio $]]*Tabla1[[#This Row],[PT]]</f>
        <v>20</v>
      </c>
    </row>
    <row r="463" spans="1:19" x14ac:dyDescent="0.25">
      <c r="A463" s="6">
        <v>44425</v>
      </c>
      <c r="B463" t="s">
        <v>48</v>
      </c>
      <c r="C463" t="str">
        <f>IFERROR(RIGHT(Tabla1[[#This Row],[Proyecto]],LEN(Tabla1[[#This Row],[Proyecto]])-FIND("-",Tabla1[[#This Row],[Proyecto]])),Tabla1[[#This Row],[Proyecto]])</f>
        <v>Thrive Market</v>
      </c>
      <c r="D463" t="str">
        <f>VLOOKUP(Tabla1[[#This Row],[Proyecto With not char]],Sheet2!$B$4:$D$53,3,FALSE)</f>
        <v>47-Thrive Market</v>
      </c>
      <c r="E463" t="s">
        <v>15</v>
      </c>
      <c r="F463">
        <f>VLOOKUP(Tabla1[[#This Row],[Bodega]],$AG$3:$AH$9,2,FALSE)</f>
        <v>3</v>
      </c>
      <c r="G463" t="s">
        <v>54</v>
      </c>
      <c r="J463" t="s">
        <v>55</v>
      </c>
      <c r="K463">
        <f>VLOOKUP(Tabla1[[#This Row],[Especie]],$AK$3:$AL$29,2,FALSE)</f>
        <v>1002</v>
      </c>
      <c r="L463">
        <v>1</v>
      </c>
      <c r="M463">
        <v>6</v>
      </c>
      <c r="N463">
        <v>5</v>
      </c>
      <c r="O463">
        <v>5</v>
      </c>
      <c r="P463" s="4">
        <f>(L463*M463*N463*O463)/12</f>
        <v>12.5</v>
      </c>
      <c r="Q463" s="4">
        <f>+P463/424</f>
        <v>2.9481132075471699E-2</v>
      </c>
      <c r="R463" s="5">
        <v>1.2</v>
      </c>
      <c r="S463" s="5">
        <f>+Tabla1[[#This Row],[Precio $]]*Tabla1[[#This Row],[PT]]</f>
        <v>15</v>
      </c>
    </row>
    <row r="464" spans="1:19" x14ac:dyDescent="0.25">
      <c r="A464" s="6">
        <v>44425</v>
      </c>
      <c r="B464" t="s">
        <v>48</v>
      </c>
      <c r="C464" t="str">
        <f>IFERROR(RIGHT(Tabla1[[#This Row],[Proyecto]],LEN(Tabla1[[#This Row],[Proyecto]])-FIND("-",Tabla1[[#This Row],[Proyecto]])),Tabla1[[#This Row],[Proyecto]])</f>
        <v>Thrive Market</v>
      </c>
      <c r="D464" t="str">
        <f>VLOOKUP(Tabla1[[#This Row],[Proyecto With not char]],Sheet2!$B$4:$D$53,3,FALSE)</f>
        <v>47-Thrive Market</v>
      </c>
      <c r="E464" t="s">
        <v>15</v>
      </c>
      <c r="F464">
        <f>VLOOKUP(Tabla1[[#This Row],[Bodega]],$AG$3:$AH$9,2,FALSE)</f>
        <v>3</v>
      </c>
      <c r="G464" t="s">
        <v>54</v>
      </c>
      <c r="J464" t="s">
        <v>55</v>
      </c>
      <c r="K464">
        <f>VLOOKUP(Tabla1[[#This Row],[Especie]],$AK$3:$AL$29,2,FALSE)</f>
        <v>1002</v>
      </c>
      <c r="L464">
        <v>2</v>
      </c>
      <c r="M464">
        <v>6</v>
      </c>
      <c r="N464">
        <v>4</v>
      </c>
      <c r="O464">
        <v>3</v>
      </c>
      <c r="P464" s="4">
        <f>(L464*M464*N464*O464)/12</f>
        <v>12</v>
      </c>
      <c r="Q464" s="4">
        <f>+P464/424</f>
        <v>2.8301886792452831E-2</v>
      </c>
      <c r="R464" s="5">
        <v>1.2</v>
      </c>
      <c r="S464" s="5">
        <f>+Tabla1[[#This Row],[Precio $]]*Tabla1[[#This Row],[PT]]</f>
        <v>14.399999999999999</v>
      </c>
    </row>
    <row r="465" spans="1:19" x14ac:dyDescent="0.25">
      <c r="A465" s="6">
        <v>44425</v>
      </c>
      <c r="B465" t="s">
        <v>48</v>
      </c>
      <c r="C465" t="str">
        <f>IFERROR(RIGHT(Tabla1[[#This Row],[Proyecto]],LEN(Tabla1[[#This Row],[Proyecto]])-FIND("-",Tabla1[[#This Row],[Proyecto]])),Tabla1[[#This Row],[Proyecto]])</f>
        <v>Thrive Market</v>
      </c>
      <c r="D465" t="str">
        <f>VLOOKUP(Tabla1[[#This Row],[Proyecto With not char]],Sheet2!$B$4:$D$53,3,FALSE)</f>
        <v>47-Thrive Market</v>
      </c>
      <c r="E465" t="s">
        <v>15</v>
      </c>
      <c r="F465">
        <f>VLOOKUP(Tabla1[[#This Row],[Bodega]],$AG$3:$AH$9,2,FALSE)</f>
        <v>3</v>
      </c>
      <c r="G465" t="s">
        <v>54</v>
      </c>
      <c r="J465" t="s">
        <v>55</v>
      </c>
      <c r="K465">
        <f>VLOOKUP(Tabla1[[#This Row],[Especie]],$AK$3:$AL$29,2,FALSE)</f>
        <v>1002</v>
      </c>
      <c r="L465">
        <v>1</v>
      </c>
      <c r="M465">
        <v>24</v>
      </c>
      <c r="N465">
        <v>3</v>
      </c>
      <c r="O465">
        <v>7</v>
      </c>
      <c r="P465" s="4">
        <f>(L465*M465*N465*O465)/12</f>
        <v>42</v>
      </c>
      <c r="Q465" s="4">
        <f>+P465/424</f>
        <v>9.9056603773584911E-2</v>
      </c>
      <c r="R465" s="5">
        <v>1.2</v>
      </c>
      <c r="S465" s="5">
        <f>+Tabla1[[#This Row],[Precio $]]*Tabla1[[#This Row],[PT]]</f>
        <v>50.4</v>
      </c>
    </row>
    <row r="466" spans="1:19" x14ac:dyDescent="0.25">
      <c r="A466" s="6">
        <v>44425</v>
      </c>
      <c r="B466" t="s">
        <v>48</v>
      </c>
      <c r="C466" t="str">
        <f>IFERROR(RIGHT(Tabla1[[#This Row],[Proyecto]],LEN(Tabla1[[#This Row],[Proyecto]])-FIND("-",Tabla1[[#This Row],[Proyecto]])),Tabla1[[#This Row],[Proyecto]])</f>
        <v>Thrive Market</v>
      </c>
      <c r="D466" t="str">
        <f>VLOOKUP(Tabla1[[#This Row],[Proyecto With not char]],Sheet2!$B$4:$D$53,3,FALSE)</f>
        <v>47-Thrive Market</v>
      </c>
      <c r="E466" t="s">
        <v>15</v>
      </c>
      <c r="F466">
        <f>VLOOKUP(Tabla1[[#This Row],[Bodega]],$AG$3:$AH$9,2,FALSE)</f>
        <v>3</v>
      </c>
      <c r="G466" t="s">
        <v>54</v>
      </c>
      <c r="J466" t="s">
        <v>55</v>
      </c>
      <c r="K466">
        <f>VLOOKUP(Tabla1[[#This Row],[Especie]],$AK$3:$AL$29,2,FALSE)</f>
        <v>1002</v>
      </c>
      <c r="L466">
        <v>1</v>
      </c>
      <c r="M466">
        <v>23</v>
      </c>
      <c r="N466">
        <v>3</v>
      </c>
      <c r="O466">
        <v>3</v>
      </c>
      <c r="P466" s="4">
        <f>(L466*M466*N466*O466)/12</f>
        <v>17.25</v>
      </c>
      <c r="Q466" s="4">
        <f>+P466/424</f>
        <v>4.0683962264150941E-2</v>
      </c>
      <c r="R466" s="5">
        <v>1.2</v>
      </c>
      <c r="S466" s="5">
        <f>+Tabla1[[#This Row],[Precio $]]*Tabla1[[#This Row],[PT]]</f>
        <v>20.7</v>
      </c>
    </row>
    <row r="467" spans="1:19" x14ac:dyDescent="0.25">
      <c r="A467" s="6">
        <v>44425</v>
      </c>
      <c r="B467" t="s">
        <v>48</v>
      </c>
      <c r="C467" t="str">
        <f>IFERROR(RIGHT(Tabla1[[#This Row],[Proyecto]],LEN(Tabla1[[#This Row],[Proyecto]])-FIND("-",Tabla1[[#This Row],[Proyecto]])),Tabla1[[#This Row],[Proyecto]])</f>
        <v>Thrive Market</v>
      </c>
      <c r="D467" t="str">
        <f>VLOOKUP(Tabla1[[#This Row],[Proyecto With not char]],Sheet2!$B$4:$D$53,3,FALSE)</f>
        <v>47-Thrive Market</v>
      </c>
      <c r="E467" t="s">
        <v>15</v>
      </c>
      <c r="F467">
        <f>VLOOKUP(Tabla1[[#This Row],[Bodega]],$AG$3:$AH$9,2,FALSE)</f>
        <v>3</v>
      </c>
      <c r="G467" t="s">
        <v>54</v>
      </c>
      <c r="J467" t="s">
        <v>55</v>
      </c>
      <c r="K467">
        <f>VLOOKUP(Tabla1[[#This Row],[Especie]],$AK$3:$AL$29,2,FALSE)</f>
        <v>1002</v>
      </c>
      <c r="L467">
        <v>1</v>
      </c>
      <c r="M467">
        <v>17</v>
      </c>
      <c r="N467">
        <v>3</v>
      </c>
      <c r="O467">
        <v>3</v>
      </c>
      <c r="P467" s="4">
        <f>(L467*M467*N467*O467)/12</f>
        <v>12.75</v>
      </c>
      <c r="Q467" s="4">
        <f>+P467/424</f>
        <v>3.0070754716981132E-2</v>
      </c>
      <c r="R467" s="5">
        <v>1.2</v>
      </c>
      <c r="S467" s="5">
        <f>+Tabla1[[#This Row],[Precio $]]*Tabla1[[#This Row],[PT]]</f>
        <v>15.299999999999999</v>
      </c>
    </row>
    <row r="468" spans="1:19" x14ac:dyDescent="0.25">
      <c r="A468" s="6">
        <v>44432</v>
      </c>
      <c r="B468" t="s">
        <v>48</v>
      </c>
      <c r="C468" t="str">
        <f>IFERROR(RIGHT(Tabla1[[#This Row],[Proyecto]],LEN(Tabla1[[#This Row],[Proyecto]])-FIND("-",Tabla1[[#This Row],[Proyecto]])),Tabla1[[#This Row],[Proyecto]])</f>
        <v>Thrive Market</v>
      </c>
      <c r="D468" t="str">
        <f>VLOOKUP(Tabla1[[#This Row],[Proyecto With not char]],Sheet2!$B$4:$D$53,3,FALSE)</f>
        <v>47-Thrive Market</v>
      </c>
      <c r="E468" t="s">
        <v>15</v>
      </c>
      <c r="F468">
        <f>VLOOKUP(Tabla1[[#This Row],[Bodega]],$AG$3:$AH$9,2,FALSE)</f>
        <v>3</v>
      </c>
      <c r="G468" t="s">
        <v>49</v>
      </c>
      <c r="J468" t="s">
        <v>50</v>
      </c>
      <c r="K468">
        <f>VLOOKUP(Tabla1[[#This Row],[Especie]],$AK$3:$AL$29,2,FALSE)</f>
        <v>1008</v>
      </c>
      <c r="L468">
        <v>1</v>
      </c>
      <c r="M468">
        <v>4</v>
      </c>
      <c r="N468">
        <v>4</v>
      </c>
      <c r="O468">
        <v>32</v>
      </c>
      <c r="P468" s="4">
        <f>(L468*M468*N468*O468)/12</f>
        <v>42.666666666666664</v>
      </c>
      <c r="Q468" s="4">
        <f>+P468/424</f>
        <v>0.10062893081761005</v>
      </c>
      <c r="R468" s="5">
        <v>1.1000000000000001</v>
      </c>
      <c r="S468" s="5">
        <f>+Tabla1[[#This Row],[Precio $]]*Tabla1[[#This Row],[PT]]</f>
        <v>46.933333333333337</v>
      </c>
    </row>
    <row r="469" spans="1:19" x14ac:dyDescent="0.25">
      <c r="A469" s="6">
        <v>44432</v>
      </c>
      <c r="B469" t="s">
        <v>48</v>
      </c>
      <c r="C469" t="str">
        <f>IFERROR(RIGHT(Tabla1[[#This Row],[Proyecto]],LEN(Tabla1[[#This Row],[Proyecto]])-FIND("-",Tabla1[[#This Row],[Proyecto]])),Tabla1[[#This Row],[Proyecto]])</f>
        <v>Thrive Market</v>
      </c>
      <c r="D469" t="str">
        <f>VLOOKUP(Tabla1[[#This Row],[Proyecto With not char]],Sheet2!$B$4:$D$53,3,FALSE)</f>
        <v>47-Thrive Market</v>
      </c>
      <c r="E469" t="s">
        <v>15</v>
      </c>
      <c r="F469">
        <f>VLOOKUP(Tabla1[[#This Row],[Bodega]],$AG$3:$AH$9,2,FALSE)</f>
        <v>3</v>
      </c>
      <c r="G469" t="s">
        <v>49</v>
      </c>
      <c r="J469" t="s">
        <v>50</v>
      </c>
      <c r="K469">
        <f>VLOOKUP(Tabla1[[#This Row],[Especie]],$AK$3:$AL$29,2,FALSE)</f>
        <v>1008</v>
      </c>
      <c r="L469">
        <v>1</v>
      </c>
      <c r="M469">
        <v>3</v>
      </c>
      <c r="N469">
        <v>3</v>
      </c>
      <c r="O469">
        <v>2</v>
      </c>
      <c r="P469" s="4">
        <f>(L469*M469*N469*O469)/12</f>
        <v>1.5</v>
      </c>
      <c r="Q469" s="4">
        <f>+P469/424</f>
        <v>3.5377358490566039E-3</v>
      </c>
      <c r="R469" s="5">
        <v>1.1000000000000001</v>
      </c>
      <c r="S469" s="5">
        <f>+Tabla1[[#This Row],[Precio $]]*Tabla1[[#This Row],[PT]]</f>
        <v>1.6500000000000001</v>
      </c>
    </row>
    <row r="470" spans="1:19" x14ac:dyDescent="0.25">
      <c r="A470" s="6">
        <v>44432</v>
      </c>
      <c r="B470" t="s">
        <v>48</v>
      </c>
      <c r="C470" t="str">
        <f>IFERROR(RIGHT(Tabla1[[#This Row],[Proyecto]],LEN(Tabla1[[#This Row],[Proyecto]])-FIND("-",Tabla1[[#This Row],[Proyecto]])),Tabla1[[#This Row],[Proyecto]])</f>
        <v>Thrive Market</v>
      </c>
      <c r="D470" t="str">
        <f>VLOOKUP(Tabla1[[#This Row],[Proyecto With not char]],Sheet2!$B$4:$D$53,3,FALSE)</f>
        <v>47-Thrive Market</v>
      </c>
      <c r="E470" t="s">
        <v>15</v>
      </c>
      <c r="F470">
        <f>VLOOKUP(Tabla1[[#This Row],[Bodega]],$AG$3:$AH$9,2,FALSE)</f>
        <v>3</v>
      </c>
      <c r="G470" t="s">
        <v>49</v>
      </c>
      <c r="J470" t="s">
        <v>50</v>
      </c>
      <c r="K470">
        <f>VLOOKUP(Tabla1[[#This Row],[Especie]],$AK$3:$AL$29,2,FALSE)</f>
        <v>1008</v>
      </c>
      <c r="L470">
        <v>1</v>
      </c>
      <c r="M470">
        <v>3</v>
      </c>
      <c r="N470">
        <v>3</v>
      </c>
      <c r="O470">
        <v>2</v>
      </c>
      <c r="P470" s="4">
        <f>(L470*M470*N470*O470)/12</f>
        <v>1.5</v>
      </c>
      <c r="Q470" s="4">
        <f>+P470/424</f>
        <v>3.5377358490566039E-3</v>
      </c>
      <c r="R470" s="5">
        <v>1.1000000000000001</v>
      </c>
      <c r="S470" s="5">
        <f>+Tabla1[[#This Row],[Precio $]]*Tabla1[[#This Row],[PT]]</f>
        <v>1.6500000000000001</v>
      </c>
    </row>
    <row r="471" spans="1:19" x14ac:dyDescent="0.25">
      <c r="A471" s="6">
        <v>44406</v>
      </c>
      <c r="B471" t="s">
        <v>66</v>
      </c>
      <c r="C471" t="str">
        <f>IFERROR(RIGHT(Tabla1[[#This Row],[Proyecto]],LEN(Tabla1[[#This Row],[Proyecto]])-FIND("-",Tabla1[[#This Row],[Proyecto]])),Tabla1[[#This Row],[Proyecto]])</f>
        <v>Todd Nowell</v>
      </c>
      <c r="D471" t="str">
        <f>VLOOKUP(Tabla1[[#This Row],[Proyecto With not char]],Sheet2!$B$4:$D$53,3,FALSE)</f>
        <v>48-Todd Nowell</v>
      </c>
      <c r="E471" t="s">
        <v>33</v>
      </c>
      <c r="F471">
        <f>VLOOKUP(Tabla1[[#This Row],[Bodega]],$AG$3:$AH$9,2,FALSE)</f>
        <v>2</v>
      </c>
      <c r="G471" t="s">
        <v>67</v>
      </c>
      <c r="J471" t="s">
        <v>40</v>
      </c>
      <c r="K471">
        <f>VLOOKUP(Tabla1[[#This Row],[Especie]],$AK$3:$AL$29,2,FALSE)</f>
        <v>1005</v>
      </c>
      <c r="L471">
        <v>2</v>
      </c>
      <c r="M471">
        <v>6</v>
      </c>
      <c r="N471">
        <v>4</v>
      </c>
      <c r="O471">
        <v>2</v>
      </c>
      <c r="P471" s="4">
        <f>(L471*M471*N471*O471)/12</f>
        <v>8</v>
      </c>
      <c r="Q471" s="4">
        <f>+P471/424</f>
        <v>1.8867924528301886E-2</v>
      </c>
      <c r="R471" s="5">
        <v>1.02</v>
      </c>
      <c r="S471" s="5">
        <f>+Tabla1[[#This Row],[Precio $]]*Tabla1[[#This Row],[PT]]</f>
        <v>8.16</v>
      </c>
    </row>
    <row r="472" spans="1:19" x14ac:dyDescent="0.25">
      <c r="A472" s="6">
        <v>44406</v>
      </c>
      <c r="B472" t="s">
        <v>66</v>
      </c>
      <c r="C472" t="str">
        <f>IFERROR(RIGHT(Tabla1[[#This Row],[Proyecto]],LEN(Tabla1[[#This Row],[Proyecto]])-FIND("-",Tabla1[[#This Row],[Proyecto]])),Tabla1[[#This Row],[Proyecto]])</f>
        <v>Todd Nowell</v>
      </c>
      <c r="D472" t="str">
        <f>VLOOKUP(Tabla1[[#This Row],[Proyecto With not char]],Sheet2!$B$4:$D$53,3,FALSE)</f>
        <v>48-Todd Nowell</v>
      </c>
      <c r="E472" t="s">
        <v>33</v>
      </c>
      <c r="F472">
        <f>VLOOKUP(Tabla1[[#This Row],[Bodega]],$AG$3:$AH$9,2,FALSE)</f>
        <v>2</v>
      </c>
      <c r="G472" t="s">
        <v>67</v>
      </c>
      <c r="J472" t="s">
        <v>40</v>
      </c>
      <c r="K472">
        <f>VLOOKUP(Tabla1[[#This Row],[Especie]],$AK$3:$AL$29,2,FALSE)</f>
        <v>1005</v>
      </c>
      <c r="L472">
        <v>2</v>
      </c>
      <c r="M472">
        <v>4</v>
      </c>
      <c r="N472">
        <v>4</v>
      </c>
      <c r="O472">
        <v>1</v>
      </c>
      <c r="P472" s="4">
        <f>(L472*M472*N472*O472)/12</f>
        <v>2.6666666666666665</v>
      </c>
      <c r="Q472" s="4">
        <f>+P472/424</f>
        <v>6.2893081761006284E-3</v>
      </c>
      <c r="R472" s="5">
        <v>1.02</v>
      </c>
      <c r="S472" s="5">
        <f>+Tabla1[[#This Row],[Precio $]]*Tabla1[[#This Row],[PT]]</f>
        <v>2.7199999999999998</v>
      </c>
    </row>
    <row r="473" spans="1:19" x14ac:dyDescent="0.25">
      <c r="A473" s="6">
        <v>44406</v>
      </c>
      <c r="B473" t="s">
        <v>66</v>
      </c>
      <c r="C473" t="str">
        <f>IFERROR(RIGHT(Tabla1[[#This Row],[Proyecto]],LEN(Tabla1[[#This Row],[Proyecto]])-FIND("-",Tabla1[[#This Row],[Proyecto]])),Tabla1[[#This Row],[Proyecto]])</f>
        <v>Todd Nowell</v>
      </c>
      <c r="D473" t="str">
        <f>VLOOKUP(Tabla1[[#This Row],[Proyecto With not char]],Sheet2!$B$4:$D$53,3,FALSE)</f>
        <v>48-Todd Nowell</v>
      </c>
      <c r="E473" t="s">
        <v>33</v>
      </c>
      <c r="F473">
        <f>VLOOKUP(Tabla1[[#This Row],[Bodega]],$AG$3:$AH$9,2,FALSE)</f>
        <v>2</v>
      </c>
      <c r="G473" t="s">
        <v>67</v>
      </c>
      <c r="J473" t="s">
        <v>40</v>
      </c>
      <c r="K473">
        <f>VLOOKUP(Tabla1[[#This Row],[Especie]],$AK$3:$AL$29,2,FALSE)</f>
        <v>1005</v>
      </c>
      <c r="L473">
        <v>2</v>
      </c>
      <c r="M473">
        <v>5</v>
      </c>
      <c r="N473">
        <v>4</v>
      </c>
      <c r="O473">
        <v>2</v>
      </c>
      <c r="P473" s="4">
        <f>(L473*M473*N473*O473)/12</f>
        <v>6.666666666666667</v>
      </c>
      <c r="Q473" s="4">
        <f>+P473/424</f>
        <v>1.5723270440251572E-2</v>
      </c>
      <c r="R473" s="5">
        <v>1.02</v>
      </c>
      <c r="S473" s="5">
        <f>+Tabla1[[#This Row],[Precio $]]*Tabla1[[#This Row],[PT]]</f>
        <v>6.8000000000000007</v>
      </c>
    </row>
    <row r="474" spans="1:19" x14ac:dyDescent="0.25">
      <c r="A474" s="6">
        <v>44406</v>
      </c>
      <c r="B474" t="s">
        <v>66</v>
      </c>
      <c r="C474" t="str">
        <f>IFERROR(RIGHT(Tabla1[[#This Row],[Proyecto]],LEN(Tabla1[[#This Row],[Proyecto]])-FIND("-",Tabla1[[#This Row],[Proyecto]])),Tabla1[[#This Row],[Proyecto]])</f>
        <v>Todd Nowell</v>
      </c>
      <c r="D474" t="str">
        <f>VLOOKUP(Tabla1[[#This Row],[Proyecto With not char]],Sheet2!$B$4:$D$53,3,FALSE)</f>
        <v>48-Todd Nowell</v>
      </c>
      <c r="E474" t="s">
        <v>33</v>
      </c>
      <c r="F474">
        <f>VLOOKUP(Tabla1[[#This Row],[Bodega]],$AG$3:$AH$9,2,FALSE)</f>
        <v>2</v>
      </c>
      <c r="G474" t="s">
        <v>67</v>
      </c>
      <c r="J474" t="s">
        <v>40</v>
      </c>
      <c r="K474">
        <f>VLOOKUP(Tabla1[[#This Row],[Especie]],$AK$3:$AL$29,2,FALSE)</f>
        <v>1005</v>
      </c>
      <c r="L474">
        <v>1</v>
      </c>
      <c r="M474">
        <v>4</v>
      </c>
      <c r="N474">
        <v>5</v>
      </c>
      <c r="O474">
        <v>4</v>
      </c>
      <c r="P474" s="4">
        <f>(L474*M474*N474*O474)/12</f>
        <v>6.666666666666667</v>
      </c>
      <c r="Q474" s="4">
        <f>+P474/424</f>
        <v>1.5723270440251572E-2</v>
      </c>
      <c r="R474" s="5">
        <v>1.02</v>
      </c>
      <c r="S474" s="5">
        <f>+Tabla1[[#This Row],[Precio $]]*Tabla1[[#This Row],[PT]]</f>
        <v>6.8000000000000007</v>
      </c>
    </row>
    <row r="475" spans="1:19" x14ac:dyDescent="0.25">
      <c r="A475" s="6">
        <v>44406</v>
      </c>
      <c r="B475" t="s">
        <v>66</v>
      </c>
      <c r="C475" t="str">
        <f>IFERROR(RIGHT(Tabla1[[#This Row],[Proyecto]],LEN(Tabla1[[#This Row],[Proyecto]])-FIND("-",Tabla1[[#This Row],[Proyecto]])),Tabla1[[#This Row],[Proyecto]])</f>
        <v>Todd Nowell</v>
      </c>
      <c r="D475" t="str">
        <f>VLOOKUP(Tabla1[[#This Row],[Proyecto With not char]],Sheet2!$B$4:$D$53,3,FALSE)</f>
        <v>48-Todd Nowell</v>
      </c>
      <c r="E475" t="s">
        <v>33</v>
      </c>
      <c r="F475">
        <f>VLOOKUP(Tabla1[[#This Row],[Bodega]],$AG$3:$AH$9,2,FALSE)</f>
        <v>2</v>
      </c>
      <c r="G475" t="s">
        <v>67</v>
      </c>
      <c r="J475" t="s">
        <v>40</v>
      </c>
      <c r="K475">
        <f>VLOOKUP(Tabla1[[#This Row],[Especie]],$AK$3:$AL$29,2,FALSE)</f>
        <v>1005</v>
      </c>
      <c r="L475">
        <v>1</v>
      </c>
      <c r="M475">
        <v>5</v>
      </c>
      <c r="N475">
        <v>5</v>
      </c>
      <c r="O475">
        <v>1</v>
      </c>
      <c r="P475" s="4">
        <f>(L475*M475*N475*O475)/12</f>
        <v>2.0833333333333335</v>
      </c>
      <c r="Q475" s="4">
        <f>+P475/424</f>
        <v>4.913522012578617E-3</v>
      </c>
      <c r="R475" s="5">
        <v>1.02</v>
      </c>
      <c r="S475" s="5">
        <f>+Tabla1[[#This Row],[Precio $]]*Tabla1[[#This Row],[PT]]</f>
        <v>2.125</v>
      </c>
    </row>
    <row r="476" spans="1:19" x14ac:dyDescent="0.25">
      <c r="A476" s="6">
        <v>44399</v>
      </c>
      <c r="B476" t="s">
        <v>66</v>
      </c>
      <c r="C476" t="str">
        <f>IFERROR(RIGHT(Tabla1[[#This Row],[Proyecto]],LEN(Tabla1[[#This Row],[Proyecto]])-FIND("-",Tabla1[[#This Row],[Proyecto]])),Tabla1[[#This Row],[Proyecto]])</f>
        <v>Todd Nowell</v>
      </c>
      <c r="D476" t="str">
        <f>VLOOKUP(Tabla1[[#This Row],[Proyecto With not char]],Sheet2!$B$4:$D$53,3,FALSE)</f>
        <v>48-Todd Nowell</v>
      </c>
      <c r="E476" t="s">
        <v>33</v>
      </c>
      <c r="F476">
        <f>VLOOKUP(Tabla1[[#This Row],[Bodega]],$AG$3:$AH$9,2,FALSE)</f>
        <v>2</v>
      </c>
      <c r="G476" t="s">
        <v>68</v>
      </c>
      <c r="J476" t="s">
        <v>40</v>
      </c>
      <c r="K476">
        <f>VLOOKUP(Tabla1[[#This Row],[Especie]],$AK$3:$AL$29,2,FALSE)</f>
        <v>1005</v>
      </c>
      <c r="L476">
        <v>2</v>
      </c>
      <c r="M476">
        <v>8</v>
      </c>
      <c r="N476">
        <v>5</v>
      </c>
      <c r="O476">
        <v>2</v>
      </c>
      <c r="P476" s="4">
        <f>(L476*M476*N476*O476)/12</f>
        <v>13.333333333333334</v>
      </c>
      <c r="Q476" s="4">
        <f>+P476/424</f>
        <v>3.1446540880503145E-2</v>
      </c>
      <c r="R476" s="5">
        <v>1.02</v>
      </c>
      <c r="S476" s="5">
        <f>+Tabla1[[#This Row],[Precio $]]*Tabla1[[#This Row],[PT]]</f>
        <v>13.600000000000001</v>
      </c>
    </row>
    <row r="477" spans="1:19" x14ac:dyDescent="0.25">
      <c r="A477" s="6">
        <v>44399</v>
      </c>
      <c r="B477" t="s">
        <v>66</v>
      </c>
      <c r="C477" t="str">
        <f>IFERROR(RIGHT(Tabla1[[#This Row],[Proyecto]],LEN(Tabla1[[#This Row],[Proyecto]])-FIND("-",Tabla1[[#This Row],[Proyecto]])),Tabla1[[#This Row],[Proyecto]])</f>
        <v>Todd Nowell</v>
      </c>
      <c r="D477" t="str">
        <f>VLOOKUP(Tabla1[[#This Row],[Proyecto With not char]],Sheet2!$B$4:$D$53,3,FALSE)</f>
        <v>48-Todd Nowell</v>
      </c>
      <c r="E477" t="s">
        <v>33</v>
      </c>
      <c r="F477">
        <f>VLOOKUP(Tabla1[[#This Row],[Bodega]],$AG$3:$AH$9,2,FALSE)</f>
        <v>2</v>
      </c>
      <c r="G477" t="s">
        <v>68</v>
      </c>
      <c r="J477" t="s">
        <v>40</v>
      </c>
      <c r="K477">
        <f>VLOOKUP(Tabla1[[#This Row],[Especie]],$AK$3:$AL$29,2,FALSE)</f>
        <v>1005</v>
      </c>
      <c r="L477">
        <v>2</v>
      </c>
      <c r="M477">
        <v>8</v>
      </c>
      <c r="N477">
        <v>4</v>
      </c>
      <c r="O477">
        <v>1</v>
      </c>
      <c r="P477" s="4">
        <f>(L477*M477*N477*O477)/12</f>
        <v>5.333333333333333</v>
      </c>
      <c r="Q477" s="4">
        <f>+P477/424</f>
        <v>1.2578616352201257E-2</v>
      </c>
      <c r="R477" s="5">
        <v>1.02</v>
      </c>
      <c r="S477" s="5">
        <f>+Tabla1[[#This Row],[Precio $]]*Tabla1[[#This Row],[PT]]</f>
        <v>5.4399999999999995</v>
      </c>
    </row>
    <row r="478" spans="1:19" x14ac:dyDescent="0.25">
      <c r="A478" s="6">
        <v>44399</v>
      </c>
      <c r="B478" t="s">
        <v>66</v>
      </c>
      <c r="C478" t="str">
        <f>IFERROR(RIGHT(Tabla1[[#This Row],[Proyecto]],LEN(Tabla1[[#This Row],[Proyecto]])-FIND("-",Tabla1[[#This Row],[Proyecto]])),Tabla1[[#This Row],[Proyecto]])</f>
        <v>Todd Nowell</v>
      </c>
      <c r="D478" t="str">
        <f>VLOOKUP(Tabla1[[#This Row],[Proyecto With not char]],Sheet2!$B$4:$D$53,3,FALSE)</f>
        <v>48-Todd Nowell</v>
      </c>
      <c r="E478" t="s">
        <v>33</v>
      </c>
      <c r="F478">
        <f>VLOOKUP(Tabla1[[#This Row],[Bodega]],$AG$3:$AH$9,2,FALSE)</f>
        <v>2</v>
      </c>
      <c r="G478" t="s">
        <v>68</v>
      </c>
      <c r="J478" t="s">
        <v>40</v>
      </c>
      <c r="K478">
        <f>VLOOKUP(Tabla1[[#This Row],[Especie]],$AK$3:$AL$29,2,FALSE)</f>
        <v>1005</v>
      </c>
      <c r="L478">
        <v>1</v>
      </c>
      <c r="M478">
        <v>6</v>
      </c>
      <c r="N478">
        <v>7</v>
      </c>
      <c r="O478">
        <v>4</v>
      </c>
      <c r="P478" s="4">
        <f>(L478*M478*N478*O478)/12</f>
        <v>14</v>
      </c>
      <c r="Q478" s="4">
        <f>+P478/424</f>
        <v>3.3018867924528301E-2</v>
      </c>
      <c r="R478" s="5">
        <v>1.02</v>
      </c>
      <c r="S478" s="5">
        <f>+Tabla1[[#This Row],[Precio $]]*Tabla1[[#This Row],[PT]]</f>
        <v>14.280000000000001</v>
      </c>
    </row>
    <row r="479" spans="1:19" x14ac:dyDescent="0.25">
      <c r="A479" s="6">
        <v>44399</v>
      </c>
      <c r="B479" t="s">
        <v>66</v>
      </c>
      <c r="C479" t="str">
        <f>IFERROR(RIGHT(Tabla1[[#This Row],[Proyecto]],LEN(Tabla1[[#This Row],[Proyecto]])-FIND("-",Tabla1[[#This Row],[Proyecto]])),Tabla1[[#This Row],[Proyecto]])</f>
        <v>Todd Nowell</v>
      </c>
      <c r="D479" t="str">
        <f>VLOOKUP(Tabla1[[#This Row],[Proyecto With not char]],Sheet2!$B$4:$D$53,3,FALSE)</f>
        <v>48-Todd Nowell</v>
      </c>
      <c r="E479" t="s">
        <v>33</v>
      </c>
      <c r="F479">
        <f>VLOOKUP(Tabla1[[#This Row],[Bodega]],$AG$3:$AH$9,2,FALSE)</f>
        <v>2</v>
      </c>
      <c r="G479" t="s">
        <v>68</v>
      </c>
      <c r="J479" t="s">
        <v>40</v>
      </c>
      <c r="K479">
        <f>VLOOKUP(Tabla1[[#This Row],[Especie]],$AK$3:$AL$29,2,FALSE)</f>
        <v>1005</v>
      </c>
      <c r="L479">
        <v>2</v>
      </c>
      <c r="M479">
        <v>4</v>
      </c>
      <c r="N479">
        <v>3</v>
      </c>
      <c r="O479">
        <v>3</v>
      </c>
      <c r="P479" s="4">
        <f>(L479*M479*N479*O479)/12</f>
        <v>6</v>
      </c>
      <c r="Q479" s="4">
        <f>+P479/424</f>
        <v>1.4150943396226415E-2</v>
      </c>
      <c r="R479" s="5">
        <v>1.02</v>
      </c>
      <c r="S479" s="5">
        <f>+Tabla1[[#This Row],[Precio $]]*Tabla1[[#This Row],[PT]]</f>
        <v>6.12</v>
      </c>
    </row>
    <row r="480" spans="1:19" x14ac:dyDescent="0.25">
      <c r="A480" s="6">
        <v>44383</v>
      </c>
      <c r="B480" t="s">
        <v>66</v>
      </c>
      <c r="C480" t="str">
        <f>IFERROR(RIGHT(Tabla1[[#This Row],[Proyecto]],LEN(Tabla1[[#This Row],[Proyecto]])-FIND("-",Tabla1[[#This Row],[Proyecto]])),Tabla1[[#This Row],[Proyecto]])</f>
        <v>Todd Nowell</v>
      </c>
      <c r="D480" t="str">
        <f>VLOOKUP(Tabla1[[#This Row],[Proyecto With not char]],Sheet2!$B$4:$D$53,3,FALSE)</f>
        <v>48-Todd Nowell</v>
      </c>
      <c r="E480" t="s">
        <v>33</v>
      </c>
      <c r="F480">
        <f>VLOOKUP(Tabla1[[#This Row],[Bodega]],$AG$3:$AH$9,2,FALSE)</f>
        <v>2</v>
      </c>
      <c r="G480" t="s">
        <v>70</v>
      </c>
      <c r="J480" t="s">
        <v>40</v>
      </c>
      <c r="K480">
        <f>VLOOKUP(Tabla1[[#This Row],[Especie]],$AK$3:$AL$29,2,FALSE)</f>
        <v>1005</v>
      </c>
      <c r="L480">
        <v>2</v>
      </c>
      <c r="M480">
        <v>10</v>
      </c>
      <c r="N480">
        <v>10</v>
      </c>
      <c r="O480">
        <v>2</v>
      </c>
      <c r="P480" s="4">
        <f>(L480*M480*N480*O480)/12</f>
        <v>33.333333333333336</v>
      </c>
      <c r="Q480" s="4">
        <f>+P480/424</f>
        <v>7.8616352201257872E-2</v>
      </c>
      <c r="R480" s="5">
        <v>1.02</v>
      </c>
      <c r="S480" s="5">
        <f>+Tabla1[[#This Row],[Precio $]]*Tabla1[[#This Row],[PT]]</f>
        <v>34</v>
      </c>
    </row>
    <row r="481" spans="1:19" x14ac:dyDescent="0.25">
      <c r="A481" s="6">
        <v>44383</v>
      </c>
      <c r="B481" t="s">
        <v>66</v>
      </c>
      <c r="C481" t="str">
        <f>IFERROR(RIGHT(Tabla1[[#This Row],[Proyecto]],LEN(Tabla1[[#This Row],[Proyecto]])-FIND("-",Tabla1[[#This Row],[Proyecto]])),Tabla1[[#This Row],[Proyecto]])</f>
        <v>Todd Nowell</v>
      </c>
      <c r="D481" t="str">
        <f>VLOOKUP(Tabla1[[#This Row],[Proyecto With not char]],Sheet2!$B$4:$D$53,3,FALSE)</f>
        <v>48-Todd Nowell</v>
      </c>
      <c r="E481" t="s">
        <v>33</v>
      </c>
      <c r="F481">
        <f>VLOOKUP(Tabla1[[#This Row],[Bodega]],$AG$3:$AH$9,2,FALSE)</f>
        <v>2</v>
      </c>
      <c r="G481" t="s">
        <v>71</v>
      </c>
      <c r="J481" t="s">
        <v>40</v>
      </c>
      <c r="K481">
        <f>VLOOKUP(Tabla1[[#This Row],[Especie]],$AK$3:$AL$29,2,FALSE)</f>
        <v>1005</v>
      </c>
      <c r="L481">
        <v>1.5</v>
      </c>
      <c r="M481">
        <v>5</v>
      </c>
      <c r="N481">
        <v>3</v>
      </c>
      <c r="O481">
        <v>10</v>
      </c>
      <c r="P481" s="4">
        <f>(L481*M481*N481*O481)/12</f>
        <v>18.75</v>
      </c>
      <c r="Q481" s="4">
        <f>+P481/424</f>
        <v>4.4221698113207544E-2</v>
      </c>
      <c r="R481" s="5">
        <v>1.02</v>
      </c>
      <c r="S481" s="5">
        <f>+Tabla1[[#This Row],[Precio $]]*Tabla1[[#This Row],[PT]]</f>
        <v>19.125</v>
      </c>
    </row>
    <row r="482" spans="1:19" x14ac:dyDescent="0.25">
      <c r="A482" s="6">
        <v>44383</v>
      </c>
      <c r="B482" t="s">
        <v>66</v>
      </c>
      <c r="C482" t="str">
        <f>IFERROR(RIGHT(Tabla1[[#This Row],[Proyecto]],LEN(Tabla1[[#This Row],[Proyecto]])-FIND("-",Tabla1[[#This Row],[Proyecto]])),Tabla1[[#This Row],[Proyecto]])</f>
        <v>Todd Nowell</v>
      </c>
      <c r="D482" t="str">
        <f>VLOOKUP(Tabla1[[#This Row],[Proyecto With not char]],Sheet2!$B$4:$D$53,3,FALSE)</f>
        <v>48-Todd Nowell</v>
      </c>
      <c r="E482" t="s">
        <v>33</v>
      </c>
      <c r="F482">
        <f>VLOOKUP(Tabla1[[#This Row],[Bodega]],$AG$3:$AH$9,2,FALSE)</f>
        <v>2</v>
      </c>
      <c r="G482" t="s">
        <v>72</v>
      </c>
      <c r="J482" t="s">
        <v>35</v>
      </c>
      <c r="K482">
        <f>VLOOKUP(Tabla1[[#This Row],[Especie]],$AK$3:$AL$29,2,FALSE)</f>
        <v>3</v>
      </c>
      <c r="L482">
        <v>1</v>
      </c>
      <c r="M482">
        <v>3</v>
      </c>
      <c r="N482">
        <v>4</v>
      </c>
      <c r="O482">
        <v>4</v>
      </c>
      <c r="P482" s="4">
        <f>(L482*M482*N482*O482)/12</f>
        <v>4</v>
      </c>
      <c r="Q482" s="4">
        <f>+P482/424</f>
        <v>9.433962264150943E-3</v>
      </c>
      <c r="R482" s="5">
        <v>1.02</v>
      </c>
      <c r="S482" s="5">
        <f>+Tabla1[[#This Row],[Precio $]]*Tabla1[[#This Row],[PT]]</f>
        <v>4.08</v>
      </c>
    </row>
    <row r="483" spans="1:19" x14ac:dyDescent="0.25">
      <c r="A483" s="6">
        <v>44383</v>
      </c>
      <c r="B483" t="s">
        <v>66</v>
      </c>
      <c r="C483" t="str">
        <f>IFERROR(RIGHT(Tabla1[[#This Row],[Proyecto]],LEN(Tabla1[[#This Row],[Proyecto]])-FIND("-",Tabla1[[#This Row],[Proyecto]])),Tabla1[[#This Row],[Proyecto]])</f>
        <v>Todd Nowell</v>
      </c>
      <c r="D483" t="str">
        <f>VLOOKUP(Tabla1[[#This Row],[Proyecto With not char]],Sheet2!$B$4:$D$53,3,FALSE)</f>
        <v>48-Todd Nowell</v>
      </c>
      <c r="E483" t="s">
        <v>33</v>
      </c>
      <c r="F483">
        <f>VLOOKUP(Tabla1[[#This Row],[Bodega]],$AG$3:$AH$9,2,FALSE)</f>
        <v>2</v>
      </c>
      <c r="G483" t="s">
        <v>72</v>
      </c>
      <c r="J483" t="s">
        <v>35</v>
      </c>
      <c r="K483">
        <f>VLOOKUP(Tabla1[[#This Row],[Especie]],$AK$3:$AL$29,2,FALSE)</f>
        <v>3</v>
      </c>
      <c r="L483">
        <v>2</v>
      </c>
      <c r="M483">
        <v>5</v>
      </c>
      <c r="N483">
        <v>4</v>
      </c>
      <c r="O483">
        <v>1</v>
      </c>
      <c r="P483" s="4">
        <f>(L483*M483*N483*O483)/12</f>
        <v>3.3333333333333335</v>
      </c>
      <c r="Q483" s="4">
        <f>+P483/424</f>
        <v>7.8616352201257862E-3</v>
      </c>
      <c r="R483" s="5">
        <v>1.02</v>
      </c>
      <c r="S483" s="5">
        <f>+Tabla1[[#This Row],[Precio $]]*Tabla1[[#This Row],[PT]]</f>
        <v>3.4000000000000004</v>
      </c>
    </row>
    <row r="484" spans="1:19" x14ac:dyDescent="0.25">
      <c r="A484" s="6">
        <v>44383</v>
      </c>
      <c r="B484" t="s">
        <v>66</v>
      </c>
      <c r="C484" t="str">
        <f>IFERROR(RIGHT(Tabla1[[#This Row],[Proyecto]],LEN(Tabla1[[#This Row],[Proyecto]])-FIND("-",Tabla1[[#This Row],[Proyecto]])),Tabla1[[#This Row],[Proyecto]])</f>
        <v>Todd Nowell</v>
      </c>
      <c r="D484" t="str">
        <f>VLOOKUP(Tabla1[[#This Row],[Proyecto With not char]],Sheet2!$B$4:$D$53,3,FALSE)</f>
        <v>48-Todd Nowell</v>
      </c>
      <c r="E484" t="s">
        <v>33</v>
      </c>
      <c r="F484">
        <f>VLOOKUP(Tabla1[[#This Row],[Bodega]],$AG$3:$AH$9,2,FALSE)</f>
        <v>2</v>
      </c>
      <c r="G484" t="s">
        <v>72</v>
      </c>
      <c r="J484" t="s">
        <v>35</v>
      </c>
      <c r="K484">
        <f>VLOOKUP(Tabla1[[#This Row],[Especie]],$AK$3:$AL$29,2,FALSE)</f>
        <v>3</v>
      </c>
      <c r="L484">
        <v>2</v>
      </c>
      <c r="M484">
        <v>6</v>
      </c>
      <c r="N484">
        <v>5</v>
      </c>
      <c r="O484">
        <v>1</v>
      </c>
      <c r="P484" s="4">
        <f>(L484*M484*N484*O484)/12</f>
        <v>5</v>
      </c>
      <c r="Q484" s="4">
        <f>+P484/424</f>
        <v>1.179245283018868E-2</v>
      </c>
      <c r="R484" s="5">
        <v>1.02</v>
      </c>
      <c r="S484" s="5">
        <f>+Tabla1[[#This Row],[Precio $]]*Tabla1[[#This Row],[PT]]</f>
        <v>5.0999999999999996</v>
      </c>
    </row>
    <row r="485" spans="1:19" x14ac:dyDescent="0.25">
      <c r="A485" s="6">
        <v>44397</v>
      </c>
      <c r="B485" t="s">
        <v>79</v>
      </c>
      <c r="C485" t="str">
        <f>IFERROR(RIGHT(Tabla1[[#This Row],[Proyecto]],LEN(Tabla1[[#This Row],[Proyecto]])-FIND("-",Tabla1[[#This Row],[Proyecto]])),Tabla1[[#This Row],[Proyecto]])</f>
        <v>Uliana Bell</v>
      </c>
      <c r="D485" t="str">
        <f>VLOOKUP(Tabla1[[#This Row],[Proyecto With not char]],Sheet2!$B$4:$D$53,3,FALSE)</f>
        <v>49-Uliana Bell</v>
      </c>
      <c r="E485" t="s">
        <v>33</v>
      </c>
      <c r="F485">
        <f>VLOOKUP(Tabla1[[#This Row],[Bodega]],$AG$3:$AH$9,2,FALSE)</f>
        <v>2</v>
      </c>
      <c r="G485" t="s">
        <v>80</v>
      </c>
      <c r="J485" t="s">
        <v>40</v>
      </c>
      <c r="K485">
        <f>VLOOKUP(Tabla1[[#This Row],[Especie]],$AK$3:$AL$29,2,FALSE)</f>
        <v>1005</v>
      </c>
      <c r="L485">
        <v>2</v>
      </c>
      <c r="M485">
        <v>5</v>
      </c>
      <c r="N485">
        <v>3</v>
      </c>
      <c r="O485">
        <v>6</v>
      </c>
      <c r="P485" s="4">
        <f>(L485*M485*N485*O485)/12</f>
        <v>15</v>
      </c>
      <c r="Q485" s="4">
        <f>+P485/424</f>
        <v>3.5377358490566037E-2</v>
      </c>
      <c r="R485" s="5">
        <v>1.02</v>
      </c>
      <c r="S485" s="5">
        <f>+Tabla1[[#This Row],[Precio $]]*Tabla1[[#This Row],[PT]]</f>
        <v>15.3</v>
      </c>
    </row>
    <row r="486" spans="1:19" x14ac:dyDescent="0.25">
      <c r="A486" s="6">
        <v>44397</v>
      </c>
      <c r="B486" t="s">
        <v>79</v>
      </c>
      <c r="C486" t="str">
        <f>IFERROR(RIGHT(Tabla1[[#This Row],[Proyecto]],LEN(Tabla1[[#This Row],[Proyecto]])-FIND("-",Tabla1[[#This Row],[Proyecto]])),Tabla1[[#This Row],[Proyecto]])</f>
        <v>Uliana Bell</v>
      </c>
      <c r="D486" t="str">
        <f>VLOOKUP(Tabla1[[#This Row],[Proyecto With not char]],Sheet2!$B$4:$D$53,3,FALSE)</f>
        <v>49-Uliana Bell</v>
      </c>
      <c r="E486" t="s">
        <v>33</v>
      </c>
      <c r="F486">
        <f>VLOOKUP(Tabla1[[#This Row],[Bodega]],$AG$3:$AH$9,2,FALSE)</f>
        <v>2</v>
      </c>
      <c r="G486" t="s">
        <v>80</v>
      </c>
      <c r="J486" t="s">
        <v>40</v>
      </c>
      <c r="K486">
        <f>VLOOKUP(Tabla1[[#This Row],[Especie]],$AK$3:$AL$29,2,FALSE)</f>
        <v>1005</v>
      </c>
      <c r="L486">
        <v>2</v>
      </c>
      <c r="M486">
        <v>6</v>
      </c>
      <c r="N486">
        <v>3</v>
      </c>
      <c r="O486">
        <v>3</v>
      </c>
      <c r="P486" s="4">
        <f>(L486*M486*N486*O486)/12</f>
        <v>9</v>
      </c>
      <c r="Q486" s="4">
        <f>+P486/424</f>
        <v>2.1226415094339621E-2</v>
      </c>
      <c r="R486" s="5">
        <v>1.02</v>
      </c>
      <c r="S486" s="5">
        <f>+Tabla1[[#This Row],[Precio $]]*Tabla1[[#This Row],[PT]]</f>
        <v>9.18</v>
      </c>
    </row>
    <row r="487" spans="1:19" x14ac:dyDescent="0.25">
      <c r="A487" s="6">
        <v>44397</v>
      </c>
      <c r="B487" t="s">
        <v>79</v>
      </c>
      <c r="C487" t="str">
        <f>IFERROR(RIGHT(Tabla1[[#This Row],[Proyecto]],LEN(Tabla1[[#This Row],[Proyecto]])-FIND("-",Tabla1[[#This Row],[Proyecto]])),Tabla1[[#This Row],[Proyecto]])</f>
        <v>Uliana Bell</v>
      </c>
      <c r="D487" t="str">
        <f>VLOOKUP(Tabla1[[#This Row],[Proyecto With not char]],Sheet2!$B$4:$D$53,3,FALSE)</f>
        <v>49-Uliana Bell</v>
      </c>
      <c r="E487" t="s">
        <v>33</v>
      </c>
      <c r="F487">
        <f>VLOOKUP(Tabla1[[#This Row],[Bodega]],$AG$3:$AH$9,2,FALSE)</f>
        <v>2</v>
      </c>
      <c r="G487" t="s">
        <v>80</v>
      </c>
      <c r="J487" t="s">
        <v>40</v>
      </c>
      <c r="K487">
        <f>VLOOKUP(Tabla1[[#This Row],[Especie]],$AK$3:$AL$29,2,FALSE)</f>
        <v>1005</v>
      </c>
      <c r="L487">
        <v>2</v>
      </c>
      <c r="M487">
        <v>8</v>
      </c>
      <c r="N487">
        <v>3</v>
      </c>
      <c r="O487">
        <v>5</v>
      </c>
      <c r="P487" s="4">
        <f>(L487*M487*N487*O487)/12</f>
        <v>20</v>
      </c>
      <c r="Q487" s="4">
        <f>+P487/424</f>
        <v>4.716981132075472E-2</v>
      </c>
      <c r="R487" s="5">
        <v>1.02</v>
      </c>
      <c r="S487" s="5">
        <f>+Tabla1[[#This Row],[Precio $]]*Tabla1[[#This Row],[PT]]</f>
        <v>20.399999999999999</v>
      </c>
    </row>
    <row r="488" spans="1:19" x14ac:dyDescent="0.25">
      <c r="A488" s="6">
        <v>44397</v>
      </c>
      <c r="B488" t="s">
        <v>79</v>
      </c>
      <c r="C488" t="str">
        <f>IFERROR(RIGHT(Tabla1[[#This Row],[Proyecto]],LEN(Tabla1[[#This Row],[Proyecto]])-FIND("-",Tabla1[[#This Row],[Proyecto]])),Tabla1[[#This Row],[Proyecto]])</f>
        <v>Uliana Bell</v>
      </c>
      <c r="D488" t="str">
        <f>VLOOKUP(Tabla1[[#This Row],[Proyecto With not char]],Sheet2!$B$4:$D$53,3,FALSE)</f>
        <v>49-Uliana Bell</v>
      </c>
      <c r="E488" t="s">
        <v>33</v>
      </c>
      <c r="F488">
        <f>VLOOKUP(Tabla1[[#This Row],[Bodega]],$AG$3:$AH$9,2,FALSE)</f>
        <v>2</v>
      </c>
      <c r="G488" t="s">
        <v>80</v>
      </c>
      <c r="J488" t="s">
        <v>40</v>
      </c>
      <c r="K488">
        <f>VLOOKUP(Tabla1[[#This Row],[Especie]],$AK$3:$AL$29,2,FALSE)</f>
        <v>1005</v>
      </c>
      <c r="L488">
        <v>2</v>
      </c>
      <c r="M488">
        <v>5</v>
      </c>
      <c r="N488">
        <v>4</v>
      </c>
      <c r="O488">
        <v>5</v>
      </c>
      <c r="P488" s="4">
        <f>(L488*M488*N488*O488)/12</f>
        <v>16.666666666666668</v>
      </c>
      <c r="Q488" s="4">
        <f>+P488/424</f>
        <v>3.9308176100628936E-2</v>
      </c>
      <c r="R488" s="5">
        <v>1.02</v>
      </c>
      <c r="S488" s="5">
        <f>+Tabla1[[#This Row],[Precio $]]*Tabla1[[#This Row],[PT]]</f>
        <v>17</v>
      </c>
    </row>
    <row r="489" spans="1:19" x14ac:dyDescent="0.25">
      <c r="A489" s="6">
        <v>44397</v>
      </c>
      <c r="B489" t="s">
        <v>79</v>
      </c>
      <c r="C489" t="str">
        <f>IFERROR(RIGHT(Tabla1[[#This Row],[Proyecto]],LEN(Tabla1[[#This Row],[Proyecto]])-FIND("-",Tabla1[[#This Row],[Proyecto]])),Tabla1[[#This Row],[Proyecto]])</f>
        <v>Uliana Bell</v>
      </c>
      <c r="D489" t="str">
        <f>VLOOKUP(Tabla1[[#This Row],[Proyecto With not char]],Sheet2!$B$4:$D$53,3,FALSE)</f>
        <v>49-Uliana Bell</v>
      </c>
      <c r="E489" t="s">
        <v>33</v>
      </c>
      <c r="F489">
        <f>VLOOKUP(Tabla1[[#This Row],[Bodega]],$AG$3:$AH$9,2,FALSE)</f>
        <v>2</v>
      </c>
      <c r="G489" t="s">
        <v>80</v>
      </c>
      <c r="J489" t="s">
        <v>40</v>
      </c>
      <c r="K489">
        <f>VLOOKUP(Tabla1[[#This Row],[Especie]],$AK$3:$AL$29,2,FALSE)</f>
        <v>1005</v>
      </c>
      <c r="L489">
        <v>2</v>
      </c>
      <c r="M489">
        <v>6</v>
      </c>
      <c r="N489">
        <v>4</v>
      </c>
      <c r="O489">
        <v>5</v>
      </c>
      <c r="P489" s="4">
        <f>(L489*M489*N489*O489)/12</f>
        <v>20</v>
      </c>
      <c r="Q489" s="4">
        <f>+P489/424</f>
        <v>4.716981132075472E-2</v>
      </c>
      <c r="R489" s="5">
        <v>1.02</v>
      </c>
      <c r="S489" s="5">
        <f>+Tabla1[[#This Row],[Precio $]]*Tabla1[[#This Row],[PT]]</f>
        <v>20.399999999999999</v>
      </c>
    </row>
    <row r="490" spans="1:19" x14ac:dyDescent="0.25">
      <c r="A490" s="6">
        <v>44397</v>
      </c>
      <c r="B490" t="s">
        <v>79</v>
      </c>
      <c r="C490" t="str">
        <f>IFERROR(RIGHT(Tabla1[[#This Row],[Proyecto]],LEN(Tabla1[[#This Row],[Proyecto]])-FIND("-",Tabla1[[#This Row],[Proyecto]])),Tabla1[[#This Row],[Proyecto]])</f>
        <v>Uliana Bell</v>
      </c>
      <c r="D490" t="str">
        <f>VLOOKUP(Tabla1[[#This Row],[Proyecto With not char]],Sheet2!$B$4:$D$53,3,FALSE)</f>
        <v>49-Uliana Bell</v>
      </c>
      <c r="E490" t="s">
        <v>33</v>
      </c>
      <c r="F490">
        <f>VLOOKUP(Tabla1[[#This Row],[Bodega]],$AG$3:$AH$9,2,FALSE)</f>
        <v>2</v>
      </c>
      <c r="G490" t="s">
        <v>80</v>
      </c>
      <c r="J490" t="s">
        <v>40</v>
      </c>
      <c r="K490">
        <f>VLOOKUP(Tabla1[[#This Row],[Especie]],$AK$3:$AL$29,2,FALSE)</f>
        <v>1005</v>
      </c>
      <c r="L490">
        <v>1.5</v>
      </c>
      <c r="M490">
        <v>6</v>
      </c>
      <c r="N490">
        <v>4</v>
      </c>
      <c r="O490">
        <v>4</v>
      </c>
      <c r="P490" s="4">
        <f>(L490*M490*N490*O490)/12</f>
        <v>12</v>
      </c>
      <c r="Q490" s="4">
        <f>+P490/424</f>
        <v>2.8301886792452831E-2</v>
      </c>
      <c r="R490" s="5">
        <v>1.02</v>
      </c>
      <c r="S490" s="5">
        <f>+Tabla1[[#This Row],[Precio $]]*Tabla1[[#This Row],[PT]]</f>
        <v>12.24</v>
      </c>
    </row>
    <row r="491" spans="1:19" x14ac:dyDescent="0.25">
      <c r="A491" s="6">
        <v>44397</v>
      </c>
      <c r="B491" t="s">
        <v>79</v>
      </c>
      <c r="C491" t="str">
        <f>IFERROR(RIGHT(Tabla1[[#This Row],[Proyecto]],LEN(Tabla1[[#This Row],[Proyecto]])-FIND("-",Tabla1[[#This Row],[Proyecto]])),Tabla1[[#This Row],[Proyecto]])</f>
        <v>Uliana Bell</v>
      </c>
      <c r="D491" t="str">
        <f>VLOOKUP(Tabla1[[#This Row],[Proyecto With not char]],Sheet2!$B$4:$D$53,3,FALSE)</f>
        <v>49-Uliana Bell</v>
      </c>
      <c r="E491" t="s">
        <v>33</v>
      </c>
      <c r="F491">
        <f>VLOOKUP(Tabla1[[#This Row],[Bodega]],$AG$3:$AH$9,2,FALSE)</f>
        <v>2</v>
      </c>
      <c r="G491" t="s">
        <v>80</v>
      </c>
      <c r="J491" t="s">
        <v>40</v>
      </c>
      <c r="K491">
        <f>VLOOKUP(Tabla1[[#This Row],[Especie]],$AK$3:$AL$29,2,FALSE)</f>
        <v>1005</v>
      </c>
      <c r="L491">
        <v>1.5</v>
      </c>
      <c r="M491">
        <v>5</v>
      </c>
      <c r="N491">
        <v>3</v>
      </c>
      <c r="O491">
        <v>3</v>
      </c>
      <c r="P491" s="4">
        <f>(L491*M491*N491*O491)/12</f>
        <v>5.625</v>
      </c>
      <c r="Q491" s="4">
        <f>+P491/424</f>
        <v>1.3266509433962265E-2</v>
      </c>
      <c r="R491" s="5">
        <v>1.02</v>
      </c>
      <c r="S491" s="5">
        <f>+Tabla1[[#This Row],[Precio $]]*Tabla1[[#This Row],[PT]]</f>
        <v>5.7374999999999998</v>
      </c>
    </row>
    <row r="492" spans="1:19" x14ac:dyDescent="0.25">
      <c r="A492" s="6">
        <v>44397</v>
      </c>
      <c r="B492" t="s">
        <v>79</v>
      </c>
      <c r="C492" t="str">
        <f>IFERROR(RIGHT(Tabla1[[#This Row],[Proyecto]],LEN(Tabla1[[#This Row],[Proyecto]])-FIND("-",Tabla1[[#This Row],[Proyecto]])),Tabla1[[#This Row],[Proyecto]])</f>
        <v>Uliana Bell</v>
      </c>
      <c r="D492" t="str">
        <f>VLOOKUP(Tabla1[[#This Row],[Proyecto With not char]],Sheet2!$B$4:$D$53,3,FALSE)</f>
        <v>49-Uliana Bell</v>
      </c>
      <c r="E492" t="s">
        <v>33</v>
      </c>
      <c r="F492">
        <f>VLOOKUP(Tabla1[[#This Row],[Bodega]],$AG$3:$AH$9,2,FALSE)</f>
        <v>2</v>
      </c>
      <c r="G492" t="s">
        <v>80</v>
      </c>
      <c r="J492" t="s">
        <v>40</v>
      </c>
      <c r="K492">
        <f>VLOOKUP(Tabla1[[#This Row],[Especie]],$AK$3:$AL$29,2,FALSE)</f>
        <v>1005</v>
      </c>
      <c r="L492">
        <v>1</v>
      </c>
      <c r="M492">
        <v>5</v>
      </c>
      <c r="N492">
        <v>4</v>
      </c>
      <c r="O492">
        <v>4</v>
      </c>
      <c r="P492" s="4">
        <f>(L492*M492*N492*O492)/12</f>
        <v>6.666666666666667</v>
      </c>
      <c r="Q492" s="4">
        <f>+P492/424</f>
        <v>1.5723270440251572E-2</v>
      </c>
      <c r="R492" s="5">
        <v>1.02</v>
      </c>
      <c r="S492" s="5">
        <f>+Tabla1[[#This Row],[Precio $]]*Tabla1[[#This Row],[PT]]</f>
        <v>6.8000000000000007</v>
      </c>
    </row>
    <row r="493" spans="1:19" x14ac:dyDescent="0.25">
      <c r="A493" s="6">
        <v>44397</v>
      </c>
      <c r="B493" t="s">
        <v>79</v>
      </c>
      <c r="C493" t="str">
        <f>IFERROR(RIGHT(Tabla1[[#This Row],[Proyecto]],LEN(Tabla1[[#This Row],[Proyecto]])-FIND("-",Tabla1[[#This Row],[Proyecto]])),Tabla1[[#This Row],[Proyecto]])</f>
        <v>Uliana Bell</v>
      </c>
      <c r="D493" t="str">
        <f>VLOOKUP(Tabla1[[#This Row],[Proyecto With not char]],Sheet2!$B$4:$D$53,3,FALSE)</f>
        <v>49-Uliana Bell</v>
      </c>
      <c r="E493" t="s">
        <v>33</v>
      </c>
      <c r="F493">
        <f>VLOOKUP(Tabla1[[#This Row],[Bodega]],$AG$3:$AH$9,2,FALSE)</f>
        <v>2</v>
      </c>
      <c r="G493" t="s">
        <v>80</v>
      </c>
      <c r="J493" t="s">
        <v>40</v>
      </c>
      <c r="K493">
        <f>VLOOKUP(Tabla1[[#This Row],[Especie]],$AK$3:$AL$29,2,FALSE)</f>
        <v>1005</v>
      </c>
      <c r="L493">
        <v>1</v>
      </c>
      <c r="M493">
        <v>8</v>
      </c>
      <c r="N493">
        <v>4</v>
      </c>
      <c r="O493">
        <v>1</v>
      </c>
      <c r="P493" s="4">
        <f>(L493*M493*N493*O493)/12</f>
        <v>2.6666666666666665</v>
      </c>
      <c r="Q493" s="4">
        <f>+P493/424</f>
        <v>6.2893081761006284E-3</v>
      </c>
      <c r="R493" s="5">
        <v>1.02</v>
      </c>
      <c r="S493" s="5">
        <f>+Tabla1[[#This Row],[Precio $]]*Tabla1[[#This Row],[PT]]</f>
        <v>2.7199999999999998</v>
      </c>
    </row>
    <row r="494" spans="1:19" x14ac:dyDescent="0.25">
      <c r="A494" s="6">
        <v>44397</v>
      </c>
      <c r="B494" t="s">
        <v>79</v>
      </c>
      <c r="C494" t="str">
        <f>IFERROR(RIGHT(Tabla1[[#This Row],[Proyecto]],LEN(Tabla1[[#This Row],[Proyecto]])-FIND("-",Tabla1[[#This Row],[Proyecto]])),Tabla1[[#This Row],[Proyecto]])</f>
        <v>Uliana Bell</v>
      </c>
      <c r="D494" t="str">
        <f>VLOOKUP(Tabla1[[#This Row],[Proyecto With not char]],Sheet2!$B$4:$D$53,3,FALSE)</f>
        <v>49-Uliana Bell</v>
      </c>
      <c r="E494" t="s">
        <v>33</v>
      </c>
      <c r="F494">
        <f>VLOOKUP(Tabla1[[#This Row],[Bodega]],$AG$3:$AH$9,2,FALSE)</f>
        <v>2</v>
      </c>
      <c r="G494" t="s">
        <v>80</v>
      </c>
      <c r="J494" t="s">
        <v>40</v>
      </c>
      <c r="K494">
        <f>VLOOKUP(Tabla1[[#This Row],[Especie]],$AK$3:$AL$29,2,FALSE)</f>
        <v>1005</v>
      </c>
      <c r="L494">
        <v>1.5</v>
      </c>
      <c r="M494">
        <v>4</v>
      </c>
      <c r="N494">
        <v>7</v>
      </c>
      <c r="O494">
        <v>1</v>
      </c>
      <c r="P494" s="4">
        <f>(L494*M494*N494*O494)/12</f>
        <v>3.5</v>
      </c>
      <c r="Q494" s="4">
        <f>+P494/424</f>
        <v>8.2547169811320754E-3</v>
      </c>
      <c r="R494" s="5">
        <v>1.02</v>
      </c>
      <c r="S494" s="5">
        <f>+Tabla1[[#This Row],[Precio $]]*Tabla1[[#This Row],[PT]]</f>
        <v>3.5700000000000003</v>
      </c>
    </row>
    <row r="495" spans="1:19" x14ac:dyDescent="0.25">
      <c r="A495" s="6">
        <v>44435</v>
      </c>
      <c r="B495" t="s">
        <v>51</v>
      </c>
      <c r="C495" t="str">
        <f>IFERROR(RIGHT(Tabla1[[#This Row],[Proyecto]],LEN(Tabla1[[#This Row],[Proyecto]])-FIND("-",Tabla1[[#This Row],[Proyecto]])),Tabla1[[#This Row],[Proyecto]])</f>
        <v>Willian Gutierrez</v>
      </c>
      <c r="D495" t="str">
        <f>VLOOKUP(Tabla1[[#This Row],[Proyecto With not char]],Sheet2!$B$4:$D$53,3,FALSE)</f>
        <v>50-Willian Gutierrez</v>
      </c>
      <c r="E495" t="s">
        <v>15</v>
      </c>
      <c r="F495">
        <f>VLOOKUP(Tabla1[[#This Row],[Bodega]],$AG$3:$AH$9,2,FALSE)</f>
        <v>3</v>
      </c>
      <c r="G495" t="s">
        <v>52</v>
      </c>
      <c r="J495" t="s">
        <v>17</v>
      </c>
      <c r="K495">
        <f>VLOOKUP(Tabla1[[#This Row],[Especie]],$AK$3:$AL$29,2,FALSE)</f>
        <v>1</v>
      </c>
      <c r="L495">
        <v>2</v>
      </c>
      <c r="M495">
        <v>5</v>
      </c>
      <c r="N495">
        <v>2</v>
      </c>
      <c r="O495">
        <v>39</v>
      </c>
      <c r="P495" s="4">
        <f>(L495*M495*N495*O495)/12</f>
        <v>65</v>
      </c>
      <c r="Q495" s="4">
        <f>+P495/424</f>
        <v>0.15330188679245282</v>
      </c>
      <c r="R495" s="5">
        <v>1.02</v>
      </c>
      <c r="S495" s="5">
        <f>+Tabla1[[#This Row],[Precio $]]*Tabla1[[#This Row],[PT]]</f>
        <v>66.3</v>
      </c>
    </row>
    <row r="496" spans="1:19" x14ac:dyDescent="0.25">
      <c r="A496" s="6">
        <v>44435</v>
      </c>
      <c r="B496" t="s">
        <v>51</v>
      </c>
      <c r="C496" t="str">
        <f>IFERROR(RIGHT(Tabla1[[#This Row],[Proyecto]],LEN(Tabla1[[#This Row],[Proyecto]])-FIND("-",Tabla1[[#This Row],[Proyecto]])),Tabla1[[#This Row],[Proyecto]])</f>
        <v>Willian Gutierrez</v>
      </c>
      <c r="D496" t="str">
        <f>VLOOKUP(Tabla1[[#This Row],[Proyecto With not char]],Sheet2!$B$4:$D$53,3,FALSE)</f>
        <v>50-Willian Gutierrez</v>
      </c>
      <c r="E496" t="s">
        <v>15</v>
      </c>
      <c r="F496">
        <f>VLOOKUP(Tabla1[[#This Row],[Bodega]],$AG$3:$AH$9,2,FALSE)</f>
        <v>3</v>
      </c>
      <c r="G496" t="s">
        <v>52</v>
      </c>
      <c r="J496" t="s">
        <v>17</v>
      </c>
      <c r="K496">
        <f>VLOOKUP(Tabla1[[#This Row],[Especie]],$AK$3:$AL$29,2,FALSE)</f>
        <v>1</v>
      </c>
      <c r="L496">
        <v>2</v>
      </c>
      <c r="M496">
        <v>4</v>
      </c>
      <c r="N496">
        <v>3</v>
      </c>
      <c r="O496">
        <v>4</v>
      </c>
      <c r="P496" s="4">
        <f>(L496*M496*N496*O496)/12</f>
        <v>8</v>
      </c>
      <c r="Q496" s="4">
        <f>+P496/424</f>
        <v>1.8867924528301886E-2</v>
      </c>
      <c r="R496" s="5">
        <v>1.02</v>
      </c>
      <c r="S496" s="5">
        <f>+Tabla1[[#This Row],[Precio $]]*Tabla1[[#This Row],[PT]]</f>
        <v>8.16</v>
      </c>
    </row>
    <row r="497" spans="1:19" x14ac:dyDescent="0.25">
      <c r="A497" s="6">
        <v>44435</v>
      </c>
      <c r="B497" t="s">
        <v>51</v>
      </c>
      <c r="C497" t="str">
        <f>IFERROR(RIGHT(Tabla1[[#This Row],[Proyecto]],LEN(Tabla1[[#This Row],[Proyecto]])-FIND("-",Tabla1[[#This Row],[Proyecto]])),Tabla1[[#This Row],[Proyecto]])</f>
        <v>Willian Gutierrez</v>
      </c>
      <c r="D497" t="str">
        <f>VLOOKUP(Tabla1[[#This Row],[Proyecto With not char]],Sheet2!$B$4:$D$53,3,FALSE)</f>
        <v>50-Willian Gutierrez</v>
      </c>
      <c r="E497" t="s">
        <v>15</v>
      </c>
      <c r="F497">
        <f>VLOOKUP(Tabla1[[#This Row],[Bodega]],$AG$3:$AH$9,2,FALSE)</f>
        <v>3</v>
      </c>
      <c r="G497" t="s">
        <v>52</v>
      </c>
      <c r="J497" t="s">
        <v>17</v>
      </c>
      <c r="K497">
        <f>VLOOKUP(Tabla1[[#This Row],[Especie]],$AK$3:$AL$29,2,FALSE)</f>
        <v>1</v>
      </c>
      <c r="L497">
        <v>2</v>
      </c>
      <c r="M497">
        <v>5</v>
      </c>
      <c r="N497">
        <v>2</v>
      </c>
      <c r="O497">
        <v>12</v>
      </c>
      <c r="P497" s="4">
        <f>(L497*M497*N497*O497)/12</f>
        <v>20</v>
      </c>
      <c r="Q497" s="4">
        <f>+P497/424</f>
        <v>4.716981132075472E-2</v>
      </c>
      <c r="R497" s="5">
        <v>1.02</v>
      </c>
      <c r="S497" s="5">
        <f>+Tabla1[[#This Row],[Precio $]]*Tabla1[[#This Row],[PT]]</f>
        <v>20.399999999999999</v>
      </c>
    </row>
    <row r="498" spans="1:19" x14ac:dyDescent="0.25">
      <c r="A498" s="6">
        <v>44435</v>
      </c>
      <c r="B498" t="s">
        <v>51</v>
      </c>
      <c r="C498" t="str">
        <f>IFERROR(RIGHT(Tabla1[[#This Row],[Proyecto]],LEN(Tabla1[[#This Row],[Proyecto]])-FIND("-",Tabla1[[#This Row],[Proyecto]])),Tabla1[[#This Row],[Proyecto]])</f>
        <v>Willian Gutierrez</v>
      </c>
      <c r="D498" t="str">
        <f>VLOOKUP(Tabla1[[#This Row],[Proyecto With not char]],Sheet2!$B$4:$D$53,3,FALSE)</f>
        <v>50-Willian Gutierrez</v>
      </c>
      <c r="E498" t="s">
        <v>15</v>
      </c>
      <c r="F498">
        <f>VLOOKUP(Tabla1[[#This Row],[Bodega]],$AG$3:$AH$9,2,FALSE)</f>
        <v>3</v>
      </c>
      <c r="G498" t="s">
        <v>52</v>
      </c>
      <c r="J498" t="s">
        <v>17</v>
      </c>
      <c r="K498">
        <f>VLOOKUP(Tabla1[[#This Row],[Especie]],$AK$3:$AL$29,2,FALSE)</f>
        <v>1</v>
      </c>
      <c r="L498">
        <v>2</v>
      </c>
      <c r="M498">
        <v>3</v>
      </c>
      <c r="N498">
        <v>3</v>
      </c>
      <c r="O498">
        <v>10</v>
      </c>
      <c r="P498" s="4">
        <f>(L498*M498*N498*O498)/12</f>
        <v>15</v>
      </c>
      <c r="Q498" s="4">
        <f>+P498/424</f>
        <v>3.5377358490566037E-2</v>
      </c>
      <c r="R498" s="5">
        <v>1.02</v>
      </c>
      <c r="S498" s="5">
        <f>+Tabla1[[#This Row],[Precio $]]*Tabla1[[#This Row],[PT]]</f>
        <v>15.3</v>
      </c>
    </row>
    <row r="499" spans="1:19" x14ac:dyDescent="0.25">
      <c r="A499" s="6">
        <v>44435</v>
      </c>
      <c r="B499" t="s">
        <v>51</v>
      </c>
      <c r="C499" t="str">
        <f>IFERROR(RIGHT(Tabla1[[#This Row],[Proyecto]],LEN(Tabla1[[#This Row],[Proyecto]])-FIND("-",Tabla1[[#This Row],[Proyecto]])),Tabla1[[#This Row],[Proyecto]])</f>
        <v>Willian Gutierrez</v>
      </c>
      <c r="D499" t="str">
        <f>VLOOKUP(Tabla1[[#This Row],[Proyecto With not char]],Sheet2!$B$4:$D$53,3,FALSE)</f>
        <v>50-Willian Gutierrez</v>
      </c>
      <c r="E499" t="s">
        <v>15</v>
      </c>
      <c r="F499">
        <f>VLOOKUP(Tabla1[[#This Row],[Bodega]],$AG$3:$AH$9,2,FALSE)</f>
        <v>3</v>
      </c>
      <c r="G499" t="s">
        <v>52</v>
      </c>
      <c r="J499" t="s">
        <v>17</v>
      </c>
      <c r="K499">
        <f>VLOOKUP(Tabla1[[#This Row],[Especie]],$AK$3:$AL$29,2,FALSE)</f>
        <v>1</v>
      </c>
      <c r="L499">
        <v>1.5</v>
      </c>
      <c r="M499">
        <v>4</v>
      </c>
      <c r="N499">
        <v>2</v>
      </c>
      <c r="O499">
        <v>12</v>
      </c>
      <c r="P499" s="4">
        <f>(L499*M499*N499*O499)/12</f>
        <v>12</v>
      </c>
      <c r="Q499" s="4">
        <f>+P499/424</f>
        <v>2.8301886792452831E-2</v>
      </c>
      <c r="R499" s="5">
        <v>1.02</v>
      </c>
      <c r="S499" s="5">
        <f>+Tabla1[[#This Row],[Precio $]]*Tabla1[[#This Row],[PT]]</f>
        <v>12.24</v>
      </c>
    </row>
    <row r="500" spans="1:19" x14ac:dyDescent="0.25">
      <c r="A500" s="6">
        <v>44432</v>
      </c>
      <c r="B500" t="s">
        <v>51</v>
      </c>
      <c r="C500" t="str">
        <f>IFERROR(RIGHT(Tabla1[[#This Row],[Proyecto]],LEN(Tabla1[[#This Row],[Proyecto]])-FIND("-",Tabla1[[#This Row],[Proyecto]])),Tabla1[[#This Row],[Proyecto]])</f>
        <v>Willian Gutierrez</v>
      </c>
      <c r="D500" t="str">
        <f>VLOOKUP(Tabla1[[#This Row],[Proyecto With not char]],Sheet2!$B$4:$D$53,3,FALSE)</f>
        <v>50-Willian Gutierrez</v>
      </c>
      <c r="E500" t="s">
        <v>15</v>
      </c>
      <c r="F500">
        <f>VLOOKUP(Tabla1[[#This Row],[Bodega]],$AG$3:$AH$9,2,FALSE)</f>
        <v>3</v>
      </c>
      <c r="G500" t="s">
        <v>58</v>
      </c>
      <c r="J500" t="s">
        <v>17</v>
      </c>
      <c r="K500">
        <f>VLOOKUP(Tabla1[[#This Row],[Especie]],$AK$3:$AL$29,2,FALSE)</f>
        <v>1</v>
      </c>
      <c r="L500">
        <v>1.5</v>
      </c>
      <c r="M500">
        <v>5</v>
      </c>
      <c r="N500">
        <v>3</v>
      </c>
      <c r="O500">
        <v>14</v>
      </c>
      <c r="P500" s="4">
        <f>(L500*M500*N500*O500)/12</f>
        <v>26.25</v>
      </c>
      <c r="Q500" s="4">
        <f>+P500/424</f>
        <v>6.1910377358490566E-2</v>
      </c>
      <c r="R500" s="5">
        <v>1.02</v>
      </c>
      <c r="S500" s="5">
        <f>+Tabla1[[#This Row],[Precio $]]*Tabla1[[#This Row],[PT]]</f>
        <v>26.775000000000002</v>
      </c>
    </row>
    <row r="501" spans="1:19" x14ac:dyDescent="0.25">
      <c r="A501" s="6">
        <v>44432</v>
      </c>
      <c r="B501" t="s">
        <v>51</v>
      </c>
      <c r="C501" t="str">
        <f>IFERROR(RIGHT(Tabla1[[#This Row],[Proyecto]],LEN(Tabla1[[#This Row],[Proyecto]])-FIND("-",Tabla1[[#This Row],[Proyecto]])),Tabla1[[#This Row],[Proyecto]])</f>
        <v>Willian Gutierrez</v>
      </c>
      <c r="D501" t="str">
        <f>VLOOKUP(Tabla1[[#This Row],[Proyecto With not char]],Sheet2!$B$4:$D$53,3,FALSE)</f>
        <v>50-Willian Gutierrez</v>
      </c>
      <c r="E501" t="s">
        <v>15</v>
      </c>
      <c r="F501">
        <f>VLOOKUP(Tabla1[[#This Row],[Bodega]],$AG$3:$AH$9,2,FALSE)</f>
        <v>3</v>
      </c>
      <c r="G501" t="s">
        <v>58</v>
      </c>
      <c r="J501" t="s">
        <v>17</v>
      </c>
      <c r="K501">
        <f>VLOOKUP(Tabla1[[#This Row],[Especie]],$AK$3:$AL$29,2,FALSE)</f>
        <v>1</v>
      </c>
      <c r="L501">
        <v>6</v>
      </c>
      <c r="M501">
        <v>6</v>
      </c>
      <c r="N501">
        <v>3</v>
      </c>
      <c r="O501">
        <v>7</v>
      </c>
      <c r="P501" s="4">
        <f>(L501*M501*N501*O501)/12</f>
        <v>63</v>
      </c>
      <c r="Q501" s="4">
        <f>+P501/424</f>
        <v>0.14858490566037735</v>
      </c>
      <c r="R501" s="5">
        <v>1.02</v>
      </c>
      <c r="S501" s="5">
        <f>+Tabla1[[#This Row],[Precio $]]*Tabla1[[#This Row],[PT]]</f>
        <v>64.260000000000005</v>
      </c>
    </row>
    <row r="502" spans="1:19" x14ac:dyDescent="0.25">
      <c r="A502" s="6">
        <v>44432</v>
      </c>
      <c r="B502" t="s">
        <v>51</v>
      </c>
      <c r="C502" t="str">
        <f>IFERROR(RIGHT(Tabla1[[#This Row],[Proyecto]],LEN(Tabla1[[#This Row],[Proyecto]])-FIND("-",Tabla1[[#This Row],[Proyecto]])),Tabla1[[#This Row],[Proyecto]])</f>
        <v>Willian Gutierrez</v>
      </c>
      <c r="D502" t="str">
        <f>VLOOKUP(Tabla1[[#This Row],[Proyecto With not char]],Sheet2!$B$4:$D$53,3,FALSE)</f>
        <v>50-Willian Gutierrez</v>
      </c>
      <c r="E502" t="s">
        <v>15</v>
      </c>
      <c r="F502">
        <f>VLOOKUP(Tabla1[[#This Row],[Bodega]],$AG$3:$AH$9,2,FALSE)</f>
        <v>3</v>
      </c>
      <c r="G502" t="s">
        <v>58</v>
      </c>
      <c r="J502" t="s">
        <v>17</v>
      </c>
      <c r="K502">
        <f>VLOOKUP(Tabla1[[#This Row],[Especie]],$AK$3:$AL$29,2,FALSE)</f>
        <v>1</v>
      </c>
      <c r="L502">
        <v>2</v>
      </c>
      <c r="M502">
        <v>5</v>
      </c>
      <c r="N502">
        <v>3</v>
      </c>
      <c r="O502">
        <v>6</v>
      </c>
      <c r="P502" s="4">
        <f>(L502*M502*N502*O502)/12</f>
        <v>15</v>
      </c>
      <c r="Q502" s="4">
        <f>+P502/424</f>
        <v>3.5377358490566037E-2</v>
      </c>
      <c r="R502" s="5">
        <v>1.02</v>
      </c>
      <c r="S502" s="5">
        <f>+Tabla1[[#This Row],[Precio $]]*Tabla1[[#This Row],[PT]]</f>
        <v>15.3</v>
      </c>
    </row>
    <row r="503" spans="1:19" x14ac:dyDescent="0.25">
      <c r="A503" s="6">
        <v>44432</v>
      </c>
      <c r="B503" t="s">
        <v>51</v>
      </c>
      <c r="C503" t="str">
        <f>IFERROR(RIGHT(Tabla1[[#This Row],[Proyecto]],LEN(Tabla1[[#This Row],[Proyecto]])-FIND("-",Tabla1[[#This Row],[Proyecto]])),Tabla1[[#This Row],[Proyecto]])</f>
        <v>Willian Gutierrez</v>
      </c>
      <c r="D503" t="str">
        <f>VLOOKUP(Tabla1[[#This Row],[Proyecto With not char]],Sheet2!$B$4:$D$53,3,FALSE)</f>
        <v>50-Willian Gutierrez</v>
      </c>
      <c r="E503" t="s">
        <v>15</v>
      </c>
      <c r="F503">
        <f>VLOOKUP(Tabla1[[#This Row],[Bodega]],$AG$3:$AH$9,2,FALSE)</f>
        <v>3</v>
      </c>
      <c r="G503" t="s">
        <v>58</v>
      </c>
      <c r="J503" t="s">
        <v>17</v>
      </c>
      <c r="K503">
        <f>VLOOKUP(Tabla1[[#This Row],[Especie]],$AK$3:$AL$29,2,FALSE)</f>
        <v>1</v>
      </c>
      <c r="L503">
        <v>2</v>
      </c>
      <c r="M503">
        <v>8</v>
      </c>
      <c r="N503">
        <v>3</v>
      </c>
      <c r="O503">
        <v>3</v>
      </c>
      <c r="P503" s="4">
        <f>(L503*M503*N503*O503)/12</f>
        <v>12</v>
      </c>
      <c r="Q503" s="4">
        <f>+P503/424</f>
        <v>2.8301886792452831E-2</v>
      </c>
      <c r="R503" s="5">
        <v>1.02</v>
      </c>
      <c r="S503" s="5">
        <f>+Tabla1[[#This Row],[Precio $]]*Tabla1[[#This Row],[PT]]</f>
        <v>12.24</v>
      </c>
    </row>
    <row r="504" spans="1:19" x14ac:dyDescent="0.25">
      <c r="A504" s="6">
        <v>44432</v>
      </c>
      <c r="B504" t="s">
        <v>51</v>
      </c>
      <c r="C504" t="str">
        <f>IFERROR(RIGHT(Tabla1[[#This Row],[Proyecto]],LEN(Tabla1[[#This Row],[Proyecto]])-FIND("-",Tabla1[[#This Row],[Proyecto]])),Tabla1[[#This Row],[Proyecto]])</f>
        <v>Willian Gutierrez</v>
      </c>
      <c r="D504" t="str">
        <f>VLOOKUP(Tabla1[[#This Row],[Proyecto With not char]],Sheet2!$B$4:$D$53,3,FALSE)</f>
        <v>50-Willian Gutierrez</v>
      </c>
      <c r="E504" t="s">
        <v>15</v>
      </c>
      <c r="F504">
        <f>VLOOKUP(Tabla1[[#This Row],[Bodega]],$AG$3:$AH$9,2,FALSE)</f>
        <v>3</v>
      </c>
      <c r="G504" t="s">
        <v>58</v>
      </c>
      <c r="J504" t="s">
        <v>17</v>
      </c>
      <c r="K504">
        <f>VLOOKUP(Tabla1[[#This Row],[Especie]],$AK$3:$AL$29,2,FALSE)</f>
        <v>1</v>
      </c>
      <c r="L504">
        <v>1.5</v>
      </c>
      <c r="M504">
        <v>8</v>
      </c>
      <c r="N504">
        <v>3</v>
      </c>
      <c r="O504">
        <v>3</v>
      </c>
      <c r="P504" s="4">
        <f>(L504*M504*N504*O504)/12</f>
        <v>9</v>
      </c>
      <c r="Q504" s="4">
        <f>+P504/424</f>
        <v>2.1226415094339621E-2</v>
      </c>
      <c r="R504" s="5">
        <v>1.02</v>
      </c>
      <c r="S504" s="5">
        <f>+Tabla1[[#This Row],[Precio $]]*Tabla1[[#This Row],[PT]]</f>
        <v>9.18</v>
      </c>
    </row>
    <row r="505" spans="1:19" x14ac:dyDescent="0.25">
      <c r="A505" s="6">
        <v>44432</v>
      </c>
      <c r="B505" t="s">
        <v>51</v>
      </c>
      <c r="C505" t="str">
        <f>IFERROR(RIGHT(Tabla1[[#This Row],[Proyecto]],LEN(Tabla1[[#This Row],[Proyecto]])-FIND("-",Tabla1[[#This Row],[Proyecto]])),Tabla1[[#This Row],[Proyecto]])</f>
        <v>Willian Gutierrez</v>
      </c>
      <c r="D505" t="str">
        <f>VLOOKUP(Tabla1[[#This Row],[Proyecto With not char]],Sheet2!$B$4:$D$53,3,FALSE)</f>
        <v>50-Willian Gutierrez</v>
      </c>
      <c r="E505" t="s">
        <v>15</v>
      </c>
      <c r="F505">
        <f>VLOOKUP(Tabla1[[#This Row],[Bodega]],$AG$3:$AH$9,2,FALSE)</f>
        <v>3</v>
      </c>
      <c r="G505" t="s">
        <v>58</v>
      </c>
      <c r="J505" t="s">
        <v>17</v>
      </c>
      <c r="K505">
        <f>VLOOKUP(Tabla1[[#This Row],[Especie]],$AK$3:$AL$29,2,FALSE)</f>
        <v>1</v>
      </c>
      <c r="L505">
        <v>1.5</v>
      </c>
      <c r="M505">
        <v>4</v>
      </c>
      <c r="N505">
        <v>2</v>
      </c>
      <c r="O505">
        <v>10</v>
      </c>
      <c r="P505" s="4">
        <f>(L505*M505*N505*O505)/12</f>
        <v>10</v>
      </c>
      <c r="Q505" s="4">
        <f>+P505/424</f>
        <v>2.358490566037736E-2</v>
      </c>
      <c r="R505" s="5">
        <v>1.02</v>
      </c>
      <c r="S505" s="5">
        <f>+Tabla1[[#This Row],[Precio $]]*Tabla1[[#This Row],[PT]]</f>
        <v>10.199999999999999</v>
      </c>
    </row>
    <row r="506" spans="1:19" x14ac:dyDescent="0.25">
      <c r="A506" s="6">
        <v>44432</v>
      </c>
      <c r="B506" t="s">
        <v>51</v>
      </c>
      <c r="C506" t="str">
        <f>IFERROR(RIGHT(Tabla1[[#This Row],[Proyecto]],LEN(Tabla1[[#This Row],[Proyecto]])-FIND("-",Tabla1[[#This Row],[Proyecto]])),Tabla1[[#This Row],[Proyecto]])</f>
        <v>Willian Gutierrez</v>
      </c>
      <c r="D506" t="str">
        <f>VLOOKUP(Tabla1[[#This Row],[Proyecto With not char]],Sheet2!$B$4:$D$53,3,FALSE)</f>
        <v>50-Willian Gutierrez</v>
      </c>
      <c r="E506" t="s">
        <v>15</v>
      </c>
      <c r="F506">
        <f>VLOOKUP(Tabla1[[#This Row],[Bodega]],$AG$3:$AH$9,2,FALSE)</f>
        <v>3</v>
      </c>
      <c r="G506" t="s">
        <v>58</v>
      </c>
      <c r="J506" t="s">
        <v>17</v>
      </c>
      <c r="K506">
        <f>VLOOKUP(Tabla1[[#This Row],[Especie]],$AK$3:$AL$29,2,FALSE)</f>
        <v>1</v>
      </c>
      <c r="L506">
        <v>1.5</v>
      </c>
      <c r="M506">
        <v>5</v>
      </c>
      <c r="N506">
        <v>2</v>
      </c>
      <c r="O506">
        <v>8</v>
      </c>
      <c r="P506" s="4">
        <f>(L506*M506*N506*O506)/12</f>
        <v>10</v>
      </c>
      <c r="Q506" s="4">
        <f>+P506/424</f>
        <v>2.358490566037736E-2</v>
      </c>
      <c r="R506" s="5">
        <v>1.02</v>
      </c>
      <c r="S506" s="5">
        <f>+Tabla1[[#This Row],[Precio $]]*Tabla1[[#This Row],[PT]]</f>
        <v>10.199999999999999</v>
      </c>
    </row>
    <row r="507" spans="1:19" x14ac:dyDescent="0.25">
      <c r="A507" s="6">
        <v>44432</v>
      </c>
      <c r="B507" t="s">
        <v>51</v>
      </c>
      <c r="C507" t="str">
        <f>IFERROR(RIGHT(Tabla1[[#This Row],[Proyecto]],LEN(Tabla1[[#This Row],[Proyecto]])-FIND("-",Tabla1[[#This Row],[Proyecto]])),Tabla1[[#This Row],[Proyecto]])</f>
        <v>Willian Gutierrez</v>
      </c>
      <c r="D507" t="str">
        <f>VLOOKUP(Tabla1[[#This Row],[Proyecto With not char]],Sheet2!$B$4:$D$53,3,FALSE)</f>
        <v>50-Willian Gutierrez</v>
      </c>
      <c r="E507" t="s">
        <v>15</v>
      </c>
      <c r="F507">
        <f>VLOOKUP(Tabla1[[#This Row],[Bodega]],$AG$3:$AH$9,2,FALSE)</f>
        <v>3</v>
      </c>
      <c r="G507" t="s">
        <v>58</v>
      </c>
      <c r="J507" t="s">
        <v>17</v>
      </c>
      <c r="K507">
        <f>VLOOKUP(Tabla1[[#This Row],[Especie]],$AK$3:$AL$29,2,FALSE)</f>
        <v>1</v>
      </c>
      <c r="L507">
        <v>1.5</v>
      </c>
      <c r="M507">
        <v>3</v>
      </c>
      <c r="N507">
        <v>2</v>
      </c>
      <c r="O507">
        <v>7</v>
      </c>
      <c r="P507" s="4">
        <f>(L507*M507*N507*O507)/12</f>
        <v>5.25</v>
      </c>
      <c r="Q507" s="4">
        <f>+P507/424</f>
        <v>1.2382075471698114E-2</v>
      </c>
      <c r="R507" s="5">
        <v>1.02</v>
      </c>
      <c r="S507" s="5">
        <f>+Tabla1[[#This Row],[Precio $]]*Tabla1[[#This Row],[PT]]</f>
        <v>5.3550000000000004</v>
      </c>
    </row>
    <row r="508" spans="1:19" x14ac:dyDescent="0.25">
      <c r="A508" s="6">
        <v>44432</v>
      </c>
      <c r="B508" t="s">
        <v>51</v>
      </c>
      <c r="C508" t="str">
        <f>IFERROR(RIGHT(Tabla1[[#This Row],[Proyecto]],LEN(Tabla1[[#This Row],[Proyecto]])-FIND("-",Tabla1[[#This Row],[Proyecto]])),Tabla1[[#This Row],[Proyecto]])</f>
        <v>Willian Gutierrez</v>
      </c>
      <c r="D508" t="str">
        <f>VLOOKUP(Tabla1[[#This Row],[Proyecto With not char]],Sheet2!$B$4:$D$53,3,FALSE)</f>
        <v>50-Willian Gutierrez</v>
      </c>
      <c r="E508" t="s">
        <v>15</v>
      </c>
      <c r="F508">
        <f>VLOOKUP(Tabla1[[#This Row],[Bodega]],$AG$3:$AH$9,2,FALSE)</f>
        <v>3</v>
      </c>
      <c r="G508" t="s">
        <v>58</v>
      </c>
      <c r="J508" t="s">
        <v>17</v>
      </c>
      <c r="K508">
        <f>VLOOKUP(Tabla1[[#This Row],[Especie]],$AK$3:$AL$29,2,FALSE)</f>
        <v>1</v>
      </c>
      <c r="L508">
        <v>1</v>
      </c>
      <c r="M508">
        <v>4</v>
      </c>
      <c r="N508">
        <v>2</v>
      </c>
      <c r="O508">
        <v>15</v>
      </c>
      <c r="P508" s="4">
        <f>(L508*M508*N508*O508)/12</f>
        <v>10</v>
      </c>
      <c r="Q508" s="4">
        <f>+P508/424</f>
        <v>2.358490566037736E-2</v>
      </c>
      <c r="R508" s="5">
        <v>1.02</v>
      </c>
      <c r="S508" s="5">
        <f>+Tabla1[[#This Row],[Precio $]]*Tabla1[[#This Row],[PT]]</f>
        <v>10.199999999999999</v>
      </c>
    </row>
    <row r="509" spans="1:19" x14ac:dyDescent="0.25">
      <c r="A509" s="6">
        <v>44432</v>
      </c>
      <c r="B509" t="s">
        <v>51</v>
      </c>
      <c r="C509" t="str">
        <f>IFERROR(RIGHT(Tabla1[[#This Row],[Proyecto]],LEN(Tabla1[[#This Row],[Proyecto]])-FIND("-",Tabla1[[#This Row],[Proyecto]])),Tabla1[[#This Row],[Proyecto]])</f>
        <v>Willian Gutierrez</v>
      </c>
      <c r="D509" t="str">
        <f>VLOOKUP(Tabla1[[#This Row],[Proyecto With not char]],Sheet2!$B$4:$D$53,3,FALSE)</f>
        <v>50-Willian Gutierrez</v>
      </c>
      <c r="E509" t="s">
        <v>15</v>
      </c>
      <c r="F509">
        <f>VLOOKUP(Tabla1[[#This Row],[Bodega]],$AG$3:$AH$9,2,FALSE)</f>
        <v>3</v>
      </c>
      <c r="G509" t="s">
        <v>58</v>
      </c>
      <c r="J509" t="s">
        <v>17</v>
      </c>
      <c r="K509">
        <f>VLOOKUP(Tabla1[[#This Row],[Especie]],$AK$3:$AL$29,2,FALSE)</f>
        <v>1</v>
      </c>
      <c r="L509">
        <v>1.5</v>
      </c>
      <c r="M509">
        <v>5</v>
      </c>
      <c r="N509">
        <v>2</v>
      </c>
      <c r="O509">
        <v>8</v>
      </c>
      <c r="P509" s="4">
        <f>(L509*M509*N509*O509)/12</f>
        <v>10</v>
      </c>
      <c r="Q509" s="4">
        <f>+P509/424</f>
        <v>2.358490566037736E-2</v>
      </c>
      <c r="R509" s="5">
        <v>1.02</v>
      </c>
      <c r="S509" s="5">
        <f>+Tabla1[[#This Row],[Precio $]]*Tabla1[[#This Row],[PT]]</f>
        <v>10.199999999999999</v>
      </c>
    </row>
    <row r="510" spans="1:19" x14ac:dyDescent="0.25">
      <c r="A510" s="6">
        <v>44273</v>
      </c>
      <c r="B510" t="s">
        <v>38</v>
      </c>
      <c r="C510" t="str">
        <f>IFERROR(RIGHT(Tabla1[[#This Row],[Proyecto]],LEN(Tabla1[[#This Row],[Proyecto]])-FIND("-",Tabla1[[#This Row],[Proyecto]])),Tabla1[[#This Row],[Proyecto]])</f>
        <v>Alvaro Cantillano</v>
      </c>
      <c r="D510" t="str">
        <f>VLOOKUP(Tabla1[[#This Row],[Proyecto With not char]],Sheet2!$B$4:$D$53,3,FALSE)</f>
        <v>5-Alvaro Cantillano</v>
      </c>
      <c r="E510" t="s">
        <v>33</v>
      </c>
      <c r="F510">
        <f>VLOOKUP(Tabla1[[#This Row],[Bodega]],$AG$3:$AH$9,2,FALSE)</f>
        <v>2</v>
      </c>
      <c r="G510" t="s">
        <v>39</v>
      </c>
      <c r="J510" t="s">
        <v>40</v>
      </c>
      <c r="K510">
        <f>VLOOKUP(Tabla1[[#This Row],[Especie]],$AK$3:$AL$29,2,FALSE)</f>
        <v>1005</v>
      </c>
      <c r="L510">
        <v>1</v>
      </c>
      <c r="M510">
        <v>3</v>
      </c>
      <c r="N510">
        <v>6</v>
      </c>
      <c r="O510">
        <v>6</v>
      </c>
      <c r="P510" s="4">
        <f>(L510*M510*N510*O510)/12</f>
        <v>9</v>
      </c>
      <c r="Q510" s="4">
        <f>+P510/424</f>
        <v>2.1226415094339621E-2</v>
      </c>
      <c r="R510" s="5">
        <v>1.02</v>
      </c>
      <c r="S510" s="5">
        <f>+Tabla1[[#This Row],[Precio $]]*Tabla1[[#This Row],[PT]]</f>
        <v>9.18</v>
      </c>
    </row>
    <row r="511" spans="1:19" x14ac:dyDescent="0.25">
      <c r="A511" s="6">
        <v>44273</v>
      </c>
      <c r="B511" t="s">
        <v>38</v>
      </c>
      <c r="C511" t="str">
        <f>IFERROR(RIGHT(Tabla1[[#This Row],[Proyecto]],LEN(Tabla1[[#This Row],[Proyecto]])-FIND("-",Tabla1[[#This Row],[Proyecto]])),Tabla1[[#This Row],[Proyecto]])</f>
        <v>Alvaro Cantillano</v>
      </c>
      <c r="D511" t="str">
        <f>VLOOKUP(Tabla1[[#This Row],[Proyecto With not char]],Sheet2!$B$4:$D$53,3,FALSE)</f>
        <v>5-Alvaro Cantillano</v>
      </c>
      <c r="E511" t="s">
        <v>33</v>
      </c>
      <c r="F511">
        <f>VLOOKUP(Tabla1[[#This Row],[Bodega]],$AG$3:$AH$9,2,FALSE)</f>
        <v>2</v>
      </c>
      <c r="G511" t="s">
        <v>39</v>
      </c>
      <c r="J511" t="s">
        <v>40</v>
      </c>
      <c r="K511">
        <f>VLOOKUP(Tabla1[[#This Row],[Especie]],$AK$3:$AL$29,2,FALSE)</f>
        <v>1005</v>
      </c>
      <c r="L511">
        <v>1</v>
      </c>
      <c r="M511">
        <v>4</v>
      </c>
      <c r="N511">
        <v>7</v>
      </c>
      <c r="O511">
        <v>3</v>
      </c>
      <c r="P511" s="4">
        <f>(L511*M511*N511*O511)/12</f>
        <v>7</v>
      </c>
      <c r="Q511" s="4">
        <f>+P511/424</f>
        <v>1.6509433962264151E-2</v>
      </c>
      <c r="R511" s="5">
        <v>1.02</v>
      </c>
      <c r="S511" s="5">
        <f>+Tabla1[[#This Row],[Precio $]]*Tabla1[[#This Row],[PT]]</f>
        <v>7.1400000000000006</v>
      </c>
    </row>
    <row r="512" spans="1:19" x14ac:dyDescent="0.25">
      <c r="A512" s="6">
        <v>44273</v>
      </c>
      <c r="B512" t="s">
        <v>38</v>
      </c>
      <c r="C512" t="str">
        <f>IFERROR(RIGHT(Tabla1[[#This Row],[Proyecto]],LEN(Tabla1[[#This Row],[Proyecto]])-FIND("-",Tabla1[[#This Row],[Proyecto]])),Tabla1[[#This Row],[Proyecto]])</f>
        <v>Alvaro Cantillano</v>
      </c>
      <c r="D512" t="str">
        <f>VLOOKUP(Tabla1[[#This Row],[Proyecto With not char]],Sheet2!$B$4:$D$53,3,FALSE)</f>
        <v>5-Alvaro Cantillano</v>
      </c>
      <c r="E512" t="s">
        <v>33</v>
      </c>
      <c r="F512">
        <f>VLOOKUP(Tabla1[[#This Row],[Bodega]],$AG$3:$AH$9,2,FALSE)</f>
        <v>2</v>
      </c>
      <c r="G512" t="s">
        <v>39</v>
      </c>
      <c r="J512" t="s">
        <v>40</v>
      </c>
      <c r="K512">
        <f>VLOOKUP(Tabla1[[#This Row],[Especie]],$AK$3:$AL$29,2,FALSE)</f>
        <v>1005</v>
      </c>
      <c r="L512">
        <v>1</v>
      </c>
      <c r="M512">
        <v>4</v>
      </c>
      <c r="N512">
        <v>6</v>
      </c>
      <c r="O512">
        <v>6</v>
      </c>
      <c r="P512" s="4">
        <f>(L512*M512*N512*O512)/12</f>
        <v>12</v>
      </c>
      <c r="Q512" s="4">
        <f>+P512/424</f>
        <v>2.8301886792452831E-2</v>
      </c>
      <c r="R512" s="5">
        <v>1.02</v>
      </c>
      <c r="S512" s="5">
        <f>+Tabla1[[#This Row],[Precio $]]*Tabla1[[#This Row],[PT]]</f>
        <v>12.24</v>
      </c>
    </row>
    <row r="513" spans="1:19" x14ac:dyDescent="0.25">
      <c r="A513" s="6">
        <v>44273</v>
      </c>
      <c r="B513" t="s">
        <v>38</v>
      </c>
      <c r="C513" t="str">
        <f>IFERROR(RIGHT(Tabla1[[#This Row],[Proyecto]],LEN(Tabla1[[#This Row],[Proyecto]])-FIND("-",Tabla1[[#This Row],[Proyecto]])),Tabla1[[#This Row],[Proyecto]])</f>
        <v>Alvaro Cantillano</v>
      </c>
      <c r="D513" t="str">
        <f>VLOOKUP(Tabla1[[#This Row],[Proyecto With not char]],Sheet2!$B$4:$D$53,3,FALSE)</f>
        <v>5-Alvaro Cantillano</v>
      </c>
      <c r="E513" t="s">
        <v>33</v>
      </c>
      <c r="F513">
        <f>VLOOKUP(Tabla1[[#This Row],[Bodega]],$AG$3:$AH$9,2,FALSE)</f>
        <v>2</v>
      </c>
      <c r="G513" t="s">
        <v>39</v>
      </c>
      <c r="J513" t="s">
        <v>40</v>
      </c>
      <c r="K513">
        <f>VLOOKUP(Tabla1[[#This Row],[Especie]],$AK$3:$AL$29,2,FALSE)</f>
        <v>1005</v>
      </c>
      <c r="L513">
        <v>1</v>
      </c>
      <c r="M513">
        <v>3</v>
      </c>
      <c r="N513">
        <v>6</v>
      </c>
      <c r="O513">
        <v>7</v>
      </c>
      <c r="P513" s="4">
        <f>(L513*M513*N513*O513)/12</f>
        <v>10.5</v>
      </c>
      <c r="Q513" s="4">
        <f>+P513/424</f>
        <v>2.4764150943396228E-2</v>
      </c>
      <c r="R513" s="5">
        <v>1.02</v>
      </c>
      <c r="S513" s="5">
        <f>+Tabla1[[#This Row],[Precio $]]*Tabla1[[#This Row],[PT]]</f>
        <v>10.71</v>
      </c>
    </row>
    <row r="514" spans="1:19" x14ac:dyDescent="0.25">
      <c r="A514" s="6">
        <v>44413</v>
      </c>
      <c r="B514" t="s">
        <v>59</v>
      </c>
      <c r="C514" t="str">
        <f>IFERROR(RIGHT(Tabla1[[#This Row],[Proyecto]],LEN(Tabla1[[#This Row],[Proyecto]])-FIND("-",Tabla1[[#This Row],[Proyecto]])),Tabla1[[#This Row],[Proyecto]])</f>
        <v>Bluechip partner</v>
      </c>
      <c r="D514" t="str">
        <f>VLOOKUP(Tabla1[[#This Row],[Proyecto With not char]],Sheet2!$B$4:$D$53,3,FALSE)</f>
        <v>6-Bluechip partner</v>
      </c>
      <c r="E514" t="s">
        <v>60</v>
      </c>
      <c r="F514">
        <f>VLOOKUP(Tabla1[[#This Row],[Bodega]],$AG$3:$AH$9,2,FALSE)</f>
        <v>4</v>
      </c>
      <c r="G514" t="s">
        <v>61</v>
      </c>
      <c r="J514" t="s">
        <v>62</v>
      </c>
      <c r="K514">
        <f>VLOOKUP(Tabla1[[#This Row],[Especie]],$AK$3:$AL$29,2,FALSE)</f>
        <v>2</v>
      </c>
      <c r="L514">
        <v>2</v>
      </c>
      <c r="M514">
        <v>3</v>
      </c>
      <c r="N514">
        <v>9</v>
      </c>
      <c r="O514">
        <v>2</v>
      </c>
      <c r="P514" s="4">
        <f>(L514*M514*N514*O514)/12</f>
        <v>9</v>
      </c>
      <c r="Q514" s="4">
        <f>+P514/424</f>
        <v>2.1226415094339621E-2</v>
      </c>
      <c r="R514" s="5">
        <v>1</v>
      </c>
      <c r="S514" s="5">
        <f>+Tabla1[[#This Row],[Precio $]]*Tabla1[[#This Row],[PT]]</f>
        <v>9</v>
      </c>
    </row>
    <row r="515" spans="1:19" x14ac:dyDescent="0.25">
      <c r="A515" s="6">
        <v>44413</v>
      </c>
      <c r="B515" t="s">
        <v>59</v>
      </c>
      <c r="C515" t="str">
        <f>IFERROR(RIGHT(Tabla1[[#This Row],[Proyecto]],LEN(Tabla1[[#This Row],[Proyecto]])-FIND("-",Tabla1[[#This Row],[Proyecto]])),Tabla1[[#This Row],[Proyecto]])</f>
        <v>Bluechip partner</v>
      </c>
      <c r="D515" t="str">
        <f>VLOOKUP(Tabla1[[#This Row],[Proyecto With not char]],Sheet2!$B$4:$D$53,3,FALSE)</f>
        <v>6-Bluechip partner</v>
      </c>
      <c r="E515" t="s">
        <v>60</v>
      </c>
      <c r="F515">
        <f>VLOOKUP(Tabla1[[#This Row],[Bodega]],$AG$3:$AH$9,2,FALSE)</f>
        <v>4</v>
      </c>
      <c r="G515" t="s">
        <v>61</v>
      </c>
      <c r="J515" t="s">
        <v>62</v>
      </c>
      <c r="K515">
        <f>VLOOKUP(Tabla1[[#This Row],[Especie]],$AK$3:$AL$29,2,FALSE)</f>
        <v>2</v>
      </c>
      <c r="L515">
        <v>2</v>
      </c>
      <c r="M515">
        <v>4</v>
      </c>
      <c r="N515">
        <v>9</v>
      </c>
      <c r="O515">
        <v>4</v>
      </c>
      <c r="P515" s="4">
        <f>(L515*M515*N515*O515)/12</f>
        <v>24</v>
      </c>
      <c r="Q515" s="4">
        <f>+P515/424</f>
        <v>5.6603773584905662E-2</v>
      </c>
      <c r="R515" s="5">
        <v>1</v>
      </c>
      <c r="S515" s="5">
        <f>+Tabla1[[#This Row],[Precio $]]*Tabla1[[#This Row],[PT]]</f>
        <v>24</v>
      </c>
    </row>
    <row r="516" spans="1:19" x14ac:dyDescent="0.25">
      <c r="A516" s="6">
        <v>44413</v>
      </c>
      <c r="B516" t="s">
        <v>59</v>
      </c>
      <c r="C516" t="str">
        <f>IFERROR(RIGHT(Tabla1[[#This Row],[Proyecto]],LEN(Tabla1[[#This Row],[Proyecto]])-FIND("-",Tabla1[[#This Row],[Proyecto]])),Tabla1[[#This Row],[Proyecto]])</f>
        <v>Bluechip partner</v>
      </c>
      <c r="D516" t="str">
        <f>VLOOKUP(Tabla1[[#This Row],[Proyecto With not char]],Sheet2!$B$4:$D$53,3,FALSE)</f>
        <v>6-Bluechip partner</v>
      </c>
      <c r="E516" t="s">
        <v>60</v>
      </c>
      <c r="F516">
        <f>VLOOKUP(Tabla1[[#This Row],[Bodega]],$AG$3:$AH$9,2,FALSE)</f>
        <v>4</v>
      </c>
      <c r="G516" t="s">
        <v>61</v>
      </c>
      <c r="J516" t="s">
        <v>62</v>
      </c>
      <c r="K516">
        <f>VLOOKUP(Tabla1[[#This Row],[Especie]],$AK$3:$AL$29,2,FALSE)</f>
        <v>2</v>
      </c>
      <c r="L516">
        <v>2</v>
      </c>
      <c r="M516">
        <v>8</v>
      </c>
      <c r="N516">
        <v>10</v>
      </c>
      <c r="O516">
        <v>1</v>
      </c>
      <c r="P516" s="4">
        <f>(L516*M516*N516*O516)/12</f>
        <v>13.333333333333334</v>
      </c>
      <c r="Q516" s="4">
        <f>+P516/424</f>
        <v>3.1446540880503145E-2</v>
      </c>
      <c r="R516" s="5">
        <v>1</v>
      </c>
      <c r="S516" s="5">
        <f>+Tabla1[[#This Row],[Precio $]]*Tabla1[[#This Row],[PT]]</f>
        <v>13.333333333333334</v>
      </c>
    </row>
    <row r="517" spans="1:19" x14ac:dyDescent="0.25">
      <c r="A517" s="6">
        <v>44413</v>
      </c>
      <c r="B517" t="s">
        <v>59</v>
      </c>
      <c r="C517" t="str">
        <f>IFERROR(RIGHT(Tabla1[[#This Row],[Proyecto]],LEN(Tabla1[[#This Row],[Proyecto]])-FIND("-",Tabla1[[#This Row],[Proyecto]])),Tabla1[[#This Row],[Proyecto]])</f>
        <v>Bluechip partner</v>
      </c>
      <c r="D517" t="str">
        <f>VLOOKUP(Tabla1[[#This Row],[Proyecto With not char]],Sheet2!$B$4:$D$53,3,FALSE)</f>
        <v>6-Bluechip partner</v>
      </c>
      <c r="E517" t="s">
        <v>60</v>
      </c>
      <c r="F517">
        <f>VLOOKUP(Tabla1[[#This Row],[Bodega]],$AG$3:$AH$9,2,FALSE)</f>
        <v>4</v>
      </c>
      <c r="G517" t="s">
        <v>61</v>
      </c>
      <c r="J517" t="s">
        <v>62</v>
      </c>
      <c r="K517">
        <f>VLOOKUP(Tabla1[[#This Row],[Especie]],$AK$3:$AL$29,2,FALSE)</f>
        <v>2</v>
      </c>
      <c r="L517">
        <v>2</v>
      </c>
      <c r="M517">
        <v>3</v>
      </c>
      <c r="N517">
        <v>10</v>
      </c>
      <c r="O517">
        <v>2</v>
      </c>
      <c r="P517" s="4">
        <f>(L517*M517*N517*O517)/12</f>
        <v>10</v>
      </c>
      <c r="Q517" s="4">
        <f>+P517/424</f>
        <v>2.358490566037736E-2</v>
      </c>
      <c r="R517" s="5">
        <v>1</v>
      </c>
      <c r="S517" s="5">
        <f>+Tabla1[[#This Row],[Precio $]]*Tabla1[[#This Row],[PT]]</f>
        <v>10</v>
      </c>
    </row>
    <row r="518" spans="1:19" x14ac:dyDescent="0.25">
      <c r="A518" s="6">
        <v>44413</v>
      </c>
      <c r="B518" t="s">
        <v>59</v>
      </c>
      <c r="C518" t="str">
        <f>IFERROR(RIGHT(Tabla1[[#This Row],[Proyecto]],LEN(Tabla1[[#This Row],[Proyecto]])-FIND("-",Tabla1[[#This Row],[Proyecto]])),Tabla1[[#This Row],[Proyecto]])</f>
        <v>Bluechip partner</v>
      </c>
      <c r="D518" t="str">
        <f>VLOOKUP(Tabla1[[#This Row],[Proyecto With not char]],Sheet2!$B$4:$D$53,3,FALSE)</f>
        <v>6-Bluechip partner</v>
      </c>
      <c r="E518" t="s">
        <v>60</v>
      </c>
      <c r="F518">
        <f>VLOOKUP(Tabla1[[#This Row],[Bodega]],$AG$3:$AH$9,2,FALSE)</f>
        <v>4</v>
      </c>
      <c r="G518" t="s">
        <v>61</v>
      </c>
      <c r="J518" t="s">
        <v>62</v>
      </c>
      <c r="K518">
        <f>VLOOKUP(Tabla1[[#This Row],[Especie]],$AK$3:$AL$29,2,FALSE)</f>
        <v>2</v>
      </c>
      <c r="L518">
        <v>2</v>
      </c>
      <c r="M518">
        <v>6</v>
      </c>
      <c r="N518">
        <v>8</v>
      </c>
      <c r="O518">
        <v>1</v>
      </c>
      <c r="P518" s="4">
        <f>(L518*M518*N518*O518)/12</f>
        <v>8</v>
      </c>
      <c r="Q518" s="4">
        <f>+P518/424</f>
        <v>1.8867924528301886E-2</v>
      </c>
      <c r="R518" s="5">
        <v>1</v>
      </c>
      <c r="S518" s="5">
        <f>+Tabla1[[#This Row],[Precio $]]*Tabla1[[#This Row],[PT]]</f>
        <v>8</v>
      </c>
    </row>
    <row r="519" spans="1:19" x14ac:dyDescent="0.25">
      <c r="A519" s="6">
        <v>44413</v>
      </c>
      <c r="B519" t="s">
        <v>59</v>
      </c>
      <c r="C519" t="str">
        <f>IFERROR(RIGHT(Tabla1[[#This Row],[Proyecto]],LEN(Tabla1[[#This Row],[Proyecto]])-FIND("-",Tabla1[[#This Row],[Proyecto]])),Tabla1[[#This Row],[Proyecto]])</f>
        <v>Bluechip partner</v>
      </c>
      <c r="D519" t="str">
        <f>VLOOKUP(Tabla1[[#This Row],[Proyecto With not char]],Sheet2!$B$4:$D$53,3,FALSE)</f>
        <v>6-Bluechip partner</v>
      </c>
      <c r="E519" t="s">
        <v>60</v>
      </c>
      <c r="F519">
        <f>VLOOKUP(Tabla1[[#This Row],[Bodega]],$AG$3:$AH$9,2,FALSE)</f>
        <v>4</v>
      </c>
      <c r="G519" t="s">
        <v>61</v>
      </c>
      <c r="J519" t="s">
        <v>62</v>
      </c>
      <c r="K519">
        <f>VLOOKUP(Tabla1[[#This Row],[Especie]],$AK$3:$AL$29,2,FALSE)</f>
        <v>2</v>
      </c>
      <c r="L519">
        <v>2</v>
      </c>
      <c r="M519">
        <v>4</v>
      </c>
      <c r="N519">
        <v>8</v>
      </c>
      <c r="O519">
        <v>7</v>
      </c>
      <c r="P519" s="4">
        <f>(L519*M519*N519*O519)/12</f>
        <v>37.333333333333336</v>
      </c>
      <c r="Q519" s="4">
        <f>+P519/424</f>
        <v>8.8050314465408813E-2</v>
      </c>
      <c r="R519" s="5">
        <v>1</v>
      </c>
      <c r="S519" s="5">
        <f>+Tabla1[[#This Row],[Precio $]]*Tabla1[[#This Row],[PT]]</f>
        <v>37.333333333333336</v>
      </c>
    </row>
    <row r="520" spans="1:19" x14ac:dyDescent="0.25">
      <c r="A520" s="6">
        <v>44413</v>
      </c>
      <c r="B520" t="s">
        <v>59</v>
      </c>
      <c r="C520" t="str">
        <f>IFERROR(RIGHT(Tabla1[[#This Row],[Proyecto]],LEN(Tabla1[[#This Row],[Proyecto]])-FIND("-",Tabla1[[#This Row],[Proyecto]])),Tabla1[[#This Row],[Proyecto]])</f>
        <v>Bluechip partner</v>
      </c>
      <c r="D520" t="str">
        <f>VLOOKUP(Tabla1[[#This Row],[Proyecto With not char]],Sheet2!$B$4:$D$53,3,FALSE)</f>
        <v>6-Bluechip partner</v>
      </c>
      <c r="E520" t="s">
        <v>60</v>
      </c>
      <c r="F520">
        <f>VLOOKUP(Tabla1[[#This Row],[Bodega]],$AG$3:$AH$9,2,FALSE)</f>
        <v>4</v>
      </c>
      <c r="G520" t="s">
        <v>61</v>
      </c>
      <c r="J520" t="s">
        <v>62</v>
      </c>
      <c r="K520">
        <f>VLOOKUP(Tabla1[[#This Row],[Especie]],$AK$3:$AL$29,2,FALSE)</f>
        <v>2</v>
      </c>
      <c r="L520">
        <v>2</v>
      </c>
      <c r="M520">
        <v>3</v>
      </c>
      <c r="N520">
        <v>8</v>
      </c>
      <c r="O520">
        <v>5</v>
      </c>
      <c r="P520" s="4">
        <f>(L520*M520*N520*O520)/12</f>
        <v>20</v>
      </c>
      <c r="Q520" s="4">
        <f>+P520/424</f>
        <v>4.716981132075472E-2</v>
      </c>
      <c r="R520" s="5">
        <v>1</v>
      </c>
      <c r="S520" s="5">
        <f>+Tabla1[[#This Row],[Precio $]]*Tabla1[[#This Row],[PT]]</f>
        <v>20</v>
      </c>
    </row>
    <row r="521" spans="1:19" x14ac:dyDescent="0.25">
      <c r="A521" s="6">
        <v>44413</v>
      </c>
      <c r="B521" t="s">
        <v>59</v>
      </c>
      <c r="C521" t="str">
        <f>IFERROR(RIGHT(Tabla1[[#This Row],[Proyecto]],LEN(Tabla1[[#This Row],[Proyecto]])-FIND("-",Tabla1[[#This Row],[Proyecto]])),Tabla1[[#This Row],[Proyecto]])</f>
        <v>Bluechip partner</v>
      </c>
      <c r="D521" t="str">
        <f>VLOOKUP(Tabla1[[#This Row],[Proyecto With not char]],Sheet2!$B$4:$D$53,3,FALSE)</f>
        <v>6-Bluechip partner</v>
      </c>
      <c r="E521" t="s">
        <v>60</v>
      </c>
      <c r="F521">
        <f>VLOOKUP(Tabla1[[#This Row],[Bodega]],$AG$3:$AH$9,2,FALSE)</f>
        <v>4</v>
      </c>
      <c r="G521" t="s">
        <v>61</v>
      </c>
      <c r="J521" t="s">
        <v>62</v>
      </c>
      <c r="K521">
        <f>VLOOKUP(Tabla1[[#This Row],[Especie]],$AK$3:$AL$29,2,FALSE)</f>
        <v>2</v>
      </c>
      <c r="L521">
        <v>2</v>
      </c>
      <c r="M521">
        <v>6</v>
      </c>
      <c r="N521">
        <v>9</v>
      </c>
      <c r="O521">
        <v>3</v>
      </c>
      <c r="P521" s="4">
        <f>(L521*M521*N521*O521)/12</f>
        <v>27</v>
      </c>
      <c r="Q521" s="4">
        <f>+P521/424</f>
        <v>6.3679245283018868E-2</v>
      </c>
      <c r="R521" s="5">
        <v>1</v>
      </c>
      <c r="S521" s="5">
        <f>+Tabla1[[#This Row],[Precio $]]*Tabla1[[#This Row],[PT]]</f>
        <v>27</v>
      </c>
    </row>
    <row r="522" spans="1:19" x14ac:dyDescent="0.25">
      <c r="A522" s="6">
        <v>44413</v>
      </c>
      <c r="B522" t="s">
        <v>59</v>
      </c>
      <c r="C522" t="str">
        <f>IFERROR(RIGHT(Tabla1[[#This Row],[Proyecto]],LEN(Tabla1[[#This Row],[Proyecto]])-FIND("-",Tabla1[[#This Row],[Proyecto]])),Tabla1[[#This Row],[Proyecto]])</f>
        <v>Bluechip partner</v>
      </c>
      <c r="D522" t="str">
        <f>VLOOKUP(Tabla1[[#This Row],[Proyecto With not char]],Sheet2!$B$4:$D$53,3,FALSE)</f>
        <v>6-Bluechip partner</v>
      </c>
      <c r="E522" t="s">
        <v>60</v>
      </c>
      <c r="F522">
        <f>VLOOKUP(Tabla1[[#This Row],[Bodega]],$AG$3:$AH$9,2,FALSE)</f>
        <v>4</v>
      </c>
      <c r="G522" t="s">
        <v>61</v>
      </c>
      <c r="J522" t="s">
        <v>62</v>
      </c>
      <c r="K522">
        <f>VLOOKUP(Tabla1[[#This Row],[Especie]],$AK$3:$AL$29,2,FALSE)</f>
        <v>2</v>
      </c>
      <c r="L522">
        <v>1.5</v>
      </c>
      <c r="M522">
        <v>6</v>
      </c>
      <c r="N522">
        <v>8</v>
      </c>
      <c r="O522">
        <v>2</v>
      </c>
      <c r="P522" s="4">
        <f>(L522*M522*N522*O522)/12</f>
        <v>12</v>
      </c>
      <c r="Q522" s="4">
        <f>+P522/424</f>
        <v>2.8301886792452831E-2</v>
      </c>
      <c r="R522" s="5">
        <v>1</v>
      </c>
      <c r="S522" s="5">
        <f>+Tabla1[[#This Row],[Precio $]]*Tabla1[[#This Row],[PT]]</f>
        <v>12</v>
      </c>
    </row>
    <row r="523" spans="1:19" x14ac:dyDescent="0.25">
      <c r="A523" s="6">
        <v>44413</v>
      </c>
      <c r="B523" t="s">
        <v>59</v>
      </c>
      <c r="C523" t="str">
        <f>IFERROR(RIGHT(Tabla1[[#This Row],[Proyecto]],LEN(Tabla1[[#This Row],[Proyecto]])-FIND("-",Tabla1[[#This Row],[Proyecto]])),Tabla1[[#This Row],[Proyecto]])</f>
        <v>Bluechip partner</v>
      </c>
      <c r="D523" t="str">
        <f>VLOOKUP(Tabla1[[#This Row],[Proyecto With not char]],Sheet2!$B$4:$D$53,3,FALSE)</f>
        <v>6-Bluechip partner</v>
      </c>
      <c r="E523" t="s">
        <v>60</v>
      </c>
      <c r="F523">
        <f>VLOOKUP(Tabla1[[#This Row],[Bodega]],$AG$3:$AH$9,2,FALSE)</f>
        <v>4</v>
      </c>
      <c r="G523" t="s">
        <v>61</v>
      </c>
      <c r="J523" t="s">
        <v>62</v>
      </c>
      <c r="K523">
        <f>VLOOKUP(Tabla1[[#This Row],[Especie]],$AK$3:$AL$29,2,FALSE)</f>
        <v>2</v>
      </c>
      <c r="L523">
        <v>1.5</v>
      </c>
      <c r="M523">
        <v>8</v>
      </c>
      <c r="N523">
        <v>8</v>
      </c>
      <c r="O523">
        <v>2</v>
      </c>
      <c r="P523" s="4">
        <f>(L523*M523*N523*O523)/12</f>
        <v>16</v>
      </c>
      <c r="Q523" s="4">
        <f>+P523/424</f>
        <v>3.7735849056603772E-2</v>
      </c>
      <c r="R523" s="5">
        <v>1</v>
      </c>
      <c r="S523" s="5">
        <f>+Tabla1[[#This Row],[Precio $]]*Tabla1[[#This Row],[PT]]</f>
        <v>16</v>
      </c>
    </row>
    <row r="524" spans="1:19" x14ac:dyDescent="0.25">
      <c r="A524" s="6">
        <v>44413</v>
      </c>
      <c r="B524" t="s">
        <v>59</v>
      </c>
      <c r="C524" t="str">
        <f>IFERROR(RIGHT(Tabla1[[#This Row],[Proyecto]],LEN(Tabla1[[#This Row],[Proyecto]])-FIND("-",Tabla1[[#This Row],[Proyecto]])),Tabla1[[#This Row],[Proyecto]])</f>
        <v>Bluechip partner</v>
      </c>
      <c r="D524" t="str">
        <f>VLOOKUP(Tabla1[[#This Row],[Proyecto With not char]],Sheet2!$B$4:$D$53,3,FALSE)</f>
        <v>6-Bluechip partner</v>
      </c>
      <c r="E524" t="s">
        <v>60</v>
      </c>
      <c r="F524">
        <f>VLOOKUP(Tabla1[[#This Row],[Bodega]],$AG$3:$AH$9,2,FALSE)</f>
        <v>4</v>
      </c>
      <c r="G524" t="s">
        <v>61</v>
      </c>
      <c r="J524" t="s">
        <v>62</v>
      </c>
      <c r="K524">
        <f>VLOOKUP(Tabla1[[#This Row],[Especie]],$AK$3:$AL$29,2,FALSE)</f>
        <v>2</v>
      </c>
      <c r="L524">
        <v>1.5</v>
      </c>
      <c r="M524">
        <v>5</v>
      </c>
      <c r="N524">
        <v>8</v>
      </c>
      <c r="O524">
        <v>1</v>
      </c>
      <c r="P524" s="4">
        <f>(L524*M524*N524*O524)/12</f>
        <v>5</v>
      </c>
      <c r="Q524" s="4">
        <f>+P524/424</f>
        <v>1.179245283018868E-2</v>
      </c>
      <c r="R524" s="5">
        <v>1</v>
      </c>
      <c r="S524" s="5">
        <f>+Tabla1[[#This Row],[Precio $]]*Tabla1[[#This Row],[PT]]</f>
        <v>5</v>
      </c>
    </row>
    <row r="525" spans="1:19" x14ac:dyDescent="0.25">
      <c r="A525" s="6">
        <v>44413</v>
      </c>
      <c r="B525" t="s">
        <v>59</v>
      </c>
      <c r="C525" t="str">
        <f>IFERROR(RIGHT(Tabla1[[#This Row],[Proyecto]],LEN(Tabla1[[#This Row],[Proyecto]])-FIND("-",Tabla1[[#This Row],[Proyecto]])),Tabla1[[#This Row],[Proyecto]])</f>
        <v>Bluechip partner</v>
      </c>
      <c r="D525" t="str">
        <f>VLOOKUP(Tabla1[[#This Row],[Proyecto With not char]],Sheet2!$B$4:$D$53,3,FALSE)</f>
        <v>6-Bluechip partner</v>
      </c>
      <c r="E525" t="s">
        <v>60</v>
      </c>
      <c r="F525">
        <f>VLOOKUP(Tabla1[[#This Row],[Bodega]],$AG$3:$AH$9,2,FALSE)</f>
        <v>4</v>
      </c>
      <c r="G525" t="s">
        <v>61</v>
      </c>
      <c r="J525" t="s">
        <v>62</v>
      </c>
      <c r="K525">
        <f>VLOOKUP(Tabla1[[#This Row],[Especie]],$AK$3:$AL$29,2,FALSE)</f>
        <v>2</v>
      </c>
      <c r="L525">
        <v>1.5</v>
      </c>
      <c r="M525">
        <v>8</v>
      </c>
      <c r="N525">
        <v>10</v>
      </c>
      <c r="O525">
        <v>2</v>
      </c>
      <c r="P525" s="4">
        <f>(L525*M525*N525*O525)/12</f>
        <v>20</v>
      </c>
      <c r="Q525" s="4">
        <f>+P525/424</f>
        <v>4.716981132075472E-2</v>
      </c>
      <c r="R525" s="5">
        <v>1</v>
      </c>
      <c r="S525" s="5">
        <f>+Tabla1[[#This Row],[Precio $]]*Tabla1[[#This Row],[PT]]</f>
        <v>20</v>
      </c>
    </row>
    <row r="526" spans="1:19" x14ac:dyDescent="0.25">
      <c r="A526" s="6">
        <v>44413</v>
      </c>
      <c r="B526" t="s">
        <v>59</v>
      </c>
      <c r="C526" t="str">
        <f>IFERROR(RIGHT(Tabla1[[#This Row],[Proyecto]],LEN(Tabla1[[#This Row],[Proyecto]])-FIND("-",Tabla1[[#This Row],[Proyecto]])),Tabla1[[#This Row],[Proyecto]])</f>
        <v>Bluechip partner</v>
      </c>
      <c r="D526" t="str">
        <f>VLOOKUP(Tabla1[[#This Row],[Proyecto With not char]],Sheet2!$B$4:$D$53,3,FALSE)</f>
        <v>6-Bluechip partner</v>
      </c>
      <c r="E526" t="s">
        <v>60</v>
      </c>
      <c r="F526">
        <f>VLOOKUP(Tabla1[[#This Row],[Bodega]],$AG$3:$AH$9,2,FALSE)</f>
        <v>4</v>
      </c>
      <c r="G526" t="s">
        <v>61</v>
      </c>
      <c r="J526" t="s">
        <v>62</v>
      </c>
      <c r="K526">
        <f>VLOOKUP(Tabla1[[#This Row],[Especie]],$AK$3:$AL$29,2,FALSE)</f>
        <v>2</v>
      </c>
      <c r="L526">
        <v>1.5</v>
      </c>
      <c r="M526">
        <v>4</v>
      </c>
      <c r="N526">
        <v>10</v>
      </c>
      <c r="O526">
        <v>2</v>
      </c>
      <c r="P526" s="4">
        <f>(L526*M526*N526*O526)/12</f>
        <v>10</v>
      </c>
      <c r="Q526" s="4">
        <f>+P526/424</f>
        <v>2.358490566037736E-2</v>
      </c>
      <c r="R526" s="5">
        <v>1</v>
      </c>
      <c r="S526" s="5">
        <f>+Tabla1[[#This Row],[Precio $]]*Tabla1[[#This Row],[PT]]</f>
        <v>10</v>
      </c>
    </row>
    <row r="527" spans="1:19" x14ac:dyDescent="0.25">
      <c r="A527" s="6">
        <v>44413</v>
      </c>
      <c r="B527" t="s">
        <v>59</v>
      </c>
      <c r="C527" t="str">
        <f>IFERROR(RIGHT(Tabla1[[#This Row],[Proyecto]],LEN(Tabla1[[#This Row],[Proyecto]])-FIND("-",Tabla1[[#This Row],[Proyecto]])),Tabla1[[#This Row],[Proyecto]])</f>
        <v>Bluechip partner</v>
      </c>
      <c r="D527" t="str">
        <f>VLOOKUP(Tabla1[[#This Row],[Proyecto With not char]],Sheet2!$B$4:$D$53,3,FALSE)</f>
        <v>6-Bluechip partner</v>
      </c>
      <c r="E527" t="s">
        <v>60</v>
      </c>
      <c r="F527">
        <f>VLOOKUP(Tabla1[[#This Row],[Bodega]],$AG$3:$AH$9,2,FALSE)</f>
        <v>4</v>
      </c>
      <c r="G527" t="s">
        <v>61</v>
      </c>
      <c r="J527" t="s">
        <v>62</v>
      </c>
      <c r="K527">
        <f>VLOOKUP(Tabla1[[#This Row],[Especie]],$AK$3:$AL$29,2,FALSE)</f>
        <v>2</v>
      </c>
      <c r="L527">
        <v>2</v>
      </c>
      <c r="M527">
        <v>8</v>
      </c>
      <c r="N527">
        <v>12</v>
      </c>
      <c r="O527">
        <v>1</v>
      </c>
      <c r="P527" s="4">
        <f>(L527*M527*N527*O527)/12</f>
        <v>16</v>
      </c>
      <c r="Q527" s="4">
        <f>+P527/424</f>
        <v>3.7735849056603772E-2</v>
      </c>
      <c r="R527" s="5">
        <v>1</v>
      </c>
      <c r="S527" s="5">
        <f>+Tabla1[[#This Row],[Precio $]]*Tabla1[[#This Row],[PT]]</f>
        <v>16</v>
      </c>
    </row>
    <row r="528" spans="1:19" x14ac:dyDescent="0.25">
      <c r="A528" s="6">
        <v>44413</v>
      </c>
      <c r="B528" t="s">
        <v>59</v>
      </c>
      <c r="C528" t="str">
        <f>IFERROR(RIGHT(Tabla1[[#This Row],[Proyecto]],LEN(Tabla1[[#This Row],[Proyecto]])-FIND("-",Tabla1[[#This Row],[Proyecto]])),Tabla1[[#This Row],[Proyecto]])</f>
        <v>Bluechip partner</v>
      </c>
      <c r="D528" t="str">
        <f>VLOOKUP(Tabla1[[#This Row],[Proyecto With not char]],Sheet2!$B$4:$D$53,3,FALSE)</f>
        <v>6-Bluechip partner</v>
      </c>
      <c r="E528" t="s">
        <v>60</v>
      </c>
      <c r="F528">
        <f>VLOOKUP(Tabla1[[#This Row],[Bodega]],$AG$3:$AH$9,2,FALSE)</f>
        <v>4</v>
      </c>
      <c r="G528" t="s">
        <v>61</v>
      </c>
      <c r="J528" t="s">
        <v>62</v>
      </c>
      <c r="K528">
        <f>VLOOKUP(Tabla1[[#This Row],[Especie]],$AK$3:$AL$29,2,FALSE)</f>
        <v>2</v>
      </c>
      <c r="L528">
        <v>1</v>
      </c>
      <c r="M528">
        <v>8</v>
      </c>
      <c r="N528">
        <v>8</v>
      </c>
      <c r="O528">
        <v>1</v>
      </c>
      <c r="P528" s="4">
        <f>(L528*M528*N528*O528)/12</f>
        <v>5.333333333333333</v>
      </c>
      <c r="Q528" s="4">
        <f>+P528/424</f>
        <v>1.2578616352201257E-2</v>
      </c>
      <c r="R528" s="5">
        <v>1</v>
      </c>
      <c r="S528" s="5">
        <f>+Tabla1[[#This Row],[Precio $]]*Tabla1[[#This Row],[PT]]</f>
        <v>5.333333333333333</v>
      </c>
    </row>
    <row r="529" spans="1:19" x14ac:dyDescent="0.25">
      <c r="A529" s="6">
        <v>44413</v>
      </c>
      <c r="B529" t="s">
        <v>59</v>
      </c>
      <c r="C529" t="str">
        <f>IFERROR(RIGHT(Tabla1[[#This Row],[Proyecto]],LEN(Tabla1[[#This Row],[Proyecto]])-FIND("-",Tabla1[[#This Row],[Proyecto]])),Tabla1[[#This Row],[Proyecto]])</f>
        <v>Bluechip partner</v>
      </c>
      <c r="D529" t="str">
        <f>VLOOKUP(Tabla1[[#This Row],[Proyecto With not char]],Sheet2!$B$4:$D$53,3,FALSE)</f>
        <v>6-Bluechip partner</v>
      </c>
      <c r="E529" t="s">
        <v>60</v>
      </c>
      <c r="F529">
        <f>VLOOKUP(Tabla1[[#This Row],[Bodega]],$AG$3:$AH$9,2,FALSE)</f>
        <v>4</v>
      </c>
      <c r="G529" t="s">
        <v>61</v>
      </c>
      <c r="J529" t="s">
        <v>62</v>
      </c>
      <c r="K529">
        <f>VLOOKUP(Tabla1[[#This Row],[Especie]],$AK$3:$AL$29,2,FALSE)</f>
        <v>2</v>
      </c>
      <c r="L529">
        <v>1</v>
      </c>
      <c r="M529">
        <v>6</v>
      </c>
      <c r="N529">
        <v>6</v>
      </c>
      <c r="O529">
        <v>1</v>
      </c>
      <c r="P529" s="4">
        <f>(L529*M529*N529*O529)/12</f>
        <v>3</v>
      </c>
      <c r="Q529" s="4">
        <f>+P529/424</f>
        <v>7.0754716981132077E-3</v>
      </c>
      <c r="R529" s="5">
        <v>1</v>
      </c>
      <c r="S529" s="5">
        <f>+Tabla1[[#This Row],[Precio $]]*Tabla1[[#This Row],[PT]]</f>
        <v>3</v>
      </c>
    </row>
    <row r="530" spans="1:19" x14ac:dyDescent="0.25">
      <c r="A530" s="6">
        <v>44413</v>
      </c>
      <c r="B530" t="s">
        <v>59</v>
      </c>
      <c r="C530" t="str">
        <f>IFERROR(RIGHT(Tabla1[[#This Row],[Proyecto]],LEN(Tabla1[[#This Row],[Proyecto]])-FIND("-",Tabla1[[#This Row],[Proyecto]])),Tabla1[[#This Row],[Proyecto]])</f>
        <v>Bluechip partner</v>
      </c>
      <c r="D530" t="str">
        <f>VLOOKUP(Tabla1[[#This Row],[Proyecto With not char]],Sheet2!$B$4:$D$53,3,FALSE)</f>
        <v>6-Bluechip partner</v>
      </c>
      <c r="E530" t="s">
        <v>60</v>
      </c>
      <c r="F530">
        <f>VLOOKUP(Tabla1[[#This Row],[Bodega]],$AG$3:$AH$9,2,FALSE)</f>
        <v>4</v>
      </c>
      <c r="G530" t="s">
        <v>61</v>
      </c>
      <c r="J530" t="s">
        <v>62</v>
      </c>
      <c r="K530">
        <f>VLOOKUP(Tabla1[[#This Row],[Especie]],$AK$3:$AL$29,2,FALSE)</f>
        <v>2</v>
      </c>
      <c r="L530">
        <v>1</v>
      </c>
      <c r="M530">
        <v>6</v>
      </c>
      <c r="N530">
        <v>10</v>
      </c>
      <c r="O530">
        <v>3</v>
      </c>
      <c r="P530" s="4">
        <f>(L530*M530*N530*O530)/12</f>
        <v>15</v>
      </c>
      <c r="Q530" s="4">
        <f>+P530/424</f>
        <v>3.5377358490566037E-2</v>
      </c>
      <c r="R530" s="5">
        <v>1</v>
      </c>
      <c r="S530" s="5">
        <f>+Tabla1[[#This Row],[Precio $]]*Tabla1[[#This Row],[PT]]</f>
        <v>15</v>
      </c>
    </row>
    <row r="531" spans="1:19" x14ac:dyDescent="0.25">
      <c r="A531" s="6">
        <v>44413</v>
      </c>
      <c r="B531" t="s">
        <v>59</v>
      </c>
      <c r="C531" t="str">
        <f>IFERROR(RIGHT(Tabla1[[#This Row],[Proyecto]],LEN(Tabla1[[#This Row],[Proyecto]])-FIND("-",Tabla1[[#This Row],[Proyecto]])),Tabla1[[#This Row],[Proyecto]])</f>
        <v>Bluechip partner</v>
      </c>
      <c r="D531" t="str">
        <f>VLOOKUP(Tabla1[[#This Row],[Proyecto With not char]],Sheet2!$B$4:$D$53,3,FALSE)</f>
        <v>6-Bluechip partner</v>
      </c>
      <c r="E531" t="s">
        <v>60</v>
      </c>
      <c r="F531">
        <f>VLOOKUP(Tabla1[[#This Row],[Bodega]],$AG$3:$AH$9,2,FALSE)</f>
        <v>4</v>
      </c>
      <c r="G531" t="s">
        <v>61</v>
      </c>
      <c r="J531" t="s">
        <v>62</v>
      </c>
      <c r="K531">
        <f>VLOOKUP(Tabla1[[#This Row],[Especie]],$AK$3:$AL$29,2,FALSE)</f>
        <v>2</v>
      </c>
      <c r="L531">
        <v>1</v>
      </c>
      <c r="M531">
        <v>6</v>
      </c>
      <c r="N531">
        <v>12</v>
      </c>
      <c r="O531">
        <v>1</v>
      </c>
      <c r="P531" s="4">
        <f>(L531*M531*N531*O531)/12</f>
        <v>6</v>
      </c>
      <c r="Q531" s="4">
        <f>+P531/424</f>
        <v>1.4150943396226415E-2</v>
      </c>
      <c r="R531" s="5">
        <v>1</v>
      </c>
      <c r="S531" s="5">
        <f>+Tabla1[[#This Row],[Precio $]]*Tabla1[[#This Row],[PT]]</f>
        <v>6</v>
      </c>
    </row>
    <row r="532" spans="1:19" x14ac:dyDescent="0.25">
      <c r="A532" s="6">
        <v>44413</v>
      </c>
      <c r="B532" t="s">
        <v>59</v>
      </c>
      <c r="C532" t="str">
        <f>IFERROR(RIGHT(Tabla1[[#This Row],[Proyecto]],LEN(Tabla1[[#This Row],[Proyecto]])-FIND("-",Tabla1[[#This Row],[Proyecto]])),Tabla1[[#This Row],[Proyecto]])</f>
        <v>Bluechip partner</v>
      </c>
      <c r="D532" t="str">
        <f>VLOOKUP(Tabla1[[#This Row],[Proyecto With not char]],Sheet2!$B$4:$D$53,3,FALSE)</f>
        <v>6-Bluechip partner</v>
      </c>
      <c r="E532" t="s">
        <v>60</v>
      </c>
      <c r="F532">
        <f>VLOOKUP(Tabla1[[#This Row],[Bodega]],$AG$3:$AH$9,2,FALSE)</f>
        <v>4</v>
      </c>
      <c r="G532" t="s">
        <v>61</v>
      </c>
      <c r="J532" t="s">
        <v>62</v>
      </c>
      <c r="K532">
        <f>VLOOKUP(Tabla1[[#This Row],[Especie]],$AK$3:$AL$29,2,FALSE)</f>
        <v>2</v>
      </c>
      <c r="L532">
        <v>2</v>
      </c>
      <c r="M532">
        <v>7</v>
      </c>
      <c r="N532">
        <v>5</v>
      </c>
      <c r="O532">
        <v>2</v>
      </c>
      <c r="P532" s="4">
        <f>(L532*M532*N532*O532)/12</f>
        <v>11.666666666666666</v>
      </c>
      <c r="Q532" s="4">
        <f>+P532/424</f>
        <v>2.7515723270440249E-2</v>
      </c>
      <c r="R532" s="5">
        <v>1</v>
      </c>
      <c r="S532" s="5">
        <f>+Tabla1[[#This Row],[Precio $]]*Tabla1[[#This Row],[PT]]</f>
        <v>11.666666666666666</v>
      </c>
    </row>
    <row r="533" spans="1:19" x14ac:dyDescent="0.25">
      <c r="A533" s="6">
        <v>44413</v>
      </c>
      <c r="B533" t="s">
        <v>59</v>
      </c>
      <c r="C533" t="str">
        <f>IFERROR(RIGHT(Tabla1[[#This Row],[Proyecto]],LEN(Tabla1[[#This Row],[Proyecto]])-FIND("-",Tabla1[[#This Row],[Proyecto]])),Tabla1[[#This Row],[Proyecto]])</f>
        <v>Bluechip partner</v>
      </c>
      <c r="D533" t="str">
        <f>VLOOKUP(Tabla1[[#This Row],[Proyecto With not char]],Sheet2!$B$4:$D$53,3,FALSE)</f>
        <v>6-Bluechip partner</v>
      </c>
      <c r="E533" t="s">
        <v>60</v>
      </c>
      <c r="F533">
        <f>VLOOKUP(Tabla1[[#This Row],[Bodega]],$AG$3:$AH$9,2,FALSE)</f>
        <v>4</v>
      </c>
      <c r="G533" t="s">
        <v>61</v>
      </c>
      <c r="J533" t="s">
        <v>62</v>
      </c>
      <c r="K533">
        <f>VLOOKUP(Tabla1[[#This Row],[Especie]],$AK$3:$AL$29,2,FALSE)</f>
        <v>2</v>
      </c>
      <c r="L533">
        <v>2</v>
      </c>
      <c r="M533">
        <v>14</v>
      </c>
      <c r="N533">
        <v>5</v>
      </c>
      <c r="O533">
        <v>1</v>
      </c>
      <c r="P533" s="4">
        <f>(L533*M533*N533*O533)/12</f>
        <v>11.666666666666666</v>
      </c>
      <c r="Q533" s="4">
        <f>+P533/424</f>
        <v>2.7515723270440249E-2</v>
      </c>
      <c r="R533" s="5">
        <v>1</v>
      </c>
      <c r="S533" s="5">
        <f>+Tabla1[[#This Row],[Precio $]]*Tabla1[[#This Row],[PT]]</f>
        <v>11.666666666666666</v>
      </c>
    </row>
    <row r="534" spans="1:19" x14ac:dyDescent="0.25">
      <c r="A534" s="6">
        <v>44413</v>
      </c>
      <c r="B534" t="s">
        <v>59</v>
      </c>
      <c r="C534" t="str">
        <f>IFERROR(RIGHT(Tabla1[[#This Row],[Proyecto]],LEN(Tabla1[[#This Row],[Proyecto]])-FIND("-",Tabla1[[#This Row],[Proyecto]])),Tabla1[[#This Row],[Proyecto]])</f>
        <v>Bluechip partner</v>
      </c>
      <c r="D534" t="str">
        <f>VLOOKUP(Tabla1[[#This Row],[Proyecto With not char]],Sheet2!$B$4:$D$53,3,FALSE)</f>
        <v>6-Bluechip partner</v>
      </c>
      <c r="E534" t="s">
        <v>60</v>
      </c>
      <c r="F534">
        <f>VLOOKUP(Tabla1[[#This Row],[Bodega]],$AG$3:$AH$9,2,FALSE)</f>
        <v>4</v>
      </c>
      <c r="G534" t="s">
        <v>61</v>
      </c>
      <c r="J534" t="s">
        <v>62</v>
      </c>
      <c r="K534">
        <f>VLOOKUP(Tabla1[[#This Row],[Especie]],$AK$3:$AL$29,2,FALSE)</f>
        <v>2</v>
      </c>
      <c r="L534">
        <v>2</v>
      </c>
      <c r="M534">
        <v>6</v>
      </c>
      <c r="N534">
        <v>5</v>
      </c>
      <c r="O534">
        <v>3</v>
      </c>
      <c r="P534" s="4">
        <f>(L534*M534*N534*O534)/12</f>
        <v>15</v>
      </c>
      <c r="Q534" s="4">
        <f>+P534/424</f>
        <v>3.5377358490566037E-2</v>
      </c>
      <c r="R534" s="5">
        <v>1</v>
      </c>
      <c r="S534" s="5">
        <f>+Tabla1[[#This Row],[Precio $]]*Tabla1[[#This Row],[PT]]</f>
        <v>15</v>
      </c>
    </row>
    <row r="535" spans="1:19" x14ac:dyDescent="0.25">
      <c r="A535" s="6">
        <v>44413</v>
      </c>
      <c r="B535" t="s">
        <v>59</v>
      </c>
      <c r="C535" t="str">
        <f>IFERROR(RIGHT(Tabla1[[#This Row],[Proyecto]],LEN(Tabla1[[#This Row],[Proyecto]])-FIND("-",Tabla1[[#This Row],[Proyecto]])),Tabla1[[#This Row],[Proyecto]])</f>
        <v>Bluechip partner</v>
      </c>
      <c r="D535" t="str">
        <f>VLOOKUP(Tabla1[[#This Row],[Proyecto With not char]],Sheet2!$B$4:$D$53,3,FALSE)</f>
        <v>6-Bluechip partner</v>
      </c>
      <c r="E535" t="s">
        <v>60</v>
      </c>
      <c r="F535">
        <f>VLOOKUP(Tabla1[[#This Row],[Bodega]],$AG$3:$AH$9,2,FALSE)</f>
        <v>4</v>
      </c>
      <c r="G535" t="s">
        <v>61</v>
      </c>
      <c r="J535" t="s">
        <v>62</v>
      </c>
      <c r="K535">
        <f>VLOOKUP(Tabla1[[#This Row],[Especie]],$AK$3:$AL$29,2,FALSE)</f>
        <v>2</v>
      </c>
      <c r="L535">
        <v>2</v>
      </c>
      <c r="M535">
        <v>8</v>
      </c>
      <c r="N535">
        <v>5</v>
      </c>
      <c r="O535">
        <v>2</v>
      </c>
      <c r="P535" s="4">
        <f>(L535*M535*N535*O535)/12</f>
        <v>13.333333333333334</v>
      </c>
      <c r="Q535" s="4">
        <f>+P535/424</f>
        <v>3.1446540880503145E-2</v>
      </c>
      <c r="R535" s="5">
        <v>1</v>
      </c>
      <c r="S535" s="5">
        <f>+Tabla1[[#This Row],[Precio $]]*Tabla1[[#This Row],[PT]]</f>
        <v>13.333333333333334</v>
      </c>
    </row>
    <row r="536" spans="1:19" x14ac:dyDescent="0.25">
      <c r="A536" s="6">
        <v>44413</v>
      </c>
      <c r="B536" t="s">
        <v>59</v>
      </c>
      <c r="C536" t="str">
        <f>IFERROR(RIGHT(Tabla1[[#This Row],[Proyecto]],LEN(Tabla1[[#This Row],[Proyecto]])-FIND("-",Tabla1[[#This Row],[Proyecto]])),Tabla1[[#This Row],[Proyecto]])</f>
        <v>Bluechip partner</v>
      </c>
      <c r="D536" t="str">
        <f>VLOOKUP(Tabla1[[#This Row],[Proyecto With not char]],Sheet2!$B$4:$D$53,3,FALSE)</f>
        <v>6-Bluechip partner</v>
      </c>
      <c r="E536" t="s">
        <v>60</v>
      </c>
      <c r="F536">
        <f>VLOOKUP(Tabla1[[#This Row],[Bodega]],$AG$3:$AH$9,2,FALSE)</f>
        <v>4</v>
      </c>
      <c r="G536" t="s">
        <v>61</v>
      </c>
      <c r="J536" t="s">
        <v>62</v>
      </c>
      <c r="K536">
        <f>VLOOKUP(Tabla1[[#This Row],[Especie]],$AK$3:$AL$29,2,FALSE)</f>
        <v>2</v>
      </c>
      <c r="L536">
        <v>2</v>
      </c>
      <c r="M536">
        <v>10</v>
      </c>
      <c r="N536">
        <v>4</v>
      </c>
      <c r="O536">
        <v>2</v>
      </c>
      <c r="P536" s="4">
        <f>(L536*M536*N536*O536)/12</f>
        <v>13.333333333333334</v>
      </c>
      <c r="Q536" s="4">
        <f>+P536/424</f>
        <v>3.1446540880503145E-2</v>
      </c>
      <c r="R536" s="5">
        <v>1</v>
      </c>
      <c r="S536" s="5">
        <f>+Tabla1[[#This Row],[Precio $]]*Tabla1[[#This Row],[PT]]</f>
        <v>13.333333333333334</v>
      </c>
    </row>
    <row r="537" spans="1:19" x14ac:dyDescent="0.25">
      <c r="A537" s="6">
        <v>44413</v>
      </c>
      <c r="B537" t="s">
        <v>59</v>
      </c>
      <c r="C537" t="str">
        <f>IFERROR(RIGHT(Tabla1[[#This Row],[Proyecto]],LEN(Tabla1[[#This Row],[Proyecto]])-FIND("-",Tabla1[[#This Row],[Proyecto]])),Tabla1[[#This Row],[Proyecto]])</f>
        <v>Bluechip partner</v>
      </c>
      <c r="D537" t="str">
        <f>VLOOKUP(Tabla1[[#This Row],[Proyecto With not char]],Sheet2!$B$4:$D$53,3,FALSE)</f>
        <v>6-Bluechip partner</v>
      </c>
      <c r="E537" t="s">
        <v>60</v>
      </c>
      <c r="F537">
        <f>VLOOKUP(Tabla1[[#This Row],[Bodega]],$AG$3:$AH$9,2,FALSE)</f>
        <v>4</v>
      </c>
      <c r="G537" t="s">
        <v>61</v>
      </c>
      <c r="J537" t="s">
        <v>62</v>
      </c>
      <c r="K537">
        <f>VLOOKUP(Tabla1[[#This Row],[Especie]],$AK$3:$AL$29,2,FALSE)</f>
        <v>2</v>
      </c>
      <c r="L537">
        <v>2</v>
      </c>
      <c r="M537">
        <v>7</v>
      </c>
      <c r="N537">
        <v>4</v>
      </c>
      <c r="O537">
        <v>2</v>
      </c>
      <c r="P537" s="4">
        <f>(L537*M537*N537*O537)/12</f>
        <v>9.3333333333333339</v>
      </c>
      <c r="Q537" s="4">
        <f>+P537/424</f>
        <v>2.2012578616352203E-2</v>
      </c>
      <c r="R537" s="5">
        <v>1</v>
      </c>
      <c r="S537" s="5">
        <f>+Tabla1[[#This Row],[Precio $]]*Tabla1[[#This Row],[PT]]</f>
        <v>9.3333333333333339</v>
      </c>
    </row>
    <row r="538" spans="1:19" x14ac:dyDescent="0.25">
      <c r="A538" s="6">
        <v>44413</v>
      </c>
      <c r="B538" t="s">
        <v>59</v>
      </c>
      <c r="C538" t="str">
        <f>IFERROR(RIGHT(Tabla1[[#This Row],[Proyecto]],LEN(Tabla1[[#This Row],[Proyecto]])-FIND("-",Tabla1[[#This Row],[Proyecto]])),Tabla1[[#This Row],[Proyecto]])</f>
        <v>Bluechip partner</v>
      </c>
      <c r="D538" t="str">
        <f>VLOOKUP(Tabla1[[#This Row],[Proyecto With not char]],Sheet2!$B$4:$D$53,3,FALSE)</f>
        <v>6-Bluechip partner</v>
      </c>
      <c r="E538" t="s">
        <v>60</v>
      </c>
      <c r="F538">
        <f>VLOOKUP(Tabla1[[#This Row],[Bodega]],$AG$3:$AH$9,2,FALSE)</f>
        <v>4</v>
      </c>
      <c r="G538" t="s">
        <v>61</v>
      </c>
      <c r="J538" t="s">
        <v>62</v>
      </c>
      <c r="K538">
        <f>VLOOKUP(Tabla1[[#This Row],[Especie]],$AK$3:$AL$29,2,FALSE)</f>
        <v>2</v>
      </c>
      <c r="L538">
        <v>2</v>
      </c>
      <c r="M538">
        <v>5</v>
      </c>
      <c r="N538">
        <v>4</v>
      </c>
      <c r="O538">
        <v>1</v>
      </c>
      <c r="P538" s="4">
        <f>(L538*M538*N538*O538)/12</f>
        <v>3.3333333333333335</v>
      </c>
      <c r="Q538" s="4">
        <f>+P538/424</f>
        <v>7.8616352201257862E-3</v>
      </c>
      <c r="R538" s="5">
        <v>1</v>
      </c>
      <c r="S538" s="5">
        <f>+Tabla1[[#This Row],[Precio $]]*Tabla1[[#This Row],[PT]]</f>
        <v>3.3333333333333335</v>
      </c>
    </row>
    <row r="539" spans="1:19" x14ac:dyDescent="0.25">
      <c r="A539" s="6">
        <v>44413</v>
      </c>
      <c r="B539" t="s">
        <v>59</v>
      </c>
      <c r="C539" t="str">
        <f>IFERROR(RIGHT(Tabla1[[#This Row],[Proyecto]],LEN(Tabla1[[#This Row],[Proyecto]])-FIND("-",Tabla1[[#This Row],[Proyecto]])),Tabla1[[#This Row],[Proyecto]])</f>
        <v>Bluechip partner</v>
      </c>
      <c r="D539" t="str">
        <f>VLOOKUP(Tabla1[[#This Row],[Proyecto With not char]],Sheet2!$B$4:$D$53,3,FALSE)</f>
        <v>6-Bluechip partner</v>
      </c>
      <c r="E539" t="s">
        <v>60</v>
      </c>
      <c r="F539">
        <f>VLOOKUP(Tabla1[[#This Row],[Bodega]],$AG$3:$AH$9,2,FALSE)</f>
        <v>4</v>
      </c>
      <c r="G539" t="s">
        <v>61</v>
      </c>
      <c r="J539" t="s">
        <v>62</v>
      </c>
      <c r="K539">
        <f>VLOOKUP(Tabla1[[#This Row],[Especie]],$AK$3:$AL$29,2,FALSE)</f>
        <v>2</v>
      </c>
      <c r="L539">
        <v>2</v>
      </c>
      <c r="M539">
        <v>9</v>
      </c>
      <c r="N539">
        <v>4</v>
      </c>
      <c r="O539">
        <v>1</v>
      </c>
      <c r="P539" s="4">
        <f>(L539*M539*N539*O539)/12</f>
        <v>6</v>
      </c>
      <c r="Q539" s="4">
        <f>+P539/424</f>
        <v>1.4150943396226415E-2</v>
      </c>
      <c r="R539" s="5">
        <v>1</v>
      </c>
      <c r="S539" s="5">
        <f>+Tabla1[[#This Row],[Precio $]]*Tabla1[[#This Row],[PT]]</f>
        <v>6</v>
      </c>
    </row>
    <row r="540" spans="1:19" x14ac:dyDescent="0.25">
      <c r="A540" s="6">
        <v>44413</v>
      </c>
      <c r="B540" t="s">
        <v>59</v>
      </c>
      <c r="C540" t="str">
        <f>IFERROR(RIGHT(Tabla1[[#This Row],[Proyecto]],LEN(Tabla1[[#This Row],[Proyecto]])-FIND("-",Tabla1[[#This Row],[Proyecto]])),Tabla1[[#This Row],[Proyecto]])</f>
        <v>Bluechip partner</v>
      </c>
      <c r="D540" t="str">
        <f>VLOOKUP(Tabla1[[#This Row],[Proyecto With not char]],Sheet2!$B$4:$D$53,3,FALSE)</f>
        <v>6-Bluechip partner</v>
      </c>
      <c r="E540" t="s">
        <v>60</v>
      </c>
      <c r="F540">
        <f>VLOOKUP(Tabla1[[#This Row],[Bodega]],$AG$3:$AH$9,2,FALSE)</f>
        <v>4</v>
      </c>
      <c r="G540" t="s">
        <v>61</v>
      </c>
      <c r="J540" t="s">
        <v>62</v>
      </c>
      <c r="K540">
        <f>VLOOKUP(Tabla1[[#This Row],[Especie]],$AK$3:$AL$29,2,FALSE)</f>
        <v>2</v>
      </c>
      <c r="L540">
        <v>2</v>
      </c>
      <c r="M540">
        <v>7</v>
      </c>
      <c r="N540">
        <v>3</v>
      </c>
      <c r="O540">
        <v>1</v>
      </c>
      <c r="P540" s="4">
        <f>(L540*M540*N540*O540)/12</f>
        <v>3.5</v>
      </c>
      <c r="Q540" s="4">
        <f>+P540/424</f>
        <v>8.2547169811320754E-3</v>
      </c>
      <c r="R540" s="5">
        <v>1</v>
      </c>
      <c r="S540" s="5">
        <f>+Tabla1[[#This Row],[Precio $]]*Tabla1[[#This Row],[PT]]</f>
        <v>3.5</v>
      </c>
    </row>
    <row r="541" spans="1:19" x14ac:dyDescent="0.25">
      <c r="A541" s="6">
        <v>44413</v>
      </c>
      <c r="B541" t="s">
        <v>59</v>
      </c>
      <c r="C541" t="str">
        <f>IFERROR(RIGHT(Tabla1[[#This Row],[Proyecto]],LEN(Tabla1[[#This Row],[Proyecto]])-FIND("-",Tabla1[[#This Row],[Proyecto]])),Tabla1[[#This Row],[Proyecto]])</f>
        <v>Bluechip partner</v>
      </c>
      <c r="D541" t="str">
        <f>VLOOKUP(Tabla1[[#This Row],[Proyecto With not char]],Sheet2!$B$4:$D$53,3,FALSE)</f>
        <v>6-Bluechip partner</v>
      </c>
      <c r="E541" t="s">
        <v>60</v>
      </c>
      <c r="F541">
        <f>VLOOKUP(Tabla1[[#This Row],[Bodega]],$AG$3:$AH$9,2,FALSE)</f>
        <v>4</v>
      </c>
      <c r="G541" t="s">
        <v>61</v>
      </c>
      <c r="J541" t="s">
        <v>62</v>
      </c>
      <c r="K541">
        <f>VLOOKUP(Tabla1[[#This Row],[Especie]],$AK$3:$AL$29,2,FALSE)</f>
        <v>2</v>
      </c>
      <c r="L541">
        <v>2</v>
      </c>
      <c r="M541">
        <v>6</v>
      </c>
      <c r="N541">
        <v>3</v>
      </c>
      <c r="O541">
        <v>2</v>
      </c>
      <c r="P541" s="4">
        <f>(L541*M541*N541*O541)/12</f>
        <v>6</v>
      </c>
      <c r="Q541" s="4">
        <f>+P541/424</f>
        <v>1.4150943396226415E-2</v>
      </c>
      <c r="R541" s="5">
        <v>1</v>
      </c>
      <c r="S541" s="5">
        <f>+Tabla1[[#This Row],[Precio $]]*Tabla1[[#This Row],[PT]]</f>
        <v>6</v>
      </c>
    </row>
    <row r="542" spans="1:19" x14ac:dyDescent="0.25">
      <c r="A542" s="6">
        <v>44413</v>
      </c>
      <c r="B542" t="s">
        <v>59</v>
      </c>
      <c r="C542" t="str">
        <f>IFERROR(RIGHT(Tabla1[[#This Row],[Proyecto]],LEN(Tabla1[[#This Row],[Proyecto]])-FIND("-",Tabla1[[#This Row],[Proyecto]])),Tabla1[[#This Row],[Proyecto]])</f>
        <v>Bluechip partner</v>
      </c>
      <c r="D542" t="str">
        <f>VLOOKUP(Tabla1[[#This Row],[Proyecto With not char]],Sheet2!$B$4:$D$53,3,FALSE)</f>
        <v>6-Bluechip partner</v>
      </c>
      <c r="E542" t="s">
        <v>60</v>
      </c>
      <c r="F542">
        <f>VLOOKUP(Tabla1[[#This Row],[Bodega]],$AG$3:$AH$9,2,FALSE)</f>
        <v>4</v>
      </c>
      <c r="G542" t="s">
        <v>61</v>
      </c>
      <c r="J542" t="s">
        <v>62</v>
      </c>
      <c r="K542">
        <f>VLOOKUP(Tabla1[[#This Row],[Especie]],$AK$3:$AL$29,2,FALSE)</f>
        <v>2</v>
      </c>
      <c r="L542">
        <v>2</v>
      </c>
      <c r="M542">
        <v>8</v>
      </c>
      <c r="N542">
        <v>3</v>
      </c>
      <c r="O542">
        <v>2</v>
      </c>
      <c r="P542" s="4">
        <f>(L542*M542*N542*O542)/12</f>
        <v>8</v>
      </c>
      <c r="Q542" s="4">
        <f>+P542/424</f>
        <v>1.8867924528301886E-2</v>
      </c>
      <c r="R542" s="5">
        <v>1</v>
      </c>
      <c r="S542" s="5">
        <f>+Tabla1[[#This Row],[Precio $]]*Tabla1[[#This Row],[PT]]</f>
        <v>8</v>
      </c>
    </row>
    <row r="543" spans="1:19" x14ac:dyDescent="0.25">
      <c r="A543" s="6">
        <v>44427</v>
      </c>
      <c r="B543" t="s">
        <v>59</v>
      </c>
      <c r="C543" t="str">
        <f>IFERROR(RIGHT(Tabla1[[#This Row],[Proyecto]],LEN(Tabla1[[#This Row],[Proyecto]])-FIND("-",Tabla1[[#This Row],[Proyecto]])),Tabla1[[#This Row],[Proyecto]])</f>
        <v>Bluechip partner</v>
      </c>
      <c r="D543" t="str">
        <f>VLOOKUP(Tabla1[[#This Row],[Proyecto With not char]],Sheet2!$B$4:$D$53,3,FALSE)</f>
        <v>6-Bluechip partner</v>
      </c>
      <c r="E543" t="s">
        <v>33</v>
      </c>
      <c r="F543">
        <f>VLOOKUP(Tabla1[[#This Row],[Bodega]],$AG$3:$AH$9,2,FALSE)</f>
        <v>2</v>
      </c>
      <c r="G543" t="s">
        <v>63</v>
      </c>
      <c r="J543" t="s">
        <v>35</v>
      </c>
      <c r="K543">
        <f>VLOOKUP(Tabla1[[#This Row],[Especie]],$AK$3:$AL$29,2,FALSE)</f>
        <v>3</v>
      </c>
      <c r="L543">
        <v>2</v>
      </c>
      <c r="M543">
        <v>5</v>
      </c>
      <c r="N543">
        <v>9</v>
      </c>
      <c r="O543">
        <v>3</v>
      </c>
      <c r="P543" s="4">
        <f>(L543*M543*N543*O543)/12</f>
        <v>22.5</v>
      </c>
      <c r="Q543" s="4">
        <f>+P543/424</f>
        <v>5.3066037735849059E-2</v>
      </c>
      <c r="R543" s="5">
        <v>1.02</v>
      </c>
      <c r="S543" s="5">
        <f>+Tabla1[[#This Row],[Precio $]]*Tabla1[[#This Row],[PT]]</f>
        <v>22.95</v>
      </c>
    </row>
    <row r="544" spans="1:19" x14ac:dyDescent="0.25">
      <c r="A544" s="6">
        <v>44421</v>
      </c>
      <c r="B544" t="s">
        <v>59</v>
      </c>
      <c r="C544" t="str">
        <f>IFERROR(RIGHT(Tabla1[[#This Row],[Proyecto]],LEN(Tabla1[[#This Row],[Proyecto]])-FIND("-",Tabla1[[#This Row],[Proyecto]])),Tabla1[[#This Row],[Proyecto]])</f>
        <v>Bluechip partner</v>
      </c>
      <c r="D544" t="str">
        <f>VLOOKUP(Tabla1[[#This Row],[Proyecto With not char]],Sheet2!$B$4:$D$53,3,FALSE)</f>
        <v>6-Bluechip partner</v>
      </c>
      <c r="E544" t="s">
        <v>33</v>
      </c>
      <c r="F544">
        <f>VLOOKUP(Tabla1[[#This Row],[Bodega]],$AG$3:$AH$9,2,FALSE)</f>
        <v>2</v>
      </c>
      <c r="G544" t="s">
        <v>64</v>
      </c>
      <c r="J544" t="s">
        <v>62</v>
      </c>
      <c r="K544">
        <f>VLOOKUP(Tabla1[[#This Row],[Especie]],$AK$3:$AL$29,2,FALSE)</f>
        <v>2</v>
      </c>
      <c r="L544">
        <v>5</v>
      </c>
      <c r="M544">
        <v>25</v>
      </c>
      <c r="N544">
        <v>15</v>
      </c>
      <c r="O544">
        <v>1</v>
      </c>
      <c r="P544" s="4">
        <f>(L544*M544*N544*O544)/12</f>
        <v>156.25</v>
      </c>
      <c r="Q544" s="4">
        <f>+P544/424</f>
        <v>0.36851415094339623</v>
      </c>
      <c r="R544" s="5">
        <v>7.5</v>
      </c>
      <c r="S544" s="5">
        <f>+Tabla1[[#This Row],[Precio $]]*Tabla1[[#This Row],[PT]]</f>
        <v>1171.875</v>
      </c>
    </row>
    <row r="545" spans="1:19" x14ac:dyDescent="0.25">
      <c r="A545" s="6">
        <v>44411</v>
      </c>
      <c r="B545" t="s">
        <v>59</v>
      </c>
      <c r="C545" t="str">
        <f>IFERROR(RIGHT(Tabla1[[#This Row],[Proyecto]],LEN(Tabla1[[#This Row],[Proyecto]])-FIND("-",Tabla1[[#This Row],[Proyecto]])),Tabla1[[#This Row],[Proyecto]])</f>
        <v>Bluechip partner</v>
      </c>
      <c r="D545" t="str">
        <f>VLOOKUP(Tabla1[[#This Row],[Proyecto With not char]],Sheet2!$B$4:$D$53,3,FALSE)</f>
        <v>6-Bluechip partner</v>
      </c>
      <c r="E545" t="s">
        <v>15</v>
      </c>
      <c r="F545">
        <f>VLOOKUP(Tabla1[[#This Row],[Bodega]],$AG$3:$AH$9,2,FALSE)</f>
        <v>3</v>
      </c>
      <c r="G545" t="s">
        <v>65</v>
      </c>
      <c r="J545" t="s">
        <v>17</v>
      </c>
      <c r="K545">
        <f>VLOOKUP(Tabla1[[#This Row],[Especie]],$AK$3:$AL$29,2,FALSE)</f>
        <v>1</v>
      </c>
      <c r="L545">
        <v>2</v>
      </c>
      <c r="M545">
        <v>4</v>
      </c>
      <c r="N545">
        <v>5</v>
      </c>
      <c r="O545">
        <v>5</v>
      </c>
      <c r="P545" s="4">
        <f>(L545*M545*N545*O545)/12</f>
        <v>16.666666666666668</v>
      </c>
      <c r="Q545" s="4">
        <f>+P545/424</f>
        <v>3.9308176100628936E-2</v>
      </c>
      <c r="R545" s="5">
        <v>1.9</v>
      </c>
      <c r="S545" s="5">
        <f>+Tabla1[[#This Row],[Precio $]]*Tabla1[[#This Row],[PT]]</f>
        <v>31.666666666666668</v>
      </c>
    </row>
    <row r="546" spans="1:19" x14ac:dyDescent="0.25">
      <c r="A546" s="6">
        <v>44411</v>
      </c>
      <c r="B546" t="s">
        <v>59</v>
      </c>
      <c r="C546" t="str">
        <f>IFERROR(RIGHT(Tabla1[[#This Row],[Proyecto]],LEN(Tabla1[[#This Row],[Proyecto]])-FIND("-",Tabla1[[#This Row],[Proyecto]])),Tabla1[[#This Row],[Proyecto]])</f>
        <v>Bluechip partner</v>
      </c>
      <c r="D546" t="str">
        <f>VLOOKUP(Tabla1[[#This Row],[Proyecto With not char]],Sheet2!$B$4:$D$53,3,FALSE)</f>
        <v>6-Bluechip partner</v>
      </c>
      <c r="E546" t="s">
        <v>15</v>
      </c>
      <c r="F546">
        <f>VLOOKUP(Tabla1[[#This Row],[Bodega]],$AG$3:$AH$9,2,FALSE)</f>
        <v>3</v>
      </c>
      <c r="G546" t="s">
        <v>65</v>
      </c>
      <c r="J546" t="s">
        <v>17</v>
      </c>
      <c r="K546">
        <f>VLOOKUP(Tabla1[[#This Row],[Especie]],$AK$3:$AL$29,2,FALSE)</f>
        <v>1</v>
      </c>
      <c r="L546">
        <v>2</v>
      </c>
      <c r="M546">
        <v>5</v>
      </c>
      <c r="N546">
        <v>5</v>
      </c>
      <c r="O546">
        <v>5</v>
      </c>
      <c r="P546" s="4">
        <f>(L546*M546*N546*O546)/12</f>
        <v>20.833333333333332</v>
      </c>
      <c r="Q546" s="4">
        <f>+P546/424</f>
        <v>4.913522012578616E-2</v>
      </c>
      <c r="R546" s="5">
        <v>1.9</v>
      </c>
      <c r="S546" s="5">
        <f>+Tabla1[[#This Row],[Precio $]]*Tabla1[[#This Row],[PT]]</f>
        <v>39.583333333333329</v>
      </c>
    </row>
    <row r="547" spans="1:19" x14ac:dyDescent="0.25">
      <c r="A547" s="6">
        <v>44411</v>
      </c>
      <c r="B547" t="s">
        <v>59</v>
      </c>
      <c r="C547" t="str">
        <f>IFERROR(RIGHT(Tabla1[[#This Row],[Proyecto]],LEN(Tabla1[[#This Row],[Proyecto]])-FIND("-",Tabla1[[#This Row],[Proyecto]])),Tabla1[[#This Row],[Proyecto]])</f>
        <v>Bluechip partner</v>
      </c>
      <c r="D547" t="str">
        <f>VLOOKUP(Tabla1[[#This Row],[Proyecto With not char]],Sheet2!$B$4:$D$53,3,FALSE)</f>
        <v>6-Bluechip partner</v>
      </c>
      <c r="E547" t="s">
        <v>15</v>
      </c>
      <c r="F547">
        <f>VLOOKUP(Tabla1[[#This Row],[Bodega]],$AG$3:$AH$9,2,FALSE)</f>
        <v>3</v>
      </c>
      <c r="G547" t="s">
        <v>65</v>
      </c>
      <c r="J547" t="s">
        <v>17</v>
      </c>
      <c r="K547">
        <f>VLOOKUP(Tabla1[[#This Row],[Especie]],$AK$3:$AL$29,2,FALSE)</f>
        <v>1</v>
      </c>
      <c r="L547">
        <v>2</v>
      </c>
      <c r="M547">
        <v>6</v>
      </c>
      <c r="N547">
        <v>5</v>
      </c>
      <c r="O547">
        <v>3</v>
      </c>
      <c r="P547" s="4">
        <f>(L547*M547*N547*O547)/12</f>
        <v>15</v>
      </c>
      <c r="Q547" s="4">
        <f>+P547/424</f>
        <v>3.5377358490566037E-2</v>
      </c>
      <c r="R547" s="5">
        <v>1.9</v>
      </c>
      <c r="S547" s="5">
        <f>+Tabla1[[#This Row],[Precio $]]*Tabla1[[#This Row],[PT]]</f>
        <v>28.5</v>
      </c>
    </row>
    <row r="548" spans="1:19" x14ac:dyDescent="0.25">
      <c r="A548" s="6">
        <v>44411</v>
      </c>
      <c r="B548" t="s">
        <v>59</v>
      </c>
      <c r="C548" t="str">
        <f>IFERROR(RIGHT(Tabla1[[#This Row],[Proyecto]],LEN(Tabla1[[#This Row],[Proyecto]])-FIND("-",Tabla1[[#This Row],[Proyecto]])),Tabla1[[#This Row],[Proyecto]])</f>
        <v>Bluechip partner</v>
      </c>
      <c r="D548" t="str">
        <f>VLOOKUP(Tabla1[[#This Row],[Proyecto With not char]],Sheet2!$B$4:$D$53,3,FALSE)</f>
        <v>6-Bluechip partner</v>
      </c>
      <c r="E548" t="s">
        <v>15</v>
      </c>
      <c r="F548">
        <f>VLOOKUP(Tabla1[[#This Row],[Bodega]],$AG$3:$AH$9,2,FALSE)</f>
        <v>3</v>
      </c>
      <c r="G548" t="s">
        <v>65</v>
      </c>
      <c r="J548" t="s">
        <v>17</v>
      </c>
      <c r="K548">
        <f>VLOOKUP(Tabla1[[#This Row],[Especie]],$AK$3:$AL$29,2,FALSE)</f>
        <v>1</v>
      </c>
      <c r="L548">
        <v>2</v>
      </c>
      <c r="M548">
        <v>7</v>
      </c>
      <c r="N548">
        <v>5</v>
      </c>
      <c r="O548">
        <v>7</v>
      </c>
      <c r="P548" s="4">
        <f>(L548*M548*N548*O548)/12</f>
        <v>40.833333333333336</v>
      </c>
      <c r="Q548" s="4">
        <f>+P548/424</f>
        <v>9.6305031446540887E-2</v>
      </c>
      <c r="R548" s="5">
        <v>1.9</v>
      </c>
      <c r="S548" s="5">
        <f>+Tabla1[[#This Row],[Precio $]]*Tabla1[[#This Row],[PT]]</f>
        <v>77.583333333333329</v>
      </c>
    </row>
    <row r="549" spans="1:19" x14ac:dyDescent="0.25">
      <c r="A549" s="6">
        <v>44411</v>
      </c>
      <c r="B549" t="s">
        <v>59</v>
      </c>
      <c r="C549" t="str">
        <f>IFERROR(RIGHT(Tabla1[[#This Row],[Proyecto]],LEN(Tabla1[[#This Row],[Proyecto]])-FIND("-",Tabla1[[#This Row],[Proyecto]])),Tabla1[[#This Row],[Proyecto]])</f>
        <v>Bluechip partner</v>
      </c>
      <c r="D549" t="str">
        <f>VLOOKUP(Tabla1[[#This Row],[Proyecto With not char]],Sheet2!$B$4:$D$53,3,FALSE)</f>
        <v>6-Bluechip partner</v>
      </c>
      <c r="E549" t="s">
        <v>15</v>
      </c>
      <c r="F549">
        <f>VLOOKUP(Tabla1[[#This Row],[Bodega]],$AG$3:$AH$9,2,FALSE)</f>
        <v>3</v>
      </c>
      <c r="G549" t="s">
        <v>65</v>
      </c>
      <c r="J549" t="s">
        <v>17</v>
      </c>
      <c r="K549">
        <f>VLOOKUP(Tabla1[[#This Row],[Especie]],$AK$3:$AL$29,2,FALSE)</f>
        <v>1</v>
      </c>
      <c r="L549">
        <v>2</v>
      </c>
      <c r="M549">
        <v>8</v>
      </c>
      <c r="N549">
        <v>5</v>
      </c>
      <c r="O549">
        <v>7</v>
      </c>
      <c r="P549" s="4">
        <f>(L549*M549*N549*O549)/12</f>
        <v>46.666666666666664</v>
      </c>
      <c r="Q549" s="4">
        <f>+P549/424</f>
        <v>0.110062893081761</v>
      </c>
      <c r="R549" s="5">
        <v>1.9</v>
      </c>
      <c r="S549" s="5">
        <f>+Tabla1[[#This Row],[Precio $]]*Tabla1[[#This Row],[PT]]</f>
        <v>88.666666666666657</v>
      </c>
    </row>
    <row r="550" spans="1:19" x14ac:dyDescent="0.25">
      <c r="A550" s="6">
        <v>44411</v>
      </c>
      <c r="B550" t="s">
        <v>59</v>
      </c>
      <c r="C550" t="str">
        <f>IFERROR(RIGHT(Tabla1[[#This Row],[Proyecto]],LEN(Tabla1[[#This Row],[Proyecto]])-FIND("-",Tabla1[[#This Row],[Proyecto]])),Tabla1[[#This Row],[Proyecto]])</f>
        <v>Bluechip partner</v>
      </c>
      <c r="D550" t="str">
        <f>VLOOKUP(Tabla1[[#This Row],[Proyecto With not char]],Sheet2!$B$4:$D$53,3,FALSE)</f>
        <v>6-Bluechip partner</v>
      </c>
      <c r="E550" t="s">
        <v>15</v>
      </c>
      <c r="F550">
        <f>VLOOKUP(Tabla1[[#This Row],[Bodega]],$AG$3:$AH$9,2,FALSE)</f>
        <v>3</v>
      </c>
      <c r="G550" t="s">
        <v>65</v>
      </c>
      <c r="J550" t="s">
        <v>17</v>
      </c>
      <c r="K550">
        <f>VLOOKUP(Tabla1[[#This Row],[Especie]],$AK$3:$AL$29,2,FALSE)</f>
        <v>1</v>
      </c>
      <c r="L550">
        <v>2</v>
      </c>
      <c r="M550">
        <v>9</v>
      </c>
      <c r="N550">
        <v>5</v>
      </c>
      <c r="O550">
        <v>1</v>
      </c>
      <c r="P550" s="4">
        <f>(L550*M550*N550*O550)/12</f>
        <v>7.5</v>
      </c>
      <c r="Q550" s="4">
        <f>+P550/424</f>
        <v>1.7688679245283018E-2</v>
      </c>
      <c r="R550" s="5">
        <v>1.9</v>
      </c>
      <c r="S550" s="5">
        <f>+Tabla1[[#This Row],[Precio $]]*Tabla1[[#This Row],[PT]]</f>
        <v>14.25</v>
      </c>
    </row>
    <row r="551" spans="1:19" x14ac:dyDescent="0.25">
      <c r="A551" s="6">
        <v>44411</v>
      </c>
      <c r="B551" t="s">
        <v>59</v>
      </c>
      <c r="C551" t="str">
        <f>IFERROR(RIGHT(Tabla1[[#This Row],[Proyecto]],LEN(Tabla1[[#This Row],[Proyecto]])-FIND("-",Tabla1[[#This Row],[Proyecto]])),Tabla1[[#This Row],[Proyecto]])</f>
        <v>Bluechip partner</v>
      </c>
      <c r="D551" t="str">
        <f>VLOOKUP(Tabla1[[#This Row],[Proyecto With not char]],Sheet2!$B$4:$D$53,3,FALSE)</f>
        <v>6-Bluechip partner</v>
      </c>
      <c r="E551" t="s">
        <v>15</v>
      </c>
      <c r="F551">
        <f>VLOOKUP(Tabla1[[#This Row],[Bodega]],$AG$3:$AH$9,2,FALSE)</f>
        <v>3</v>
      </c>
      <c r="G551" t="s">
        <v>65</v>
      </c>
      <c r="J551" t="s">
        <v>17</v>
      </c>
      <c r="K551">
        <f>VLOOKUP(Tabla1[[#This Row],[Especie]],$AK$3:$AL$29,2,FALSE)</f>
        <v>1</v>
      </c>
      <c r="L551">
        <v>2</v>
      </c>
      <c r="M551">
        <v>10</v>
      </c>
      <c r="N551">
        <v>5</v>
      </c>
      <c r="O551">
        <v>1</v>
      </c>
      <c r="P551" s="4">
        <f>(L551*M551*N551*O551)/12</f>
        <v>8.3333333333333339</v>
      </c>
      <c r="Q551" s="4">
        <f>+P551/424</f>
        <v>1.9654088050314468E-2</v>
      </c>
      <c r="R551" s="5">
        <v>1.9</v>
      </c>
      <c r="S551" s="5">
        <f>+Tabla1[[#This Row],[Precio $]]*Tabla1[[#This Row],[PT]]</f>
        <v>15.833333333333334</v>
      </c>
    </row>
    <row r="552" spans="1:19" x14ac:dyDescent="0.25">
      <c r="A552" s="6">
        <v>44411</v>
      </c>
      <c r="B552" t="s">
        <v>59</v>
      </c>
      <c r="C552" t="str">
        <f>IFERROR(RIGHT(Tabla1[[#This Row],[Proyecto]],LEN(Tabla1[[#This Row],[Proyecto]])-FIND("-",Tabla1[[#This Row],[Proyecto]])),Tabla1[[#This Row],[Proyecto]])</f>
        <v>Bluechip partner</v>
      </c>
      <c r="D552" t="str">
        <f>VLOOKUP(Tabla1[[#This Row],[Proyecto With not char]],Sheet2!$B$4:$D$53,3,FALSE)</f>
        <v>6-Bluechip partner</v>
      </c>
      <c r="E552" t="s">
        <v>15</v>
      </c>
      <c r="F552">
        <f>VLOOKUP(Tabla1[[#This Row],[Bodega]],$AG$3:$AH$9,2,FALSE)</f>
        <v>3</v>
      </c>
      <c r="G552" t="s">
        <v>65</v>
      </c>
      <c r="J552" t="s">
        <v>17</v>
      </c>
      <c r="K552">
        <f>VLOOKUP(Tabla1[[#This Row],[Especie]],$AK$3:$AL$29,2,FALSE)</f>
        <v>1</v>
      </c>
      <c r="L552">
        <v>2</v>
      </c>
      <c r="M552">
        <v>7</v>
      </c>
      <c r="N552">
        <v>8</v>
      </c>
      <c r="O552">
        <v>11</v>
      </c>
      <c r="P552" s="4">
        <f>(L552*M552*N552*O552)/12</f>
        <v>102.66666666666667</v>
      </c>
      <c r="Q552" s="4">
        <f>+P552/424</f>
        <v>0.24213836477987422</v>
      </c>
      <c r="R552" s="5">
        <v>1.9</v>
      </c>
      <c r="S552" s="5">
        <f>+Tabla1[[#This Row],[Precio $]]*Tabla1[[#This Row],[PT]]</f>
        <v>195.06666666666666</v>
      </c>
    </row>
    <row r="553" spans="1:19" x14ac:dyDescent="0.25">
      <c r="A553" s="6">
        <v>44411</v>
      </c>
      <c r="B553" t="s">
        <v>59</v>
      </c>
      <c r="C553" t="str">
        <f>IFERROR(RIGHT(Tabla1[[#This Row],[Proyecto]],LEN(Tabla1[[#This Row],[Proyecto]])-FIND("-",Tabla1[[#This Row],[Proyecto]])),Tabla1[[#This Row],[Proyecto]])</f>
        <v>Bluechip partner</v>
      </c>
      <c r="D553" t="str">
        <f>VLOOKUP(Tabla1[[#This Row],[Proyecto With not char]],Sheet2!$B$4:$D$53,3,FALSE)</f>
        <v>6-Bluechip partner</v>
      </c>
      <c r="E553" t="s">
        <v>15</v>
      </c>
      <c r="F553">
        <f>VLOOKUP(Tabla1[[#This Row],[Bodega]],$AG$3:$AH$9,2,FALSE)</f>
        <v>3</v>
      </c>
      <c r="G553" t="s">
        <v>65</v>
      </c>
      <c r="J553" t="s">
        <v>17</v>
      </c>
      <c r="K553">
        <f>VLOOKUP(Tabla1[[#This Row],[Especie]],$AK$3:$AL$29,2,FALSE)</f>
        <v>1</v>
      </c>
      <c r="L553">
        <v>2</v>
      </c>
      <c r="M553">
        <v>8</v>
      </c>
      <c r="N553">
        <v>8</v>
      </c>
      <c r="O553">
        <v>10</v>
      </c>
      <c r="P553" s="4">
        <f>(L553*M553*N553*O553)/12</f>
        <v>106.66666666666667</v>
      </c>
      <c r="Q553" s="4">
        <f>+P553/424</f>
        <v>0.25157232704402516</v>
      </c>
      <c r="R553" s="5">
        <v>1.9</v>
      </c>
      <c r="S553" s="5">
        <f>+Tabla1[[#This Row],[Precio $]]*Tabla1[[#This Row],[PT]]</f>
        <v>202.66666666666666</v>
      </c>
    </row>
    <row r="554" spans="1:19" x14ac:dyDescent="0.25">
      <c r="A554" s="6">
        <v>44411</v>
      </c>
      <c r="B554" t="s">
        <v>59</v>
      </c>
      <c r="C554" t="str">
        <f>IFERROR(RIGHT(Tabla1[[#This Row],[Proyecto]],LEN(Tabla1[[#This Row],[Proyecto]])-FIND("-",Tabla1[[#This Row],[Proyecto]])),Tabla1[[#This Row],[Proyecto]])</f>
        <v>Bluechip partner</v>
      </c>
      <c r="D554" t="str">
        <f>VLOOKUP(Tabla1[[#This Row],[Proyecto With not char]],Sheet2!$B$4:$D$53,3,FALSE)</f>
        <v>6-Bluechip partner</v>
      </c>
      <c r="E554" t="s">
        <v>15</v>
      </c>
      <c r="F554">
        <f>VLOOKUP(Tabla1[[#This Row],[Bodega]],$AG$3:$AH$9,2,FALSE)</f>
        <v>3</v>
      </c>
      <c r="G554" t="s">
        <v>65</v>
      </c>
      <c r="J554" t="s">
        <v>17</v>
      </c>
      <c r="K554">
        <f>VLOOKUP(Tabla1[[#This Row],[Especie]],$AK$3:$AL$29,2,FALSE)</f>
        <v>1</v>
      </c>
      <c r="L554">
        <v>2</v>
      </c>
      <c r="M554">
        <v>9</v>
      </c>
      <c r="N554">
        <v>8</v>
      </c>
      <c r="O554">
        <v>4</v>
      </c>
      <c r="P554" s="4">
        <f>(L554*M554*N554*O554)/12</f>
        <v>48</v>
      </c>
      <c r="Q554" s="4">
        <f>+P554/424</f>
        <v>0.11320754716981132</v>
      </c>
      <c r="R554" s="5">
        <v>1.9</v>
      </c>
      <c r="S554" s="5">
        <f>+Tabla1[[#This Row],[Precio $]]*Tabla1[[#This Row],[PT]]</f>
        <v>91.199999999999989</v>
      </c>
    </row>
    <row r="555" spans="1:19" x14ac:dyDescent="0.25">
      <c r="A555" s="6">
        <v>44411</v>
      </c>
      <c r="B555" t="s">
        <v>59</v>
      </c>
      <c r="C555" t="str">
        <f>IFERROR(RIGHT(Tabla1[[#This Row],[Proyecto]],LEN(Tabla1[[#This Row],[Proyecto]])-FIND("-",Tabla1[[#This Row],[Proyecto]])),Tabla1[[#This Row],[Proyecto]])</f>
        <v>Bluechip partner</v>
      </c>
      <c r="D555" t="str">
        <f>VLOOKUP(Tabla1[[#This Row],[Proyecto With not char]],Sheet2!$B$4:$D$53,3,FALSE)</f>
        <v>6-Bluechip partner</v>
      </c>
      <c r="E555" t="s">
        <v>15</v>
      </c>
      <c r="F555">
        <f>VLOOKUP(Tabla1[[#This Row],[Bodega]],$AG$3:$AH$9,2,FALSE)</f>
        <v>3</v>
      </c>
      <c r="G555" t="s">
        <v>65</v>
      </c>
      <c r="J555" t="s">
        <v>17</v>
      </c>
      <c r="K555">
        <f>VLOOKUP(Tabla1[[#This Row],[Especie]],$AK$3:$AL$29,2,FALSE)</f>
        <v>1</v>
      </c>
      <c r="L555">
        <v>2</v>
      </c>
      <c r="M555">
        <v>5</v>
      </c>
      <c r="N555">
        <v>10</v>
      </c>
      <c r="O555">
        <v>1</v>
      </c>
      <c r="P555" s="4">
        <f>(L555*M555*N555*O555)/12</f>
        <v>8.3333333333333339</v>
      </c>
      <c r="Q555" s="4">
        <f>+P555/424</f>
        <v>1.9654088050314468E-2</v>
      </c>
      <c r="R555" s="5">
        <v>1.9</v>
      </c>
      <c r="S555" s="5">
        <f>+Tabla1[[#This Row],[Precio $]]*Tabla1[[#This Row],[PT]]</f>
        <v>15.833333333333334</v>
      </c>
    </row>
    <row r="556" spans="1:19" x14ac:dyDescent="0.25">
      <c r="A556" s="6">
        <v>44411</v>
      </c>
      <c r="B556" t="s">
        <v>59</v>
      </c>
      <c r="C556" t="str">
        <f>IFERROR(RIGHT(Tabla1[[#This Row],[Proyecto]],LEN(Tabla1[[#This Row],[Proyecto]])-FIND("-",Tabla1[[#This Row],[Proyecto]])),Tabla1[[#This Row],[Proyecto]])</f>
        <v>Bluechip partner</v>
      </c>
      <c r="D556" t="str">
        <f>VLOOKUP(Tabla1[[#This Row],[Proyecto With not char]],Sheet2!$B$4:$D$53,3,FALSE)</f>
        <v>6-Bluechip partner</v>
      </c>
      <c r="E556" t="s">
        <v>15</v>
      </c>
      <c r="F556">
        <f>VLOOKUP(Tabla1[[#This Row],[Bodega]],$AG$3:$AH$9,2,FALSE)</f>
        <v>3</v>
      </c>
      <c r="G556" t="s">
        <v>65</v>
      </c>
      <c r="J556" t="s">
        <v>17</v>
      </c>
      <c r="K556">
        <f>VLOOKUP(Tabla1[[#This Row],[Especie]],$AK$3:$AL$29,2,FALSE)</f>
        <v>1</v>
      </c>
      <c r="L556">
        <v>2</v>
      </c>
      <c r="M556">
        <v>7</v>
      </c>
      <c r="N556">
        <v>10</v>
      </c>
      <c r="O556">
        <v>2</v>
      </c>
      <c r="P556" s="4">
        <f>(L556*M556*N556*O556)/12</f>
        <v>23.333333333333332</v>
      </c>
      <c r="Q556" s="4">
        <f>+P556/424</f>
        <v>5.5031446540880498E-2</v>
      </c>
      <c r="R556" s="5">
        <v>1.9</v>
      </c>
      <c r="S556" s="5">
        <f>+Tabla1[[#This Row],[Precio $]]*Tabla1[[#This Row],[PT]]</f>
        <v>44.333333333333329</v>
      </c>
    </row>
    <row r="557" spans="1:19" x14ac:dyDescent="0.25">
      <c r="A557" s="6">
        <v>44411</v>
      </c>
      <c r="B557" t="s">
        <v>59</v>
      </c>
      <c r="C557" t="str">
        <f>IFERROR(RIGHT(Tabla1[[#This Row],[Proyecto]],LEN(Tabla1[[#This Row],[Proyecto]])-FIND("-",Tabla1[[#This Row],[Proyecto]])),Tabla1[[#This Row],[Proyecto]])</f>
        <v>Bluechip partner</v>
      </c>
      <c r="D557" t="str">
        <f>VLOOKUP(Tabla1[[#This Row],[Proyecto With not char]],Sheet2!$B$4:$D$53,3,FALSE)</f>
        <v>6-Bluechip partner</v>
      </c>
      <c r="E557" t="s">
        <v>15</v>
      </c>
      <c r="F557">
        <f>VLOOKUP(Tabla1[[#This Row],[Bodega]],$AG$3:$AH$9,2,FALSE)</f>
        <v>3</v>
      </c>
      <c r="G557" t="s">
        <v>65</v>
      </c>
      <c r="J557" t="s">
        <v>17</v>
      </c>
      <c r="K557">
        <f>VLOOKUP(Tabla1[[#This Row],[Especie]],$AK$3:$AL$29,2,FALSE)</f>
        <v>1</v>
      </c>
      <c r="L557">
        <v>2</v>
      </c>
      <c r="M557">
        <v>8</v>
      </c>
      <c r="N557">
        <v>10</v>
      </c>
      <c r="O557">
        <v>2</v>
      </c>
      <c r="P557" s="4">
        <f>(L557*M557*N557*O557)/12</f>
        <v>26.666666666666668</v>
      </c>
      <c r="Q557" s="4">
        <f>+P557/424</f>
        <v>6.2893081761006289E-2</v>
      </c>
      <c r="R557" s="5">
        <v>1.9</v>
      </c>
      <c r="S557" s="5">
        <f>+Tabla1[[#This Row],[Precio $]]*Tabla1[[#This Row],[PT]]</f>
        <v>50.666666666666664</v>
      </c>
    </row>
    <row r="558" spans="1:19" x14ac:dyDescent="0.25">
      <c r="A558" s="6">
        <v>44404</v>
      </c>
      <c r="B558" t="s">
        <v>59</v>
      </c>
      <c r="C558" t="str">
        <f>IFERROR(RIGHT(Tabla1[[#This Row],[Proyecto]],LEN(Tabla1[[#This Row],[Proyecto]])-FIND("-",Tabla1[[#This Row],[Proyecto]])),Tabla1[[#This Row],[Proyecto]])</f>
        <v>Bluechip partner</v>
      </c>
      <c r="D558" t="str">
        <f>VLOOKUP(Tabla1[[#This Row],[Proyecto With not char]],Sheet2!$B$4:$D$53,3,FALSE)</f>
        <v>6-Bluechip partner</v>
      </c>
      <c r="E558" t="s">
        <v>33</v>
      </c>
      <c r="F558">
        <f>VLOOKUP(Tabla1[[#This Row],[Bodega]],$AG$3:$AH$9,2,FALSE)</f>
        <v>2</v>
      </c>
      <c r="G558" t="s">
        <v>69</v>
      </c>
      <c r="J558" t="s">
        <v>40</v>
      </c>
      <c r="K558">
        <f>VLOOKUP(Tabla1[[#This Row],[Especie]],$AK$3:$AL$29,2,FALSE)</f>
        <v>1005</v>
      </c>
      <c r="L558">
        <v>2</v>
      </c>
      <c r="M558">
        <v>10</v>
      </c>
      <c r="N558">
        <v>5</v>
      </c>
      <c r="O558">
        <v>3</v>
      </c>
      <c r="P558" s="4">
        <f>(L558*M558*N558*O558)/12</f>
        <v>25</v>
      </c>
      <c r="Q558" s="4">
        <f>+P558/424</f>
        <v>5.8962264150943397E-2</v>
      </c>
      <c r="R558" s="5">
        <v>1.02</v>
      </c>
      <c r="S558" s="5">
        <f>+Tabla1[[#This Row],[Precio $]]*Tabla1[[#This Row],[PT]]</f>
        <v>25.5</v>
      </c>
    </row>
    <row r="559" spans="1:19" x14ac:dyDescent="0.25">
      <c r="A559" s="6">
        <v>44404</v>
      </c>
      <c r="B559" t="s">
        <v>59</v>
      </c>
      <c r="C559" t="str">
        <f>IFERROR(RIGHT(Tabla1[[#This Row],[Proyecto]],LEN(Tabla1[[#This Row],[Proyecto]])-FIND("-",Tabla1[[#This Row],[Proyecto]])),Tabla1[[#This Row],[Proyecto]])</f>
        <v>Bluechip partner</v>
      </c>
      <c r="D559" t="str">
        <f>VLOOKUP(Tabla1[[#This Row],[Proyecto With not char]],Sheet2!$B$4:$D$53,3,FALSE)</f>
        <v>6-Bluechip partner</v>
      </c>
      <c r="E559" t="s">
        <v>33</v>
      </c>
      <c r="F559">
        <f>VLOOKUP(Tabla1[[#This Row],[Bodega]],$AG$3:$AH$9,2,FALSE)</f>
        <v>2</v>
      </c>
      <c r="G559" t="s">
        <v>69</v>
      </c>
      <c r="J559" t="s">
        <v>40</v>
      </c>
      <c r="K559">
        <f>VLOOKUP(Tabla1[[#This Row],[Especie]],$AK$3:$AL$29,2,FALSE)</f>
        <v>1005</v>
      </c>
      <c r="L559">
        <v>2</v>
      </c>
      <c r="M559">
        <v>8</v>
      </c>
      <c r="N559">
        <v>5</v>
      </c>
      <c r="O559">
        <v>2</v>
      </c>
      <c r="P559" s="4">
        <f>(L559*M559*N559*O559)/12</f>
        <v>13.333333333333334</v>
      </c>
      <c r="Q559" s="4">
        <f>+P559/424</f>
        <v>3.1446540880503145E-2</v>
      </c>
      <c r="R559" s="5">
        <v>1.02</v>
      </c>
      <c r="S559" s="5">
        <f>+Tabla1[[#This Row],[Precio $]]*Tabla1[[#This Row],[PT]]</f>
        <v>13.600000000000001</v>
      </c>
    </row>
    <row r="560" spans="1:19" x14ac:dyDescent="0.25">
      <c r="A560" s="6">
        <v>44404</v>
      </c>
      <c r="B560" t="s">
        <v>59</v>
      </c>
      <c r="C560" t="str">
        <f>IFERROR(RIGHT(Tabla1[[#This Row],[Proyecto]],LEN(Tabla1[[#This Row],[Proyecto]])-FIND("-",Tabla1[[#This Row],[Proyecto]])),Tabla1[[#This Row],[Proyecto]])</f>
        <v>Bluechip partner</v>
      </c>
      <c r="D560" t="str">
        <f>VLOOKUP(Tabla1[[#This Row],[Proyecto With not char]],Sheet2!$B$4:$D$53,3,FALSE)</f>
        <v>6-Bluechip partner</v>
      </c>
      <c r="E560" t="s">
        <v>33</v>
      </c>
      <c r="F560">
        <f>VLOOKUP(Tabla1[[#This Row],[Bodega]],$AG$3:$AH$9,2,FALSE)</f>
        <v>2</v>
      </c>
      <c r="G560" t="s">
        <v>69</v>
      </c>
      <c r="J560" t="s">
        <v>40</v>
      </c>
      <c r="K560">
        <f>VLOOKUP(Tabla1[[#This Row],[Especie]],$AK$3:$AL$29,2,FALSE)</f>
        <v>1005</v>
      </c>
      <c r="L560">
        <v>2</v>
      </c>
      <c r="M560">
        <v>7</v>
      </c>
      <c r="N560">
        <v>5</v>
      </c>
      <c r="O560">
        <v>2</v>
      </c>
      <c r="P560" s="4">
        <f>(L560*M560*N560*O560)/12</f>
        <v>11.666666666666666</v>
      </c>
      <c r="Q560" s="4">
        <f>+P560/424</f>
        <v>2.7515723270440249E-2</v>
      </c>
      <c r="R560" s="5">
        <v>1.02</v>
      </c>
      <c r="S560" s="5">
        <f>+Tabla1[[#This Row],[Precio $]]*Tabla1[[#This Row],[PT]]</f>
        <v>11.9</v>
      </c>
    </row>
    <row r="561" spans="1:19" x14ac:dyDescent="0.25">
      <c r="A561" s="6">
        <v>44404</v>
      </c>
      <c r="B561" t="s">
        <v>59</v>
      </c>
      <c r="C561" t="str">
        <f>IFERROR(RIGHT(Tabla1[[#This Row],[Proyecto]],LEN(Tabla1[[#This Row],[Proyecto]])-FIND("-",Tabla1[[#This Row],[Proyecto]])),Tabla1[[#This Row],[Proyecto]])</f>
        <v>Bluechip partner</v>
      </c>
      <c r="D561" t="str">
        <f>VLOOKUP(Tabla1[[#This Row],[Proyecto With not char]],Sheet2!$B$4:$D$53,3,FALSE)</f>
        <v>6-Bluechip partner</v>
      </c>
      <c r="E561" t="s">
        <v>33</v>
      </c>
      <c r="F561">
        <f>VLOOKUP(Tabla1[[#This Row],[Bodega]],$AG$3:$AH$9,2,FALSE)</f>
        <v>2</v>
      </c>
      <c r="G561" t="s">
        <v>69</v>
      </c>
      <c r="J561" t="s">
        <v>40</v>
      </c>
      <c r="K561">
        <f>VLOOKUP(Tabla1[[#This Row],[Especie]],$AK$3:$AL$29,2,FALSE)</f>
        <v>1005</v>
      </c>
      <c r="L561">
        <v>2</v>
      </c>
      <c r="M561">
        <v>6</v>
      </c>
      <c r="N561">
        <v>5</v>
      </c>
      <c r="O561">
        <v>2</v>
      </c>
      <c r="P561" s="4">
        <f>(L561*M561*N561*O561)/12</f>
        <v>10</v>
      </c>
      <c r="Q561" s="4">
        <f>+P561/424</f>
        <v>2.358490566037736E-2</v>
      </c>
      <c r="R561" s="5">
        <v>1.02</v>
      </c>
      <c r="S561" s="5">
        <f>+Tabla1[[#This Row],[Precio $]]*Tabla1[[#This Row],[PT]]</f>
        <v>10.199999999999999</v>
      </c>
    </row>
    <row r="562" spans="1:19" x14ac:dyDescent="0.25">
      <c r="A562" s="6">
        <v>44404</v>
      </c>
      <c r="B562" t="s">
        <v>59</v>
      </c>
      <c r="C562" t="str">
        <f>IFERROR(RIGHT(Tabla1[[#This Row],[Proyecto]],LEN(Tabla1[[#This Row],[Proyecto]])-FIND("-",Tabla1[[#This Row],[Proyecto]])),Tabla1[[#This Row],[Proyecto]])</f>
        <v>Bluechip partner</v>
      </c>
      <c r="D562" t="str">
        <f>VLOOKUP(Tabla1[[#This Row],[Proyecto With not char]],Sheet2!$B$4:$D$53,3,FALSE)</f>
        <v>6-Bluechip partner</v>
      </c>
      <c r="E562" t="s">
        <v>33</v>
      </c>
      <c r="F562">
        <f>VLOOKUP(Tabla1[[#This Row],[Bodega]],$AG$3:$AH$9,2,FALSE)</f>
        <v>2</v>
      </c>
      <c r="G562" t="s">
        <v>69</v>
      </c>
      <c r="J562" t="s">
        <v>40</v>
      </c>
      <c r="K562">
        <f>VLOOKUP(Tabla1[[#This Row],[Especie]],$AK$3:$AL$29,2,FALSE)</f>
        <v>1005</v>
      </c>
      <c r="L562">
        <v>1.5</v>
      </c>
      <c r="M562">
        <v>6</v>
      </c>
      <c r="N562">
        <v>7</v>
      </c>
      <c r="O562">
        <v>3</v>
      </c>
      <c r="P562" s="4">
        <f>(L562*M562*N562*O562)/12</f>
        <v>15.75</v>
      </c>
      <c r="Q562" s="4">
        <f>+P562/424</f>
        <v>3.7146226415094338E-2</v>
      </c>
      <c r="R562" s="5">
        <v>1.02</v>
      </c>
      <c r="S562" s="5">
        <f>+Tabla1[[#This Row],[Precio $]]*Tabla1[[#This Row],[PT]]</f>
        <v>16.065000000000001</v>
      </c>
    </row>
    <row r="563" spans="1:19" x14ac:dyDescent="0.25">
      <c r="A563" s="6">
        <v>44404</v>
      </c>
      <c r="B563" t="s">
        <v>59</v>
      </c>
      <c r="C563" t="str">
        <f>IFERROR(RIGHT(Tabla1[[#This Row],[Proyecto]],LEN(Tabla1[[#This Row],[Proyecto]])-FIND("-",Tabla1[[#This Row],[Proyecto]])),Tabla1[[#This Row],[Proyecto]])</f>
        <v>Bluechip partner</v>
      </c>
      <c r="D563" t="str">
        <f>VLOOKUP(Tabla1[[#This Row],[Proyecto With not char]],Sheet2!$B$4:$D$53,3,FALSE)</f>
        <v>6-Bluechip partner</v>
      </c>
      <c r="E563" t="s">
        <v>33</v>
      </c>
      <c r="F563">
        <f>VLOOKUP(Tabla1[[#This Row],[Bodega]],$AG$3:$AH$9,2,FALSE)</f>
        <v>2</v>
      </c>
      <c r="G563" t="s">
        <v>69</v>
      </c>
      <c r="J563" t="s">
        <v>40</v>
      </c>
      <c r="K563">
        <f>VLOOKUP(Tabla1[[#This Row],[Especie]],$AK$3:$AL$29,2,FALSE)</f>
        <v>1005</v>
      </c>
      <c r="L563">
        <v>1.5</v>
      </c>
      <c r="M563">
        <v>8</v>
      </c>
      <c r="N563">
        <v>7</v>
      </c>
      <c r="O563">
        <v>1</v>
      </c>
      <c r="P563" s="4">
        <f>(L563*M563*N563*O563)/12</f>
        <v>7</v>
      </c>
      <c r="Q563" s="4">
        <f>+P563/424</f>
        <v>1.6509433962264151E-2</v>
      </c>
      <c r="R563" s="5">
        <v>1.02</v>
      </c>
      <c r="S563" s="5">
        <f>+Tabla1[[#This Row],[Precio $]]*Tabla1[[#This Row],[PT]]</f>
        <v>7.1400000000000006</v>
      </c>
    </row>
    <row r="564" spans="1:19" x14ac:dyDescent="0.25">
      <c r="A564" s="6">
        <v>44404</v>
      </c>
      <c r="B564" t="s">
        <v>59</v>
      </c>
      <c r="C564" t="str">
        <f>IFERROR(RIGHT(Tabla1[[#This Row],[Proyecto]],LEN(Tabla1[[#This Row],[Proyecto]])-FIND("-",Tabla1[[#This Row],[Proyecto]])),Tabla1[[#This Row],[Proyecto]])</f>
        <v>Bluechip partner</v>
      </c>
      <c r="D564" t="str">
        <f>VLOOKUP(Tabla1[[#This Row],[Proyecto With not char]],Sheet2!$B$4:$D$53,3,FALSE)</f>
        <v>6-Bluechip partner</v>
      </c>
      <c r="E564" t="s">
        <v>33</v>
      </c>
      <c r="F564">
        <f>VLOOKUP(Tabla1[[#This Row],[Bodega]],$AG$3:$AH$9,2,FALSE)</f>
        <v>2</v>
      </c>
      <c r="G564" t="s">
        <v>69</v>
      </c>
      <c r="J564" t="s">
        <v>40</v>
      </c>
      <c r="K564">
        <f>VLOOKUP(Tabla1[[#This Row],[Especie]],$AK$3:$AL$29,2,FALSE)</f>
        <v>1005</v>
      </c>
      <c r="L564">
        <v>2</v>
      </c>
      <c r="M564">
        <v>8</v>
      </c>
      <c r="N564">
        <v>3</v>
      </c>
      <c r="O564">
        <v>4</v>
      </c>
      <c r="P564" s="4">
        <f>(L564*M564*N564*O564)/12</f>
        <v>16</v>
      </c>
      <c r="Q564" s="4">
        <f>+P564/424</f>
        <v>3.7735849056603772E-2</v>
      </c>
      <c r="R564" s="5">
        <v>1.02</v>
      </c>
      <c r="S564" s="5">
        <f>+Tabla1[[#This Row],[Precio $]]*Tabla1[[#This Row],[PT]]</f>
        <v>16.32</v>
      </c>
    </row>
    <row r="565" spans="1:19" x14ac:dyDescent="0.25">
      <c r="A565" s="6">
        <v>44404</v>
      </c>
      <c r="B565" t="s">
        <v>59</v>
      </c>
      <c r="C565" t="str">
        <f>IFERROR(RIGHT(Tabla1[[#This Row],[Proyecto]],LEN(Tabla1[[#This Row],[Proyecto]])-FIND("-",Tabla1[[#This Row],[Proyecto]])),Tabla1[[#This Row],[Proyecto]])</f>
        <v>Bluechip partner</v>
      </c>
      <c r="D565" t="str">
        <f>VLOOKUP(Tabla1[[#This Row],[Proyecto With not char]],Sheet2!$B$4:$D$53,3,FALSE)</f>
        <v>6-Bluechip partner</v>
      </c>
      <c r="E565" t="s">
        <v>33</v>
      </c>
      <c r="F565">
        <f>VLOOKUP(Tabla1[[#This Row],[Bodega]],$AG$3:$AH$9,2,FALSE)</f>
        <v>2</v>
      </c>
      <c r="G565" t="s">
        <v>69</v>
      </c>
      <c r="J565" t="s">
        <v>40</v>
      </c>
      <c r="K565">
        <f>VLOOKUP(Tabla1[[#This Row],[Especie]],$AK$3:$AL$29,2,FALSE)</f>
        <v>1005</v>
      </c>
      <c r="L565">
        <v>2</v>
      </c>
      <c r="M565">
        <v>7</v>
      </c>
      <c r="N565">
        <v>3</v>
      </c>
      <c r="O565">
        <v>3</v>
      </c>
      <c r="P565" s="4">
        <f>(L565*M565*N565*O565)/12</f>
        <v>10.5</v>
      </c>
      <c r="Q565" s="4">
        <f>+P565/424</f>
        <v>2.4764150943396228E-2</v>
      </c>
      <c r="R565" s="5">
        <v>1.02</v>
      </c>
      <c r="S565" s="5">
        <f>+Tabla1[[#This Row],[Precio $]]*Tabla1[[#This Row],[PT]]</f>
        <v>10.71</v>
      </c>
    </row>
    <row r="566" spans="1:19" x14ac:dyDescent="0.25">
      <c r="A566" s="6">
        <v>44404</v>
      </c>
      <c r="B566" t="s">
        <v>59</v>
      </c>
      <c r="C566" t="str">
        <f>IFERROR(RIGHT(Tabla1[[#This Row],[Proyecto]],LEN(Tabla1[[#This Row],[Proyecto]])-FIND("-",Tabla1[[#This Row],[Proyecto]])),Tabla1[[#This Row],[Proyecto]])</f>
        <v>Bluechip partner</v>
      </c>
      <c r="D566" t="str">
        <f>VLOOKUP(Tabla1[[#This Row],[Proyecto With not char]],Sheet2!$B$4:$D$53,3,FALSE)</f>
        <v>6-Bluechip partner</v>
      </c>
      <c r="E566" t="s">
        <v>33</v>
      </c>
      <c r="F566">
        <f>VLOOKUP(Tabla1[[#This Row],[Bodega]],$AG$3:$AH$9,2,FALSE)</f>
        <v>2</v>
      </c>
      <c r="G566" t="s">
        <v>69</v>
      </c>
      <c r="J566" t="s">
        <v>40</v>
      </c>
      <c r="K566">
        <f>VLOOKUP(Tabla1[[#This Row],[Especie]],$AK$3:$AL$29,2,FALSE)</f>
        <v>1005</v>
      </c>
      <c r="L566">
        <v>2</v>
      </c>
      <c r="M566">
        <v>5</v>
      </c>
      <c r="N566">
        <v>3</v>
      </c>
      <c r="O566">
        <v>2</v>
      </c>
      <c r="P566" s="4">
        <f>(L566*M566*N566*O566)/12</f>
        <v>5</v>
      </c>
      <c r="Q566" s="4">
        <f>+P566/424</f>
        <v>1.179245283018868E-2</v>
      </c>
      <c r="R566" s="5">
        <v>1.02</v>
      </c>
      <c r="S566" s="5">
        <f>+Tabla1[[#This Row],[Precio $]]*Tabla1[[#This Row],[PT]]</f>
        <v>5.0999999999999996</v>
      </c>
    </row>
    <row r="567" spans="1:19" x14ac:dyDescent="0.25">
      <c r="A567" s="6">
        <v>44404</v>
      </c>
      <c r="B567" t="s">
        <v>59</v>
      </c>
      <c r="C567" t="str">
        <f>IFERROR(RIGHT(Tabla1[[#This Row],[Proyecto]],LEN(Tabla1[[#This Row],[Proyecto]])-FIND("-",Tabla1[[#This Row],[Proyecto]])),Tabla1[[#This Row],[Proyecto]])</f>
        <v>Bluechip partner</v>
      </c>
      <c r="D567" t="str">
        <f>VLOOKUP(Tabla1[[#This Row],[Proyecto With not char]],Sheet2!$B$4:$D$53,3,FALSE)</f>
        <v>6-Bluechip partner</v>
      </c>
      <c r="E567" t="s">
        <v>33</v>
      </c>
      <c r="F567">
        <f>VLOOKUP(Tabla1[[#This Row],[Bodega]],$AG$3:$AH$9,2,FALSE)</f>
        <v>2</v>
      </c>
      <c r="G567" t="s">
        <v>69</v>
      </c>
      <c r="J567" t="s">
        <v>40</v>
      </c>
      <c r="K567">
        <f>VLOOKUP(Tabla1[[#This Row],[Especie]],$AK$3:$AL$29,2,FALSE)</f>
        <v>1005</v>
      </c>
      <c r="L567">
        <v>2</v>
      </c>
      <c r="M567">
        <v>6</v>
      </c>
      <c r="N567">
        <v>3</v>
      </c>
      <c r="O567">
        <v>2</v>
      </c>
      <c r="P567" s="4">
        <f>(L567*M567*N567*O567)/12</f>
        <v>6</v>
      </c>
      <c r="Q567" s="4">
        <f>+P567/424</f>
        <v>1.4150943396226415E-2</v>
      </c>
      <c r="R567" s="5">
        <v>1.02</v>
      </c>
      <c r="S567" s="5">
        <f>+Tabla1[[#This Row],[Precio $]]*Tabla1[[#This Row],[PT]]</f>
        <v>6.12</v>
      </c>
    </row>
    <row r="568" spans="1:19" x14ac:dyDescent="0.25">
      <c r="A568" s="6">
        <v>44393</v>
      </c>
      <c r="B568" t="s">
        <v>59</v>
      </c>
      <c r="C568" t="str">
        <f>IFERROR(RIGHT(Tabla1[[#This Row],[Proyecto]],LEN(Tabla1[[#This Row],[Proyecto]])-FIND("-",Tabla1[[#This Row],[Proyecto]])),Tabla1[[#This Row],[Proyecto]])</f>
        <v>Bluechip partner</v>
      </c>
      <c r="D568" t="str">
        <f>VLOOKUP(Tabla1[[#This Row],[Proyecto With not char]],Sheet2!$B$4:$D$53,3,FALSE)</f>
        <v>6-Bluechip partner</v>
      </c>
      <c r="E568" t="s">
        <v>33</v>
      </c>
      <c r="F568">
        <f>VLOOKUP(Tabla1[[#This Row],[Bodega]],$AG$3:$AH$9,2,FALSE)</f>
        <v>2</v>
      </c>
      <c r="G568" t="s">
        <v>75</v>
      </c>
      <c r="J568" t="s">
        <v>40</v>
      </c>
      <c r="K568">
        <f>VLOOKUP(Tabla1[[#This Row],[Especie]],$AK$3:$AL$29,2,FALSE)</f>
        <v>1005</v>
      </c>
      <c r="L568">
        <v>2</v>
      </c>
      <c r="M568">
        <v>6</v>
      </c>
      <c r="N568">
        <v>3</v>
      </c>
      <c r="O568">
        <v>3</v>
      </c>
      <c r="P568" s="4">
        <f>(L568*M568*N568*O568)/12</f>
        <v>9</v>
      </c>
      <c r="Q568" s="4">
        <f>+P568/424</f>
        <v>2.1226415094339621E-2</v>
      </c>
      <c r="R568" s="5">
        <v>1.02</v>
      </c>
      <c r="S568" s="5">
        <f>+Tabla1[[#This Row],[Precio $]]*Tabla1[[#This Row],[PT]]</f>
        <v>9.18</v>
      </c>
    </row>
    <row r="569" spans="1:19" x14ac:dyDescent="0.25">
      <c r="A569" s="6">
        <v>44393</v>
      </c>
      <c r="B569" t="s">
        <v>59</v>
      </c>
      <c r="C569" t="str">
        <f>IFERROR(RIGHT(Tabla1[[#This Row],[Proyecto]],LEN(Tabla1[[#This Row],[Proyecto]])-FIND("-",Tabla1[[#This Row],[Proyecto]])),Tabla1[[#This Row],[Proyecto]])</f>
        <v>Bluechip partner</v>
      </c>
      <c r="D569" t="str">
        <f>VLOOKUP(Tabla1[[#This Row],[Proyecto With not char]],Sheet2!$B$4:$D$53,3,FALSE)</f>
        <v>6-Bluechip partner</v>
      </c>
      <c r="E569" t="s">
        <v>33</v>
      </c>
      <c r="F569">
        <f>VLOOKUP(Tabla1[[#This Row],[Bodega]],$AG$3:$AH$9,2,FALSE)</f>
        <v>2</v>
      </c>
      <c r="G569" t="s">
        <v>75</v>
      </c>
      <c r="J569" t="s">
        <v>40</v>
      </c>
      <c r="K569">
        <f>VLOOKUP(Tabla1[[#This Row],[Especie]],$AK$3:$AL$29,2,FALSE)</f>
        <v>1005</v>
      </c>
      <c r="L569">
        <v>2</v>
      </c>
      <c r="M569">
        <v>8</v>
      </c>
      <c r="N569">
        <v>3</v>
      </c>
      <c r="O569">
        <v>4</v>
      </c>
      <c r="P569" s="4">
        <f>(L569*M569*N569*O569)/12</f>
        <v>16</v>
      </c>
      <c r="Q569" s="4">
        <f>+P569/424</f>
        <v>3.7735849056603772E-2</v>
      </c>
      <c r="R569" s="5">
        <v>1.02</v>
      </c>
      <c r="S569" s="5">
        <f>+Tabla1[[#This Row],[Precio $]]*Tabla1[[#This Row],[PT]]</f>
        <v>16.32</v>
      </c>
    </row>
    <row r="570" spans="1:19" x14ac:dyDescent="0.25">
      <c r="A570" s="6">
        <v>44393</v>
      </c>
      <c r="B570" t="s">
        <v>59</v>
      </c>
      <c r="C570" t="str">
        <f>IFERROR(RIGHT(Tabla1[[#This Row],[Proyecto]],LEN(Tabla1[[#This Row],[Proyecto]])-FIND("-",Tabla1[[#This Row],[Proyecto]])),Tabla1[[#This Row],[Proyecto]])</f>
        <v>Bluechip partner</v>
      </c>
      <c r="D570" t="str">
        <f>VLOOKUP(Tabla1[[#This Row],[Proyecto With not char]],Sheet2!$B$4:$D$53,3,FALSE)</f>
        <v>6-Bluechip partner</v>
      </c>
      <c r="E570" t="s">
        <v>33</v>
      </c>
      <c r="F570">
        <f>VLOOKUP(Tabla1[[#This Row],[Bodega]],$AG$3:$AH$9,2,FALSE)</f>
        <v>2</v>
      </c>
      <c r="G570" t="s">
        <v>75</v>
      </c>
      <c r="J570" t="s">
        <v>40</v>
      </c>
      <c r="K570">
        <f>VLOOKUP(Tabla1[[#This Row],[Especie]],$AK$3:$AL$29,2,FALSE)</f>
        <v>1005</v>
      </c>
      <c r="L570">
        <v>2</v>
      </c>
      <c r="M570">
        <v>12</v>
      </c>
      <c r="N570">
        <v>3</v>
      </c>
      <c r="O570">
        <v>1</v>
      </c>
      <c r="P570" s="4">
        <f>(L570*M570*N570*O570)/12</f>
        <v>6</v>
      </c>
      <c r="Q570" s="4">
        <f>+P570/424</f>
        <v>1.4150943396226415E-2</v>
      </c>
      <c r="R570" s="5">
        <v>1.02</v>
      </c>
      <c r="S570" s="5">
        <f>+Tabla1[[#This Row],[Precio $]]*Tabla1[[#This Row],[PT]]</f>
        <v>6.12</v>
      </c>
    </row>
    <row r="571" spans="1:19" x14ac:dyDescent="0.25">
      <c r="A571" s="6">
        <v>44393</v>
      </c>
      <c r="B571" t="s">
        <v>59</v>
      </c>
      <c r="C571" t="str">
        <f>IFERROR(RIGHT(Tabla1[[#This Row],[Proyecto]],LEN(Tabla1[[#This Row],[Proyecto]])-FIND("-",Tabla1[[#This Row],[Proyecto]])),Tabla1[[#This Row],[Proyecto]])</f>
        <v>Bluechip partner</v>
      </c>
      <c r="D571" t="str">
        <f>VLOOKUP(Tabla1[[#This Row],[Proyecto With not char]],Sheet2!$B$4:$D$53,3,FALSE)</f>
        <v>6-Bluechip partner</v>
      </c>
      <c r="E571" t="s">
        <v>33</v>
      </c>
      <c r="F571">
        <f>VLOOKUP(Tabla1[[#This Row],[Bodega]],$AG$3:$AH$9,2,FALSE)</f>
        <v>2</v>
      </c>
      <c r="G571" t="s">
        <v>75</v>
      </c>
      <c r="J571" t="s">
        <v>40</v>
      </c>
      <c r="K571">
        <f>VLOOKUP(Tabla1[[#This Row],[Especie]],$AK$3:$AL$29,2,FALSE)</f>
        <v>1005</v>
      </c>
      <c r="L571">
        <v>2</v>
      </c>
      <c r="M571">
        <v>4</v>
      </c>
      <c r="N571">
        <v>3</v>
      </c>
      <c r="O571">
        <v>8</v>
      </c>
      <c r="P571" s="4">
        <f>(L571*M571*N571*O571)/12</f>
        <v>16</v>
      </c>
      <c r="Q571" s="4">
        <f>+P571/424</f>
        <v>3.7735849056603772E-2</v>
      </c>
      <c r="R571" s="5">
        <v>1.02</v>
      </c>
      <c r="S571" s="5">
        <f>+Tabla1[[#This Row],[Precio $]]*Tabla1[[#This Row],[PT]]</f>
        <v>16.32</v>
      </c>
    </row>
    <row r="572" spans="1:19" x14ac:dyDescent="0.25">
      <c r="A572" s="6">
        <v>44393</v>
      </c>
      <c r="B572" t="s">
        <v>59</v>
      </c>
      <c r="C572" t="str">
        <f>IFERROR(RIGHT(Tabla1[[#This Row],[Proyecto]],LEN(Tabla1[[#This Row],[Proyecto]])-FIND("-",Tabla1[[#This Row],[Proyecto]])),Tabla1[[#This Row],[Proyecto]])</f>
        <v>Bluechip partner</v>
      </c>
      <c r="D572" t="str">
        <f>VLOOKUP(Tabla1[[#This Row],[Proyecto With not char]],Sheet2!$B$4:$D$53,3,FALSE)</f>
        <v>6-Bluechip partner</v>
      </c>
      <c r="E572" t="s">
        <v>33</v>
      </c>
      <c r="F572">
        <f>VLOOKUP(Tabla1[[#This Row],[Bodega]],$AG$3:$AH$9,2,FALSE)</f>
        <v>2</v>
      </c>
      <c r="G572" t="s">
        <v>75</v>
      </c>
      <c r="J572" t="s">
        <v>40</v>
      </c>
      <c r="K572">
        <f>VLOOKUP(Tabla1[[#This Row],[Especie]],$AK$3:$AL$29,2,FALSE)</f>
        <v>1005</v>
      </c>
      <c r="L572">
        <v>2</v>
      </c>
      <c r="M572">
        <v>7</v>
      </c>
      <c r="N572">
        <v>3</v>
      </c>
      <c r="O572">
        <v>3</v>
      </c>
      <c r="P572" s="4">
        <f>(L572*M572*N572*O572)/12</f>
        <v>10.5</v>
      </c>
      <c r="Q572" s="4">
        <f>+P572/424</f>
        <v>2.4764150943396228E-2</v>
      </c>
      <c r="R572" s="5">
        <v>1.02</v>
      </c>
      <c r="S572" s="5">
        <f>+Tabla1[[#This Row],[Precio $]]*Tabla1[[#This Row],[PT]]</f>
        <v>10.71</v>
      </c>
    </row>
    <row r="573" spans="1:19" x14ac:dyDescent="0.25">
      <c r="A573" s="6">
        <v>44393</v>
      </c>
      <c r="B573" t="s">
        <v>59</v>
      </c>
      <c r="C573" t="str">
        <f>IFERROR(RIGHT(Tabla1[[#This Row],[Proyecto]],LEN(Tabla1[[#This Row],[Proyecto]])-FIND("-",Tabla1[[#This Row],[Proyecto]])),Tabla1[[#This Row],[Proyecto]])</f>
        <v>Bluechip partner</v>
      </c>
      <c r="D573" t="str">
        <f>VLOOKUP(Tabla1[[#This Row],[Proyecto With not char]],Sheet2!$B$4:$D$53,3,FALSE)</f>
        <v>6-Bluechip partner</v>
      </c>
      <c r="E573" t="s">
        <v>33</v>
      </c>
      <c r="F573">
        <f>VLOOKUP(Tabla1[[#This Row],[Bodega]],$AG$3:$AH$9,2,FALSE)</f>
        <v>2</v>
      </c>
      <c r="G573" t="s">
        <v>75</v>
      </c>
      <c r="J573" t="s">
        <v>40</v>
      </c>
      <c r="K573">
        <f>VLOOKUP(Tabla1[[#This Row],[Especie]],$AK$3:$AL$29,2,FALSE)</f>
        <v>1005</v>
      </c>
      <c r="L573">
        <v>2</v>
      </c>
      <c r="M573">
        <v>9</v>
      </c>
      <c r="N573">
        <v>3</v>
      </c>
      <c r="O573">
        <v>2</v>
      </c>
      <c r="P573" s="4">
        <f>(L573*M573*N573*O573)/12</f>
        <v>9</v>
      </c>
      <c r="Q573" s="4">
        <f>+P573/424</f>
        <v>2.1226415094339621E-2</v>
      </c>
      <c r="R573" s="5">
        <v>1.02</v>
      </c>
      <c r="S573" s="5">
        <f>+Tabla1[[#This Row],[Precio $]]*Tabla1[[#This Row],[PT]]</f>
        <v>9.18</v>
      </c>
    </row>
    <row r="574" spans="1:19" x14ac:dyDescent="0.25">
      <c r="A574" s="6">
        <v>44391</v>
      </c>
      <c r="B574" t="s">
        <v>59</v>
      </c>
      <c r="C574" t="str">
        <f>IFERROR(RIGHT(Tabla1[[#This Row],[Proyecto]],LEN(Tabla1[[#This Row],[Proyecto]])-FIND("-",Tabla1[[#This Row],[Proyecto]])),Tabla1[[#This Row],[Proyecto]])</f>
        <v>Bluechip partner</v>
      </c>
      <c r="D574" t="str">
        <f>VLOOKUP(Tabla1[[#This Row],[Proyecto With not char]],Sheet2!$B$4:$D$53,3,FALSE)</f>
        <v>6-Bluechip partner</v>
      </c>
      <c r="E574" t="s">
        <v>33</v>
      </c>
      <c r="F574">
        <f>VLOOKUP(Tabla1[[#This Row],[Bodega]],$AG$3:$AH$9,2,FALSE)</f>
        <v>2</v>
      </c>
      <c r="G574" t="s">
        <v>76</v>
      </c>
      <c r="J574" t="s">
        <v>40</v>
      </c>
      <c r="K574">
        <f>VLOOKUP(Tabla1[[#This Row],[Especie]],$AK$3:$AL$29,2,FALSE)</f>
        <v>1005</v>
      </c>
      <c r="L574">
        <v>2</v>
      </c>
      <c r="M574">
        <v>6</v>
      </c>
      <c r="N574">
        <v>3</v>
      </c>
      <c r="O574">
        <v>3</v>
      </c>
      <c r="P574" s="4">
        <f>(L574*M574*N574*O574)/12</f>
        <v>9</v>
      </c>
      <c r="Q574" s="4">
        <f>+P574/424</f>
        <v>2.1226415094339621E-2</v>
      </c>
      <c r="R574" s="5">
        <v>1.02</v>
      </c>
      <c r="S574" s="5">
        <f>+Tabla1[[#This Row],[Precio $]]*Tabla1[[#This Row],[PT]]</f>
        <v>9.18</v>
      </c>
    </row>
    <row r="575" spans="1:19" x14ac:dyDescent="0.25">
      <c r="A575" s="6">
        <v>44391</v>
      </c>
      <c r="B575" t="s">
        <v>59</v>
      </c>
      <c r="C575" t="str">
        <f>IFERROR(RIGHT(Tabla1[[#This Row],[Proyecto]],LEN(Tabla1[[#This Row],[Proyecto]])-FIND("-",Tabla1[[#This Row],[Proyecto]])),Tabla1[[#This Row],[Proyecto]])</f>
        <v>Bluechip partner</v>
      </c>
      <c r="D575" t="str">
        <f>VLOOKUP(Tabla1[[#This Row],[Proyecto With not char]],Sheet2!$B$4:$D$53,3,FALSE)</f>
        <v>6-Bluechip partner</v>
      </c>
      <c r="E575" t="s">
        <v>33</v>
      </c>
      <c r="F575">
        <f>VLOOKUP(Tabla1[[#This Row],[Bodega]],$AG$3:$AH$9,2,FALSE)</f>
        <v>2</v>
      </c>
      <c r="G575" t="s">
        <v>76</v>
      </c>
      <c r="J575" t="s">
        <v>40</v>
      </c>
      <c r="K575">
        <f>VLOOKUP(Tabla1[[#This Row],[Especie]],$AK$3:$AL$29,2,FALSE)</f>
        <v>1005</v>
      </c>
      <c r="L575">
        <v>2</v>
      </c>
      <c r="M575">
        <v>5</v>
      </c>
      <c r="N575">
        <v>3</v>
      </c>
      <c r="O575">
        <v>3</v>
      </c>
      <c r="P575" s="4">
        <f>(L575*M575*N575*O575)/12</f>
        <v>7.5</v>
      </c>
      <c r="Q575" s="4">
        <f>+P575/424</f>
        <v>1.7688679245283018E-2</v>
      </c>
      <c r="R575" s="5">
        <v>1.02</v>
      </c>
      <c r="S575" s="5">
        <f>+Tabla1[[#This Row],[Precio $]]*Tabla1[[#This Row],[PT]]</f>
        <v>7.65</v>
      </c>
    </row>
    <row r="576" spans="1:19" x14ac:dyDescent="0.25">
      <c r="A576" s="6">
        <v>44397</v>
      </c>
      <c r="B576" t="s">
        <v>59</v>
      </c>
      <c r="C576" t="str">
        <f>IFERROR(RIGHT(Tabla1[[#This Row],[Proyecto]],LEN(Tabla1[[#This Row],[Proyecto]])-FIND("-",Tabla1[[#This Row],[Proyecto]])),Tabla1[[#This Row],[Proyecto]])</f>
        <v>Bluechip partner</v>
      </c>
      <c r="D576" t="str">
        <f>VLOOKUP(Tabla1[[#This Row],[Proyecto With not char]],Sheet2!$B$4:$D$53,3,FALSE)</f>
        <v>6-Bluechip partner</v>
      </c>
      <c r="E576" t="s">
        <v>33</v>
      </c>
      <c r="F576">
        <f>VLOOKUP(Tabla1[[#This Row],[Bodega]],$AG$3:$AH$9,2,FALSE)</f>
        <v>2</v>
      </c>
      <c r="G576" t="s">
        <v>78</v>
      </c>
      <c r="J576" t="s">
        <v>40</v>
      </c>
      <c r="K576">
        <f>VLOOKUP(Tabla1[[#This Row],[Especie]],$AK$3:$AL$29,2,FALSE)</f>
        <v>1005</v>
      </c>
      <c r="L576">
        <v>1.5</v>
      </c>
      <c r="M576">
        <v>10</v>
      </c>
      <c r="N576">
        <v>7</v>
      </c>
      <c r="O576">
        <v>2</v>
      </c>
      <c r="P576" s="4">
        <f>(L576*M576*N576*O576)/12</f>
        <v>17.5</v>
      </c>
      <c r="Q576" s="4">
        <f>+P576/424</f>
        <v>4.1273584905660375E-2</v>
      </c>
      <c r="R576" s="5">
        <v>1.02</v>
      </c>
      <c r="S576" s="5">
        <f>+Tabla1[[#This Row],[Precio $]]*Tabla1[[#This Row],[PT]]</f>
        <v>17.850000000000001</v>
      </c>
    </row>
    <row r="577" spans="1:19" x14ac:dyDescent="0.25">
      <c r="A577" s="6">
        <v>44397</v>
      </c>
      <c r="B577" t="s">
        <v>59</v>
      </c>
      <c r="C577" t="str">
        <f>IFERROR(RIGHT(Tabla1[[#This Row],[Proyecto]],LEN(Tabla1[[#This Row],[Proyecto]])-FIND("-",Tabla1[[#This Row],[Proyecto]])),Tabla1[[#This Row],[Proyecto]])</f>
        <v>Bluechip partner</v>
      </c>
      <c r="D577" t="str">
        <f>VLOOKUP(Tabla1[[#This Row],[Proyecto With not char]],Sheet2!$B$4:$D$53,3,FALSE)</f>
        <v>6-Bluechip partner</v>
      </c>
      <c r="E577" t="s">
        <v>33</v>
      </c>
      <c r="F577">
        <f>VLOOKUP(Tabla1[[#This Row],[Bodega]],$AG$3:$AH$9,2,FALSE)</f>
        <v>2</v>
      </c>
      <c r="G577" t="s">
        <v>78</v>
      </c>
      <c r="J577" t="s">
        <v>40</v>
      </c>
      <c r="K577">
        <f>VLOOKUP(Tabla1[[#This Row],[Especie]],$AK$3:$AL$29,2,FALSE)</f>
        <v>1005</v>
      </c>
      <c r="L577">
        <v>1.5</v>
      </c>
      <c r="M577">
        <v>8</v>
      </c>
      <c r="N577">
        <v>7</v>
      </c>
      <c r="O577">
        <v>1</v>
      </c>
      <c r="P577" s="4">
        <f>(L577*M577*N577*O577)/12</f>
        <v>7</v>
      </c>
      <c r="Q577" s="4">
        <f>+P577/424</f>
        <v>1.6509433962264151E-2</v>
      </c>
      <c r="R577" s="5">
        <v>1.02</v>
      </c>
      <c r="S577" s="5">
        <f>+Tabla1[[#This Row],[Precio $]]*Tabla1[[#This Row],[PT]]</f>
        <v>7.1400000000000006</v>
      </c>
    </row>
    <row r="578" spans="1:19" x14ac:dyDescent="0.25">
      <c r="A578" s="6">
        <v>44397</v>
      </c>
      <c r="B578" t="s">
        <v>59</v>
      </c>
      <c r="C578" t="str">
        <f>IFERROR(RIGHT(Tabla1[[#This Row],[Proyecto]],LEN(Tabla1[[#This Row],[Proyecto]])-FIND("-",Tabla1[[#This Row],[Proyecto]])),Tabla1[[#This Row],[Proyecto]])</f>
        <v>Bluechip partner</v>
      </c>
      <c r="D578" t="str">
        <f>VLOOKUP(Tabla1[[#This Row],[Proyecto With not char]],Sheet2!$B$4:$D$53,3,FALSE)</f>
        <v>6-Bluechip partner</v>
      </c>
      <c r="E578" t="s">
        <v>33</v>
      </c>
      <c r="F578">
        <f>VLOOKUP(Tabla1[[#This Row],[Bodega]],$AG$3:$AH$9,2,FALSE)</f>
        <v>2</v>
      </c>
      <c r="G578" t="s">
        <v>78</v>
      </c>
      <c r="J578" t="s">
        <v>40</v>
      </c>
      <c r="K578">
        <f>VLOOKUP(Tabla1[[#This Row],[Especie]],$AK$3:$AL$29,2,FALSE)</f>
        <v>1005</v>
      </c>
      <c r="L578">
        <v>1.5</v>
      </c>
      <c r="M578">
        <v>6</v>
      </c>
      <c r="N578">
        <v>7</v>
      </c>
      <c r="O578">
        <v>4</v>
      </c>
      <c r="P578" s="4">
        <f>(L578*M578*N578*O578)/12</f>
        <v>21</v>
      </c>
      <c r="Q578" s="4">
        <f>+P578/424</f>
        <v>4.9528301886792456E-2</v>
      </c>
      <c r="R578" s="5">
        <v>1.02</v>
      </c>
      <c r="S578" s="5">
        <f>+Tabla1[[#This Row],[Precio $]]*Tabla1[[#This Row],[PT]]</f>
        <v>21.42</v>
      </c>
    </row>
    <row r="579" spans="1:19" x14ac:dyDescent="0.25">
      <c r="A579" s="6">
        <v>44397</v>
      </c>
      <c r="B579" t="s">
        <v>59</v>
      </c>
      <c r="C579" t="str">
        <f>IFERROR(RIGHT(Tabla1[[#This Row],[Proyecto]],LEN(Tabla1[[#This Row],[Proyecto]])-FIND("-",Tabla1[[#This Row],[Proyecto]])),Tabla1[[#This Row],[Proyecto]])</f>
        <v>Bluechip partner</v>
      </c>
      <c r="D579" t="str">
        <f>VLOOKUP(Tabla1[[#This Row],[Proyecto With not char]],Sheet2!$B$4:$D$53,3,FALSE)</f>
        <v>6-Bluechip partner</v>
      </c>
      <c r="E579" t="s">
        <v>33</v>
      </c>
      <c r="F579">
        <f>VLOOKUP(Tabla1[[#This Row],[Bodega]],$AG$3:$AH$9,2,FALSE)</f>
        <v>2</v>
      </c>
      <c r="G579" t="s">
        <v>78</v>
      </c>
      <c r="J579" t="s">
        <v>40</v>
      </c>
      <c r="K579">
        <f>VLOOKUP(Tabla1[[#This Row],[Especie]],$AK$3:$AL$29,2,FALSE)</f>
        <v>1005</v>
      </c>
      <c r="L579">
        <v>1.5</v>
      </c>
      <c r="M579">
        <v>8</v>
      </c>
      <c r="N579">
        <v>8</v>
      </c>
      <c r="O579">
        <v>1</v>
      </c>
      <c r="P579" s="4">
        <f>(L579*M579*N579*O579)/12</f>
        <v>8</v>
      </c>
      <c r="Q579" s="4">
        <f>+P579/424</f>
        <v>1.8867924528301886E-2</v>
      </c>
      <c r="R579" s="5">
        <v>1.02</v>
      </c>
      <c r="S579" s="5">
        <f>+Tabla1[[#This Row],[Precio $]]*Tabla1[[#This Row],[PT]]</f>
        <v>8.16</v>
      </c>
    </row>
    <row r="580" spans="1:19" x14ac:dyDescent="0.25">
      <c r="A580" s="6">
        <v>44397</v>
      </c>
      <c r="B580" t="s">
        <v>59</v>
      </c>
      <c r="C580" t="str">
        <f>IFERROR(RIGHT(Tabla1[[#This Row],[Proyecto]],LEN(Tabla1[[#This Row],[Proyecto]])-FIND("-",Tabla1[[#This Row],[Proyecto]])),Tabla1[[#This Row],[Proyecto]])</f>
        <v>Bluechip partner</v>
      </c>
      <c r="D580" t="str">
        <f>VLOOKUP(Tabla1[[#This Row],[Proyecto With not char]],Sheet2!$B$4:$D$53,3,FALSE)</f>
        <v>6-Bluechip partner</v>
      </c>
      <c r="E580" t="s">
        <v>33</v>
      </c>
      <c r="F580">
        <f>VLOOKUP(Tabla1[[#This Row],[Bodega]],$AG$3:$AH$9,2,FALSE)</f>
        <v>2</v>
      </c>
      <c r="G580" t="s">
        <v>78</v>
      </c>
      <c r="J580" t="s">
        <v>40</v>
      </c>
      <c r="K580">
        <f>VLOOKUP(Tabla1[[#This Row],[Especie]],$AK$3:$AL$29,2,FALSE)</f>
        <v>1005</v>
      </c>
      <c r="L580">
        <v>2</v>
      </c>
      <c r="M580">
        <v>6</v>
      </c>
      <c r="N580">
        <v>7</v>
      </c>
      <c r="O580">
        <v>3</v>
      </c>
      <c r="P580" s="4">
        <f>(L580*M580*N580*O580)/12</f>
        <v>21</v>
      </c>
      <c r="Q580" s="4">
        <f>+P580/424</f>
        <v>4.9528301886792456E-2</v>
      </c>
      <c r="R580" s="5">
        <v>1.02</v>
      </c>
      <c r="S580" s="5">
        <f>+Tabla1[[#This Row],[Precio $]]*Tabla1[[#This Row],[PT]]</f>
        <v>21.42</v>
      </c>
    </row>
    <row r="581" spans="1:19" x14ac:dyDescent="0.25">
      <c r="A581" s="6">
        <v>44397</v>
      </c>
      <c r="B581" t="s">
        <v>59</v>
      </c>
      <c r="C581" t="str">
        <f>IFERROR(RIGHT(Tabla1[[#This Row],[Proyecto]],LEN(Tabla1[[#This Row],[Proyecto]])-FIND("-",Tabla1[[#This Row],[Proyecto]])),Tabla1[[#This Row],[Proyecto]])</f>
        <v>Bluechip partner</v>
      </c>
      <c r="D581" t="str">
        <f>VLOOKUP(Tabla1[[#This Row],[Proyecto With not char]],Sheet2!$B$4:$D$53,3,FALSE)</f>
        <v>6-Bluechip partner</v>
      </c>
      <c r="E581" t="s">
        <v>33</v>
      </c>
      <c r="F581">
        <f>VLOOKUP(Tabla1[[#This Row],[Bodega]],$AG$3:$AH$9,2,FALSE)</f>
        <v>2</v>
      </c>
      <c r="G581" t="s">
        <v>78</v>
      </c>
      <c r="J581" t="s">
        <v>40</v>
      </c>
      <c r="K581">
        <f>VLOOKUP(Tabla1[[#This Row],[Especie]],$AK$3:$AL$29,2,FALSE)</f>
        <v>1005</v>
      </c>
      <c r="L581">
        <v>2</v>
      </c>
      <c r="M581">
        <v>7</v>
      </c>
      <c r="N581">
        <v>7</v>
      </c>
      <c r="O581">
        <v>2</v>
      </c>
      <c r="P581" s="4">
        <f>(L581*M581*N581*O581)/12</f>
        <v>16.333333333333332</v>
      </c>
      <c r="Q581" s="4">
        <f>+P581/424</f>
        <v>3.8522012578616351E-2</v>
      </c>
      <c r="R581" s="5">
        <v>1.02</v>
      </c>
      <c r="S581" s="5">
        <f>+Tabla1[[#This Row],[Precio $]]*Tabla1[[#This Row],[PT]]</f>
        <v>16.66</v>
      </c>
    </row>
    <row r="582" spans="1:19" x14ac:dyDescent="0.25">
      <c r="A582" s="6">
        <v>44397</v>
      </c>
      <c r="B582" t="s">
        <v>59</v>
      </c>
      <c r="C582" t="str">
        <f>IFERROR(RIGHT(Tabla1[[#This Row],[Proyecto]],LEN(Tabla1[[#This Row],[Proyecto]])-FIND("-",Tabla1[[#This Row],[Proyecto]])),Tabla1[[#This Row],[Proyecto]])</f>
        <v>Bluechip partner</v>
      </c>
      <c r="D582" t="str">
        <f>VLOOKUP(Tabla1[[#This Row],[Proyecto With not char]],Sheet2!$B$4:$D$53,3,FALSE)</f>
        <v>6-Bluechip partner</v>
      </c>
      <c r="E582" t="s">
        <v>33</v>
      </c>
      <c r="F582">
        <f>VLOOKUP(Tabla1[[#This Row],[Bodega]],$AG$3:$AH$9,2,FALSE)</f>
        <v>2</v>
      </c>
      <c r="G582" t="s">
        <v>78</v>
      </c>
      <c r="J582" t="s">
        <v>40</v>
      </c>
      <c r="K582">
        <f>VLOOKUP(Tabla1[[#This Row],[Especie]],$AK$3:$AL$29,2,FALSE)</f>
        <v>1005</v>
      </c>
      <c r="L582">
        <v>1.5</v>
      </c>
      <c r="M582">
        <v>5</v>
      </c>
      <c r="N582">
        <v>5</v>
      </c>
      <c r="O582">
        <v>5</v>
      </c>
      <c r="P582" s="4">
        <f>(L582*M582*N582*O582)/12</f>
        <v>15.625</v>
      </c>
      <c r="Q582" s="4">
        <f>+P582/424</f>
        <v>3.6851415094339625E-2</v>
      </c>
      <c r="R582" s="5">
        <v>1.02</v>
      </c>
      <c r="S582" s="5">
        <f>+Tabla1[[#This Row],[Precio $]]*Tabla1[[#This Row],[PT]]</f>
        <v>15.9375</v>
      </c>
    </row>
    <row r="583" spans="1:19" x14ac:dyDescent="0.25">
      <c r="A583" s="6">
        <v>44397</v>
      </c>
      <c r="B583" t="s">
        <v>59</v>
      </c>
      <c r="C583" t="str">
        <f>IFERROR(RIGHT(Tabla1[[#This Row],[Proyecto]],LEN(Tabla1[[#This Row],[Proyecto]])-FIND("-",Tabla1[[#This Row],[Proyecto]])),Tabla1[[#This Row],[Proyecto]])</f>
        <v>Bluechip partner</v>
      </c>
      <c r="D583" t="str">
        <f>VLOOKUP(Tabla1[[#This Row],[Proyecto With not char]],Sheet2!$B$4:$D$53,3,FALSE)</f>
        <v>6-Bluechip partner</v>
      </c>
      <c r="E583" t="s">
        <v>33</v>
      </c>
      <c r="F583">
        <f>VLOOKUP(Tabla1[[#This Row],[Bodega]],$AG$3:$AH$9,2,FALSE)</f>
        <v>2</v>
      </c>
      <c r="G583" t="s">
        <v>78</v>
      </c>
      <c r="J583" t="s">
        <v>40</v>
      </c>
      <c r="K583">
        <f>VLOOKUP(Tabla1[[#This Row],[Especie]],$AK$3:$AL$29,2,FALSE)</f>
        <v>1005</v>
      </c>
      <c r="L583">
        <v>1.5</v>
      </c>
      <c r="M583">
        <v>4</v>
      </c>
      <c r="N583">
        <v>5</v>
      </c>
      <c r="O583">
        <v>1</v>
      </c>
      <c r="P583" s="4">
        <f>(L583*M583*N583*O583)/12</f>
        <v>2.5</v>
      </c>
      <c r="Q583" s="4">
        <f>+P583/424</f>
        <v>5.89622641509434E-3</v>
      </c>
      <c r="R583" s="5">
        <v>1.02</v>
      </c>
      <c r="S583" s="5">
        <f>+Tabla1[[#This Row],[Precio $]]*Tabla1[[#This Row],[PT]]</f>
        <v>2.5499999999999998</v>
      </c>
    </row>
    <row r="584" spans="1:19" x14ac:dyDescent="0.25">
      <c r="A584" s="6">
        <v>44397</v>
      </c>
      <c r="B584" t="s">
        <v>59</v>
      </c>
      <c r="C584" t="str">
        <f>IFERROR(RIGHT(Tabla1[[#This Row],[Proyecto]],LEN(Tabla1[[#This Row],[Proyecto]])-FIND("-",Tabla1[[#This Row],[Proyecto]])),Tabla1[[#This Row],[Proyecto]])</f>
        <v>Bluechip partner</v>
      </c>
      <c r="D584" t="str">
        <f>VLOOKUP(Tabla1[[#This Row],[Proyecto With not char]],Sheet2!$B$4:$D$53,3,FALSE)</f>
        <v>6-Bluechip partner</v>
      </c>
      <c r="E584" t="s">
        <v>33</v>
      </c>
      <c r="F584">
        <f>VLOOKUP(Tabla1[[#This Row],[Bodega]],$AG$3:$AH$9,2,FALSE)</f>
        <v>2</v>
      </c>
      <c r="G584" t="s">
        <v>78</v>
      </c>
      <c r="J584" t="s">
        <v>40</v>
      </c>
      <c r="K584">
        <f>VLOOKUP(Tabla1[[#This Row],[Especie]],$AK$3:$AL$29,2,FALSE)</f>
        <v>1005</v>
      </c>
      <c r="L584">
        <v>1.5</v>
      </c>
      <c r="M584">
        <v>6</v>
      </c>
      <c r="N584">
        <v>7</v>
      </c>
      <c r="O584">
        <v>7</v>
      </c>
      <c r="P584" s="4">
        <f>(L584*M584*N584*O584)/12</f>
        <v>36.75</v>
      </c>
      <c r="Q584" s="4">
        <f>+P584/424</f>
        <v>8.6674528301886794E-2</v>
      </c>
      <c r="R584" s="5">
        <v>1.02</v>
      </c>
      <c r="S584" s="5">
        <f>+Tabla1[[#This Row],[Precio $]]*Tabla1[[#This Row],[PT]]</f>
        <v>37.484999999999999</v>
      </c>
    </row>
    <row r="585" spans="1:19" x14ac:dyDescent="0.25">
      <c r="A585" s="6">
        <v>44397</v>
      </c>
      <c r="B585" t="s">
        <v>59</v>
      </c>
      <c r="C585" t="str">
        <f>IFERROR(RIGHT(Tabla1[[#This Row],[Proyecto]],LEN(Tabla1[[#This Row],[Proyecto]])-FIND("-",Tabla1[[#This Row],[Proyecto]])),Tabla1[[#This Row],[Proyecto]])</f>
        <v>Bluechip partner</v>
      </c>
      <c r="D585" t="str">
        <f>VLOOKUP(Tabla1[[#This Row],[Proyecto With not char]],Sheet2!$B$4:$D$53,3,FALSE)</f>
        <v>6-Bluechip partner</v>
      </c>
      <c r="E585" t="s">
        <v>33</v>
      </c>
      <c r="F585">
        <f>VLOOKUP(Tabla1[[#This Row],[Bodega]],$AG$3:$AH$9,2,FALSE)</f>
        <v>2</v>
      </c>
      <c r="G585" t="s">
        <v>78</v>
      </c>
      <c r="J585" t="s">
        <v>40</v>
      </c>
      <c r="K585">
        <f>VLOOKUP(Tabla1[[#This Row],[Especie]],$AK$3:$AL$29,2,FALSE)</f>
        <v>1005</v>
      </c>
      <c r="L585">
        <v>1.5</v>
      </c>
      <c r="M585">
        <v>7</v>
      </c>
      <c r="N585">
        <v>5</v>
      </c>
      <c r="O585">
        <v>2</v>
      </c>
      <c r="P585" s="4">
        <f>(L585*M585*N585*O585)/12</f>
        <v>8.75</v>
      </c>
      <c r="Q585" s="4">
        <f>+P585/424</f>
        <v>2.0636792452830188E-2</v>
      </c>
      <c r="R585" s="5">
        <v>1.02</v>
      </c>
      <c r="S585" s="5">
        <f>+Tabla1[[#This Row],[Precio $]]*Tabla1[[#This Row],[PT]]</f>
        <v>8.9250000000000007</v>
      </c>
    </row>
    <row r="586" spans="1:19" x14ac:dyDescent="0.25">
      <c r="A586" s="6">
        <v>44397</v>
      </c>
      <c r="B586" t="s">
        <v>59</v>
      </c>
      <c r="C586" t="str">
        <f>IFERROR(RIGHT(Tabla1[[#This Row],[Proyecto]],LEN(Tabla1[[#This Row],[Proyecto]])-FIND("-",Tabla1[[#This Row],[Proyecto]])),Tabla1[[#This Row],[Proyecto]])</f>
        <v>Bluechip partner</v>
      </c>
      <c r="D586" t="str">
        <f>VLOOKUP(Tabla1[[#This Row],[Proyecto With not char]],Sheet2!$B$4:$D$53,3,FALSE)</f>
        <v>6-Bluechip partner</v>
      </c>
      <c r="E586" t="s">
        <v>33</v>
      </c>
      <c r="F586">
        <f>VLOOKUP(Tabla1[[#This Row],[Bodega]],$AG$3:$AH$9,2,FALSE)</f>
        <v>2</v>
      </c>
      <c r="G586" t="s">
        <v>78</v>
      </c>
      <c r="J586" t="s">
        <v>40</v>
      </c>
      <c r="K586">
        <f>VLOOKUP(Tabla1[[#This Row],[Especie]],$AK$3:$AL$29,2,FALSE)</f>
        <v>1005</v>
      </c>
      <c r="L586">
        <v>1</v>
      </c>
      <c r="M586">
        <v>5</v>
      </c>
      <c r="N586">
        <v>3</v>
      </c>
      <c r="O586">
        <v>9</v>
      </c>
      <c r="P586" s="4">
        <f>(L586*M586*N586*O586)/12</f>
        <v>11.25</v>
      </c>
      <c r="Q586" s="4">
        <f>+P586/424</f>
        <v>2.6533018867924529E-2</v>
      </c>
      <c r="R586" s="5">
        <v>1.02</v>
      </c>
      <c r="S586" s="5">
        <f>+Tabla1[[#This Row],[Precio $]]*Tabla1[[#This Row],[PT]]</f>
        <v>11.475</v>
      </c>
    </row>
    <row r="587" spans="1:19" x14ac:dyDescent="0.25">
      <c r="A587" s="6">
        <v>44397</v>
      </c>
      <c r="B587" t="s">
        <v>59</v>
      </c>
      <c r="C587" t="str">
        <f>IFERROR(RIGHT(Tabla1[[#This Row],[Proyecto]],LEN(Tabla1[[#This Row],[Proyecto]])-FIND("-",Tabla1[[#This Row],[Proyecto]])),Tabla1[[#This Row],[Proyecto]])</f>
        <v>Bluechip partner</v>
      </c>
      <c r="D587" t="str">
        <f>VLOOKUP(Tabla1[[#This Row],[Proyecto With not char]],Sheet2!$B$4:$D$53,3,FALSE)</f>
        <v>6-Bluechip partner</v>
      </c>
      <c r="E587" t="s">
        <v>33</v>
      </c>
      <c r="F587">
        <f>VLOOKUP(Tabla1[[#This Row],[Bodega]],$AG$3:$AH$9,2,FALSE)</f>
        <v>2</v>
      </c>
      <c r="G587" t="s">
        <v>78</v>
      </c>
      <c r="J587" t="s">
        <v>40</v>
      </c>
      <c r="K587">
        <f>VLOOKUP(Tabla1[[#This Row],[Especie]],$AK$3:$AL$29,2,FALSE)</f>
        <v>1005</v>
      </c>
      <c r="L587">
        <v>1</v>
      </c>
      <c r="M587">
        <v>4</v>
      </c>
      <c r="N587">
        <v>3</v>
      </c>
      <c r="O587">
        <v>11</v>
      </c>
      <c r="P587" s="4">
        <f>(L587*M587*N587*O587)/12</f>
        <v>11</v>
      </c>
      <c r="Q587" s="4">
        <f>+P587/424</f>
        <v>2.5943396226415096E-2</v>
      </c>
      <c r="R587" s="5">
        <v>1.02</v>
      </c>
      <c r="S587" s="5">
        <f>+Tabla1[[#This Row],[Precio $]]*Tabla1[[#This Row],[PT]]</f>
        <v>11.22</v>
      </c>
    </row>
    <row r="588" spans="1:19" x14ac:dyDescent="0.25">
      <c r="A588" s="6">
        <v>44397</v>
      </c>
      <c r="B588" t="s">
        <v>59</v>
      </c>
      <c r="C588" t="str">
        <f>IFERROR(RIGHT(Tabla1[[#This Row],[Proyecto]],LEN(Tabla1[[#This Row],[Proyecto]])-FIND("-",Tabla1[[#This Row],[Proyecto]])),Tabla1[[#This Row],[Proyecto]])</f>
        <v>Bluechip partner</v>
      </c>
      <c r="D588" t="str">
        <f>VLOOKUP(Tabla1[[#This Row],[Proyecto With not char]],Sheet2!$B$4:$D$53,3,FALSE)</f>
        <v>6-Bluechip partner</v>
      </c>
      <c r="E588" t="s">
        <v>33</v>
      </c>
      <c r="F588">
        <f>VLOOKUP(Tabla1[[#This Row],[Bodega]],$AG$3:$AH$9,2,FALSE)</f>
        <v>2</v>
      </c>
      <c r="G588" t="s">
        <v>78</v>
      </c>
      <c r="J588" t="s">
        <v>40</v>
      </c>
      <c r="K588">
        <f>VLOOKUP(Tabla1[[#This Row],[Especie]],$AK$3:$AL$29,2,FALSE)</f>
        <v>1005</v>
      </c>
      <c r="L588">
        <v>1</v>
      </c>
      <c r="M588">
        <v>6</v>
      </c>
      <c r="N588">
        <v>3</v>
      </c>
      <c r="O588">
        <v>10</v>
      </c>
      <c r="P588" s="4">
        <f>(L588*M588*N588*O588)/12</f>
        <v>15</v>
      </c>
      <c r="Q588" s="4">
        <f>+P588/424</f>
        <v>3.5377358490566037E-2</v>
      </c>
      <c r="R588" s="5">
        <v>1.02</v>
      </c>
      <c r="S588" s="5">
        <f>+Tabla1[[#This Row],[Precio $]]*Tabla1[[#This Row],[PT]]</f>
        <v>15.3</v>
      </c>
    </row>
    <row r="589" spans="1:19" x14ac:dyDescent="0.25">
      <c r="A589" s="6">
        <v>44397</v>
      </c>
      <c r="B589" t="s">
        <v>59</v>
      </c>
      <c r="C589" t="str">
        <f>IFERROR(RIGHT(Tabla1[[#This Row],[Proyecto]],LEN(Tabla1[[#This Row],[Proyecto]])-FIND("-",Tabla1[[#This Row],[Proyecto]])),Tabla1[[#This Row],[Proyecto]])</f>
        <v>Bluechip partner</v>
      </c>
      <c r="D589" t="str">
        <f>VLOOKUP(Tabla1[[#This Row],[Proyecto With not char]],Sheet2!$B$4:$D$53,3,FALSE)</f>
        <v>6-Bluechip partner</v>
      </c>
      <c r="E589" t="s">
        <v>33</v>
      </c>
      <c r="F589">
        <f>VLOOKUP(Tabla1[[#This Row],[Bodega]],$AG$3:$AH$9,2,FALSE)</f>
        <v>2</v>
      </c>
      <c r="G589" t="s">
        <v>78</v>
      </c>
      <c r="J589" t="s">
        <v>40</v>
      </c>
      <c r="K589">
        <f>VLOOKUP(Tabla1[[#This Row],[Especie]],$AK$3:$AL$29,2,FALSE)</f>
        <v>1005</v>
      </c>
      <c r="L589">
        <v>1</v>
      </c>
      <c r="M589">
        <v>7</v>
      </c>
      <c r="N589">
        <v>3</v>
      </c>
      <c r="O589">
        <v>2</v>
      </c>
      <c r="P589" s="4">
        <f>(L589*M589*N589*O589)/12</f>
        <v>3.5</v>
      </c>
      <c r="Q589" s="4">
        <f>+P589/424</f>
        <v>8.2547169811320754E-3</v>
      </c>
      <c r="R589" s="5">
        <v>1.02</v>
      </c>
      <c r="S589" s="5">
        <f>+Tabla1[[#This Row],[Precio $]]*Tabla1[[#This Row],[PT]]</f>
        <v>3.5700000000000003</v>
      </c>
    </row>
    <row r="590" spans="1:19" x14ac:dyDescent="0.25">
      <c r="A590" s="6">
        <v>44356</v>
      </c>
      <c r="B590" t="s">
        <v>59</v>
      </c>
      <c r="C590" t="str">
        <f>IFERROR(RIGHT(Tabla1[[#This Row],[Proyecto]],LEN(Tabla1[[#This Row],[Proyecto]])-FIND("-",Tabla1[[#This Row],[Proyecto]])),Tabla1[[#This Row],[Proyecto]])</f>
        <v>Bluechip partner</v>
      </c>
      <c r="D590" t="str">
        <f>VLOOKUP(Tabla1[[#This Row],[Proyecto With not char]],Sheet2!$B$4:$D$53,3,FALSE)</f>
        <v>6-Bluechip partner</v>
      </c>
      <c r="E590" t="s">
        <v>33</v>
      </c>
      <c r="F590">
        <f>VLOOKUP(Tabla1[[#This Row],[Bodega]],$AG$3:$AH$9,2,FALSE)</f>
        <v>2</v>
      </c>
      <c r="G590" t="s">
        <v>95</v>
      </c>
      <c r="J590" t="s">
        <v>62</v>
      </c>
      <c r="K590">
        <f>VLOOKUP(Tabla1[[#This Row],[Especie]],$AK$3:$AL$29,2,FALSE)</f>
        <v>2</v>
      </c>
      <c r="L590">
        <v>2</v>
      </c>
      <c r="M590">
        <v>10</v>
      </c>
      <c r="N590">
        <v>3</v>
      </c>
      <c r="O590">
        <v>4</v>
      </c>
      <c r="P590" s="4">
        <f>(L590*M590*N590*O590)/12</f>
        <v>20</v>
      </c>
      <c r="Q590" s="4">
        <f>+P590/424</f>
        <v>4.716981132075472E-2</v>
      </c>
      <c r="R590" s="5">
        <v>1.2</v>
      </c>
      <c r="S590" s="5">
        <f>+Tabla1[[#This Row],[Precio $]]*Tabla1[[#This Row],[PT]]</f>
        <v>24</v>
      </c>
    </row>
    <row r="591" spans="1:19" x14ac:dyDescent="0.25">
      <c r="A591" s="6">
        <v>44356</v>
      </c>
      <c r="B591" t="s">
        <v>59</v>
      </c>
      <c r="C591" t="str">
        <f>IFERROR(RIGHT(Tabla1[[#This Row],[Proyecto]],LEN(Tabla1[[#This Row],[Proyecto]])-FIND("-",Tabla1[[#This Row],[Proyecto]])),Tabla1[[#This Row],[Proyecto]])</f>
        <v>Bluechip partner</v>
      </c>
      <c r="D591" t="str">
        <f>VLOOKUP(Tabla1[[#This Row],[Proyecto With not char]],Sheet2!$B$4:$D$53,3,FALSE)</f>
        <v>6-Bluechip partner</v>
      </c>
      <c r="E591" t="s">
        <v>33</v>
      </c>
      <c r="F591">
        <f>VLOOKUP(Tabla1[[#This Row],[Bodega]],$AG$3:$AH$9,2,FALSE)</f>
        <v>2</v>
      </c>
      <c r="G591" t="s">
        <v>95</v>
      </c>
      <c r="J591" t="s">
        <v>62</v>
      </c>
      <c r="K591">
        <f>VLOOKUP(Tabla1[[#This Row],[Especie]],$AK$3:$AL$29,2,FALSE)</f>
        <v>2</v>
      </c>
      <c r="L591">
        <v>2</v>
      </c>
      <c r="M591">
        <v>11</v>
      </c>
      <c r="N591">
        <v>3</v>
      </c>
      <c r="O591">
        <v>2</v>
      </c>
      <c r="P591" s="4">
        <f>(L591*M591*N591*O591)/12</f>
        <v>11</v>
      </c>
      <c r="Q591" s="4">
        <f>+P591/424</f>
        <v>2.5943396226415096E-2</v>
      </c>
      <c r="R591" s="5">
        <v>1.2</v>
      </c>
      <c r="S591" s="5">
        <f>+Tabla1[[#This Row],[Precio $]]*Tabla1[[#This Row],[PT]]</f>
        <v>13.2</v>
      </c>
    </row>
    <row r="592" spans="1:19" x14ac:dyDescent="0.25">
      <c r="A592" s="6">
        <v>44356</v>
      </c>
      <c r="B592" t="s">
        <v>59</v>
      </c>
      <c r="C592" t="str">
        <f>IFERROR(RIGHT(Tabla1[[#This Row],[Proyecto]],LEN(Tabla1[[#This Row],[Proyecto]])-FIND("-",Tabla1[[#This Row],[Proyecto]])),Tabla1[[#This Row],[Proyecto]])</f>
        <v>Bluechip partner</v>
      </c>
      <c r="D592" t="str">
        <f>VLOOKUP(Tabla1[[#This Row],[Proyecto With not char]],Sheet2!$B$4:$D$53,3,FALSE)</f>
        <v>6-Bluechip partner</v>
      </c>
      <c r="E592" t="s">
        <v>33</v>
      </c>
      <c r="F592">
        <f>VLOOKUP(Tabla1[[#This Row],[Bodega]],$AG$3:$AH$9,2,FALSE)</f>
        <v>2</v>
      </c>
      <c r="G592" t="s">
        <v>95</v>
      </c>
      <c r="J592" t="s">
        <v>62</v>
      </c>
      <c r="K592">
        <f>VLOOKUP(Tabla1[[#This Row],[Especie]],$AK$3:$AL$29,2,FALSE)</f>
        <v>2</v>
      </c>
      <c r="L592">
        <v>2</v>
      </c>
      <c r="M592">
        <v>12</v>
      </c>
      <c r="N592">
        <v>3</v>
      </c>
      <c r="O592">
        <v>2</v>
      </c>
      <c r="P592" s="4">
        <f>(L592*M592*N592*O592)/12</f>
        <v>12</v>
      </c>
      <c r="Q592" s="4">
        <f>+P592/424</f>
        <v>2.8301886792452831E-2</v>
      </c>
      <c r="R592" s="5">
        <v>1.2</v>
      </c>
      <c r="S592" s="5">
        <f>+Tabla1[[#This Row],[Precio $]]*Tabla1[[#This Row],[PT]]</f>
        <v>14.399999999999999</v>
      </c>
    </row>
    <row r="593" spans="1:19" x14ac:dyDescent="0.25">
      <c r="A593" s="6">
        <v>44356</v>
      </c>
      <c r="B593" t="s">
        <v>59</v>
      </c>
      <c r="C593" t="str">
        <f>IFERROR(RIGHT(Tabla1[[#This Row],[Proyecto]],LEN(Tabla1[[#This Row],[Proyecto]])-FIND("-",Tabla1[[#This Row],[Proyecto]])),Tabla1[[#This Row],[Proyecto]])</f>
        <v>Bluechip partner</v>
      </c>
      <c r="D593" t="str">
        <f>VLOOKUP(Tabla1[[#This Row],[Proyecto With not char]],Sheet2!$B$4:$D$53,3,FALSE)</f>
        <v>6-Bluechip partner</v>
      </c>
      <c r="E593" t="s">
        <v>33</v>
      </c>
      <c r="F593">
        <f>VLOOKUP(Tabla1[[#This Row],[Bodega]],$AG$3:$AH$9,2,FALSE)</f>
        <v>2</v>
      </c>
      <c r="G593" t="s">
        <v>95</v>
      </c>
      <c r="J593" t="s">
        <v>62</v>
      </c>
      <c r="K593">
        <f>VLOOKUP(Tabla1[[#This Row],[Especie]],$AK$3:$AL$29,2,FALSE)</f>
        <v>2</v>
      </c>
      <c r="L593">
        <v>2</v>
      </c>
      <c r="M593">
        <v>14</v>
      </c>
      <c r="N593">
        <v>3</v>
      </c>
      <c r="O593">
        <v>1</v>
      </c>
      <c r="P593" s="4">
        <f>(L593*M593*N593*O593)/12</f>
        <v>7</v>
      </c>
      <c r="Q593" s="4">
        <f>+P593/424</f>
        <v>1.6509433962264151E-2</v>
      </c>
      <c r="R593" s="5">
        <v>1.2</v>
      </c>
      <c r="S593" s="5">
        <f>+Tabla1[[#This Row],[Precio $]]*Tabla1[[#This Row],[PT]]</f>
        <v>8.4</v>
      </c>
    </row>
    <row r="594" spans="1:19" x14ac:dyDescent="0.25">
      <c r="A594" s="6">
        <v>44356</v>
      </c>
      <c r="B594" t="s">
        <v>59</v>
      </c>
      <c r="C594" t="str">
        <f>IFERROR(RIGHT(Tabla1[[#This Row],[Proyecto]],LEN(Tabla1[[#This Row],[Proyecto]])-FIND("-",Tabla1[[#This Row],[Proyecto]])),Tabla1[[#This Row],[Proyecto]])</f>
        <v>Bluechip partner</v>
      </c>
      <c r="D594" t="str">
        <f>VLOOKUP(Tabla1[[#This Row],[Proyecto With not char]],Sheet2!$B$4:$D$53,3,FALSE)</f>
        <v>6-Bluechip partner</v>
      </c>
      <c r="E594" t="s">
        <v>33</v>
      </c>
      <c r="F594">
        <f>VLOOKUP(Tabla1[[#This Row],[Bodega]],$AG$3:$AH$9,2,FALSE)</f>
        <v>2</v>
      </c>
      <c r="G594" t="s">
        <v>95</v>
      </c>
      <c r="J594" t="s">
        <v>62</v>
      </c>
      <c r="K594">
        <f>VLOOKUP(Tabla1[[#This Row],[Especie]],$AK$3:$AL$29,2,FALSE)</f>
        <v>2</v>
      </c>
      <c r="L594">
        <v>2</v>
      </c>
      <c r="M594">
        <v>15</v>
      </c>
      <c r="N594">
        <v>3</v>
      </c>
      <c r="O594">
        <v>3</v>
      </c>
      <c r="P594" s="4">
        <f>(L594*M594*N594*O594)/12</f>
        <v>22.5</v>
      </c>
      <c r="Q594" s="4">
        <f>+P594/424</f>
        <v>5.3066037735849059E-2</v>
      </c>
      <c r="R594" s="5">
        <v>1.2</v>
      </c>
      <c r="S594" s="5">
        <f>+Tabla1[[#This Row],[Precio $]]*Tabla1[[#This Row],[PT]]</f>
        <v>27</v>
      </c>
    </row>
    <row r="595" spans="1:19" x14ac:dyDescent="0.25">
      <c r="A595" s="6">
        <v>44356</v>
      </c>
      <c r="B595" t="s">
        <v>59</v>
      </c>
      <c r="C595" t="str">
        <f>IFERROR(RIGHT(Tabla1[[#This Row],[Proyecto]],LEN(Tabla1[[#This Row],[Proyecto]])-FIND("-",Tabla1[[#This Row],[Proyecto]])),Tabla1[[#This Row],[Proyecto]])</f>
        <v>Bluechip partner</v>
      </c>
      <c r="D595" t="str">
        <f>VLOOKUP(Tabla1[[#This Row],[Proyecto With not char]],Sheet2!$B$4:$D$53,3,FALSE)</f>
        <v>6-Bluechip partner</v>
      </c>
      <c r="E595" t="s">
        <v>33</v>
      </c>
      <c r="F595">
        <f>VLOOKUP(Tabla1[[#This Row],[Bodega]],$AG$3:$AH$9,2,FALSE)</f>
        <v>2</v>
      </c>
      <c r="G595" t="s">
        <v>95</v>
      </c>
      <c r="J595" t="s">
        <v>62</v>
      </c>
      <c r="K595">
        <f>VLOOKUP(Tabla1[[#This Row],[Especie]],$AK$3:$AL$29,2,FALSE)</f>
        <v>2</v>
      </c>
      <c r="L595">
        <v>2</v>
      </c>
      <c r="M595">
        <v>5</v>
      </c>
      <c r="N595">
        <v>3</v>
      </c>
      <c r="O595">
        <v>1</v>
      </c>
      <c r="P595" s="4">
        <f>(L595*M595*N595*O595)/12</f>
        <v>2.5</v>
      </c>
      <c r="Q595" s="4">
        <f>+P595/424</f>
        <v>5.89622641509434E-3</v>
      </c>
      <c r="R595" s="5">
        <v>1.2</v>
      </c>
      <c r="S595" s="5">
        <f>+Tabla1[[#This Row],[Precio $]]*Tabla1[[#This Row],[PT]]</f>
        <v>3</v>
      </c>
    </row>
    <row r="596" spans="1:19" x14ac:dyDescent="0.25">
      <c r="A596" s="6">
        <v>44356</v>
      </c>
      <c r="B596" t="s">
        <v>59</v>
      </c>
      <c r="C596" t="str">
        <f>IFERROR(RIGHT(Tabla1[[#This Row],[Proyecto]],LEN(Tabla1[[#This Row],[Proyecto]])-FIND("-",Tabla1[[#This Row],[Proyecto]])),Tabla1[[#This Row],[Proyecto]])</f>
        <v>Bluechip partner</v>
      </c>
      <c r="D596" t="str">
        <f>VLOOKUP(Tabla1[[#This Row],[Proyecto With not char]],Sheet2!$B$4:$D$53,3,FALSE)</f>
        <v>6-Bluechip partner</v>
      </c>
      <c r="E596" t="s">
        <v>33</v>
      </c>
      <c r="F596">
        <f>VLOOKUP(Tabla1[[#This Row],[Bodega]],$AG$3:$AH$9,2,FALSE)</f>
        <v>2</v>
      </c>
      <c r="G596" t="s">
        <v>95</v>
      </c>
      <c r="J596" t="s">
        <v>62</v>
      </c>
      <c r="K596">
        <f>VLOOKUP(Tabla1[[#This Row],[Especie]],$AK$3:$AL$29,2,FALSE)</f>
        <v>2</v>
      </c>
      <c r="L596">
        <v>2</v>
      </c>
      <c r="M596">
        <v>8</v>
      </c>
      <c r="N596">
        <v>3</v>
      </c>
      <c r="O596">
        <v>1</v>
      </c>
      <c r="P596" s="4">
        <f>(L596*M596*N596*O596)/12</f>
        <v>4</v>
      </c>
      <c r="Q596" s="4">
        <f>+P596/424</f>
        <v>9.433962264150943E-3</v>
      </c>
      <c r="R596" s="5">
        <v>1.2</v>
      </c>
      <c r="S596" s="5">
        <f>+Tabla1[[#This Row],[Precio $]]*Tabla1[[#This Row],[PT]]</f>
        <v>4.8</v>
      </c>
    </row>
    <row r="597" spans="1:19" x14ac:dyDescent="0.25">
      <c r="A597" s="6">
        <v>44356</v>
      </c>
      <c r="B597" t="s">
        <v>59</v>
      </c>
      <c r="C597" t="str">
        <f>IFERROR(RIGHT(Tabla1[[#This Row],[Proyecto]],LEN(Tabla1[[#This Row],[Proyecto]])-FIND("-",Tabla1[[#This Row],[Proyecto]])),Tabla1[[#This Row],[Proyecto]])</f>
        <v>Bluechip partner</v>
      </c>
      <c r="D597" t="str">
        <f>VLOOKUP(Tabla1[[#This Row],[Proyecto With not char]],Sheet2!$B$4:$D$53,3,FALSE)</f>
        <v>6-Bluechip partner</v>
      </c>
      <c r="E597" t="s">
        <v>33</v>
      </c>
      <c r="F597">
        <f>VLOOKUP(Tabla1[[#This Row],[Bodega]],$AG$3:$AH$9,2,FALSE)</f>
        <v>2</v>
      </c>
      <c r="G597" t="s">
        <v>95</v>
      </c>
      <c r="J597" t="s">
        <v>62</v>
      </c>
      <c r="K597">
        <f>VLOOKUP(Tabla1[[#This Row],[Especie]],$AK$3:$AL$29,2,FALSE)</f>
        <v>2</v>
      </c>
      <c r="L597">
        <v>2</v>
      </c>
      <c r="M597">
        <v>14</v>
      </c>
      <c r="N597">
        <v>4</v>
      </c>
      <c r="O597">
        <v>1</v>
      </c>
      <c r="P597" s="4">
        <f>(L597*M597*N597*O597)/12</f>
        <v>9.3333333333333339</v>
      </c>
      <c r="Q597" s="4">
        <f>+P597/424</f>
        <v>2.2012578616352203E-2</v>
      </c>
      <c r="R597" s="5">
        <v>1.2</v>
      </c>
      <c r="S597" s="5">
        <f>+Tabla1[[#This Row],[Precio $]]*Tabla1[[#This Row],[PT]]</f>
        <v>11.200000000000001</v>
      </c>
    </row>
    <row r="598" spans="1:19" x14ac:dyDescent="0.25">
      <c r="A598" s="6">
        <v>44356</v>
      </c>
      <c r="B598" t="s">
        <v>59</v>
      </c>
      <c r="C598" t="str">
        <f>IFERROR(RIGHT(Tabla1[[#This Row],[Proyecto]],LEN(Tabla1[[#This Row],[Proyecto]])-FIND("-",Tabla1[[#This Row],[Proyecto]])),Tabla1[[#This Row],[Proyecto]])</f>
        <v>Bluechip partner</v>
      </c>
      <c r="D598" t="str">
        <f>VLOOKUP(Tabla1[[#This Row],[Proyecto With not char]],Sheet2!$B$4:$D$53,3,FALSE)</f>
        <v>6-Bluechip partner</v>
      </c>
      <c r="E598" t="s">
        <v>33</v>
      </c>
      <c r="F598">
        <f>VLOOKUP(Tabla1[[#This Row],[Bodega]],$AG$3:$AH$9,2,FALSE)</f>
        <v>2</v>
      </c>
      <c r="G598" t="s">
        <v>95</v>
      </c>
      <c r="J598" t="s">
        <v>62</v>
      </c>
      <c r="K598">
        <f>VLOOKUP(Tabla1[[#This Row],[Especie]],$AK$3:$AL$29,2,FALSE)</f>
        <v>2</v>
      </c>
      <c r="L598">
        <v>2</v>
      </c>
      <c r="M598">
        <v>9</v>
      </c>
      <c r="N598">
        <v>4</v>
      </c>
      <c r="O598">
        <v>1</v>
      </c>
      <c r="P598" s="4">
        <f>(L598*M598*N598*O598)/12</f>
        <v>6</v>
      </c>
      <c r="Q598" s="4">
        <f>+P598/424</f>
        <v>1.4150943396226415E-2</v>
      </c>
      <c r="R598" s="5">
        <v>1.2</v>
      </c>
      <c r="S598" s="5">
        <f>+Tabla1[[#This Row],[Precio $]]*Tabla1[[#This Row],[PT]]</f>
        <v>7.1999999999999993</v>
      </c>
    </row>
    <row r="599" spans="1:19" x14ac:dyDescent="0.25">
      <c r="A599" s="6">
        <v>44356</v>
      </c>
      <c r="B599" t="s">
        <v>59</v>
      </c>
      <c r="C599" t="str">
        <f>IFERROR(RIGHT(Tabla1[[#This Row],[Proyecto]],LEN(Tabla1[[#This Row],[Proyecto]])-FIND("-",Tabla1[[#This Row],[Proyecto]])),Tabla1[[#This Row],[Proyecto]])</f>
        <v>Bluechip partner</v>
      </c>
      <c r="D599" t="str">
        <f>VLOOKUP(Tabla1[[#This Row],[Proyecto With not char]],Sheet2!$B$4:$D$53,3,FALSE)</f>
        <v>6-Bluechip partner</v>
      </c>
      <c r="E599" t="s">
        <v>33</v>
      </c>
      <c r="F599">
        <f>VLOOKUP(Tabla1[[#This Row],[Bodega]],$AG$3:$AH$9,2,FALSE)</f>
        <v>2</v>
      </c>
      <c r="G599" t="s">
        <v>95</v>
      </c>
      <c r="J599" t="s">
        <v>62</v>
      </c>
      <c r="K599">
        <f>VLOOKUP(Tabla1[[#This Row],[Especie]],$AK$3:$AL$29,2,FALSE)</f>
        <v>2</v>
      </c>
      <c r="L599">
        <v>1</v>
      </c>
      <c r="M599">
        <v>6</v>
      </c>
      <c r="N599">
        <v>8</v>
      </c>
      <c r="O599">
        <v>2</v>
      </c>
      <c r="P599" s="4">
        <f>(L599*M599*N599*O599)/12</f>
        <v>8</v>
      </c>
      <c r="Q599" s="4">
        <f>+P599/424</f>
        <v>1.8867924528301886E-2</v>
      </c>
      <c r="R599" s="5">
        <v>1.2</v>
      </c>
      <c r="S599" s="5">
        <f>+Tabla1[[#This Row],[Precio $]]*Tabla1[[#This Row],[PT]]</f>
        <v>9.6</v>
      </c>
    </row>
    <row r="600" spans="1:19" x14ac:dyDescent="0.25">
      <c r="A600" s="6">
        <v>44356</v>
      </c>
      <c r="B600" t="s">
        <v>59</v>
      </c>
      <c r="C600" t="str">
        <f>IFERROR(RIGHT(Tabla1[[#This Row],[Proyecto]],LEN(Tabla1[[#This Row],[Proyecto]])-FIND("-",Tabla1[[#This Row],[Proyecto]])),Tabla1[[#This Row],[Proyecto]])</f>
        <v>Bluechip partner</v>
      </c>
      <c r="D600" t="str">
        <f>VLOOKUP(Tabla1[[#This Row],[Proyecto With not char]],Sheet2!$B$4:$D$53,3,FALSE)</f>
        <v>6-Bluechip partner</v>
      </c>
      <c r="E600" t="s">
        <v>33</v>
      </c>
      <c r="F600">
        <f>VLOOKUP(Tabla1[[#This Row],[Bodega]],$AG$3:$AH$9,2,FALSE)</f>
        <v>2</v>
      </c>
      <c r="G600" t="s">
        <v>95</v>
      </c>
      <c r="J600" t="s">
        <v>62</v>
      </c>
      <c r="K600">
        <f>VLOOKUP(Tabla1[[#This Row],[Especie]],$AK$3:$AL$29,2,FALSE)</f>
        <v>2</v>
      </c>
      <c r="L600">
        <v>3</v>
      </c>
      <c r="M600">
        <v>7</v>
      </c>
      <c r="N600">
        <v>5</v>
      </c>
      <c r="O600">
        <v>1</v>
      </c>
      <c r="P600" s="4">
        <f>(L600*M600*N600*O600)/12</f>
        <v>8.75</v>
      </c>
      <c r="Q600" s="4">
        <f>+P600/424</f>
        <v>2.0636792452830188E-2</v>
      </c>
      <c r="R600" s="5">
        <v>1.2</v>
      </c>
      <c r="S600" s="5">
        <f>+Tabla1[[#This Row],[Precio $]]*Tabla1[[#This Row],[PT]]</f>
        <v>10.5</v>
      </c>
    </row>
    <row r="601" spans="1:19" x14ac:dyDescent="0.25">
      <c r="A601" s="6">
        <v>44356</v>
      </c>
      <c r="B601" t="s">
        <v>59</v>
      </c>
      <c r="C601" t="str">
        <f>IFERROR(RIGHT(Tabla1[[#This Row],[Proyecto]],LEN(Tabla1[[#This Row],[Proyecto]])-FIND("-",Tabla1[[#This Row],[Proyecto]])),Tabla1[[#This Row],[Proyecto]])</f>
        <v>Bluechip partner</v>
      </c>
      <c r="D601" t="str">
        <f>VLOOKUP(Tabla1[[#This Row],[Proyecto With not char]],Sheet2!$B$4:$D$53,3,FALSE)</f>
        <v>6-Bluechip partner</v>
      </c>
      <c r="E601" t="s">
        <v>33</v>
      </c>
      <c r="F601">
        <f>VLOOKUP(Tabla1[[#This Row],[Bodega]],$AG$3:$AH$9,2,FALSE)</f>
        <v>2</v>
      </c>
      <c r="G601" t="s">
        <v>95</v>
      </c>
      <c r="J601" t="s">
        <v>62</v>
      </c>
      <c r="K601">
        <f>VLOOKUP(Tabla1[[#This Row],[Especie]],$AK$3:$AL$29,2,FALSE)</f>
        <v>2</v>
      </c>
      <c r="L601">
        <v>3</v>
      </c>
      <c r="M601">
        <v>5</v>
      </c>
      <c r="N601">
        <v>6</v>
      </c>
      <c r="O601">
        <v>1</v>
      </c>
      <c r="P601" s="4">
        <f>(L601*M601*N601*O601)/12</f>
        <v>7.5</v>
      </c>
      <c r="Q601" s="4">
        <f>+P601/424</f>
        <v>1.7688679245283018E-2</v>
      </c>
      <c r="R601" s="5">
        <v>1.2</v>
      </c>
      <c r="S601" s="5">
        <f>+Tabla1[[#This Row],[Precio $]]*Tabla1[[#This Row],[PT]]</f>
        <v>9</v>
      </c>
    </row>
    <row r="602" spans="1:19" x14ac:dyDescent="0.25">
      <c r="A602" s="6">
        <v>44354</v>
      </c>
      <c r="B602" t="s">
        <v>59</v>
      </c>
      <c r="C602" t="str">
        <f>IFERROR(RIGHT(Tabla1[[#This Row],[Proyecto]],LEN(Tabla1[[#This Row],[Proyecto]])-FIND("-",Tabla1[[#This Row],[Proyecto]])),Tabla1[[#This Row],[Proyecto]])</f>
        <v>Bluechip partner</v>
      </c>
      <c r="D602" t="str">
        <f>VLOOKUP(Tabla1[[#This Row],[Proyecto With not char]],Sheet2!$B$4:$D$53,3,FALSE)</f>
        <v>6-Bluechip partner</v>
      </c>
      <c r="E602" t="s">
        <v>20</v>
      </c>
      <c r="F602">
        <f>VLOOKUP(Tabla1[[#This Row],[Bodega]],$AG$3:$AH$9,2,FALSE)</f>
        <v>5</v>
      </c>
      <c r="G602" t="s">
        <v>96</v>
      </c>
      <c r="J602" t="s">
        <v>46</v>
      </c>
      <c r="K602">
        <f>VLOOKUP(Tabla1[[#This Row],[Especie]],$AK$3:$AL$29,2,FALSE)</f>
        <v>1003</v>
      </c>
      <c r="L602">
        <v>1</v>
      </c>
      <c r="M602">
        <v>4</v>
      </c>
      <c r="N602">
        <v>7</v>
      </c>
      <c r="O602">
        <v>16</v>
      </c>
      <c r="P602" s="4">
        <f>(L602*M602*N602*O602)/12</f>
        <v>37.333333333333336</v>
      </c>
      <c r="Q602" s="4">
        <f>+P602/424</f>
        <v>8.8050314465408813E-2</v>
      </c>
      <c r="R602" s="5">
        <v>1.43</v>
      </c>
      <c r="S602" s="5">
        <f>+Tabla1[[#This Row],[Precio $]]*Tabla1[[#This Row],[PT]]</f>
        <v>53.38666666666667</v>
      </c>
    </row>
    <row r="603" spans="1:19" x14ac:dyDescent="0.25">
      <c r="A603" s="6">
        <v>44354</v>
      </c>
      <c r="B603" t="s">
        <v>59</v>
      </c>
      <c r="C603" t="str">
        <f>IFERROR(RIGHT(Tabla1[[#This Row],[Proyecto]],LEN(Tabla1[[#This Row],[Proyecto]])-FIND("-",Tabla1[[#This Row],[Proyecto]])),Tabla1[[#This Row],[Proyecto]])</f>
        <v>Bluechip partner</v>
      </c>
      <c r="D603" t="str">
        <f>VLOOKUP(Tabla1[[#This Row],[Proyecto With not char]],Sheet2!$B$4:$D$53,3,FALSE)</f>
        <v>6-Bluechip partner</v>
      </c>
      <c r="E603" t="s">
        <v>20</v>
      </c>
      <c r="F603">
        <f>VLOOKUP(Tabla1[[#This Row],[Bodega]],$AG$3:$AH$9,2,FALSE)</f>
        <v>5</v>
      </c>
      <c r="G603" t="s">
        <v>96</v>
      </c>
      <c r="J603" t="s">
        <v>46</v>
      </c>
      <c r="K603">
        <f>VLOOKUP(Tabla1[[#This Row],[Especie]],$AK$3:$AL$29,2,FALSE)</f>
        <v>1003</v>
      </c>
      <c r="L603">
        <v>1</v>
      </c>
      <c r="M603">
        <v>4</v>
      </c>
      <c r="N603">
        <v>6</v>
      </c>
      <c r="O603">
        <v>4</v>
      </c>
      <c r="P603" s="4">
        <f>(L603*M603*N603*O603)/12</f>
        <v>8</v>
      </c>
      <c r="Q603" s="4">
        <f>+P603/424</f>
        <v>1.8867924528301886E-2</v>
      </c>
      <c r="R603" s="5">
        <v>1.43</v>
      </c>
      <c r="S603" s="5">
        <f>+Tabla1[[#This Row],[Precio $]]*Tabla1[[#This Row],[PT]]</f>
        <v>11.44</v>
      </c>
    </row>
    <row r="604" spans="1:19" x14ac:dyDescent="0.25">
      <c r="A604" s="6">
        <v>44355</v>
      </c>
      <c r="B604" t="s">
        <v>59</v>
      </c>
      <c r="C604" t="str">
        <f>IFERROR(RIGHT(Tabla1[[#This Row],[Proyecto]],LEN(Tabla1[[#This Row],[Proyecto]])-FIND("-",Tabla1[[#This Row],[Proyecto]])),Tabla1[[#This Row],[Proyecto]])</f>
        <v>Bluechip partner</v>
      </c>
      <c r="D604" t="str">
        <f>VLOOKUP(Tabla1[[#This Row],[Proyecto With not char]],Sheet2!$B$4:$D$53,3,FALSE)</f>
        <v>6-Bluechip partner</v>
      </c>
      <c r="E604" t="s">
        <v>33</v>
      </c>
      <c r="F604">
        <f>VLOOKUP(Tabla1[[#This Row],[Bodega]],$AG$3:$AH$9,2,FALSE)</f>
        <v>2</v>
      </c>
      <c r="G604" t="s">
        <v>97</v>
      </c>
      <c r="J604" t="s">
        <v>40</v>
      </c>
      <c r="K604">
        <f>VLOOKUP(Tabla1[[#This Row],[Especie]],$AK$3:$AL$29,2,FALSE)</f>
        <v>1005</v>
      </c>
      <c r="L604">
        <v>2</v>
      </c>
      <c r="M604">
        <v>12</v>
      </c>
      <c r="N604">
        <v>8</v>
      </c>
      <c r="O604">
        <v>4</v>
      </c>
      <c r="P604" s="4">
        <f>(L604*M604*N604*O604)/12</f>
        <v>64</v>
      </c>
      <c r="Q604" s="4">
        <f>+P604/424</f>
        <v>0.15094339622641509</v>
      </c>
      <c r="R604" s="5">
        <v>1.02</v>
      </c>
      <c r="S604" s="5">
        <f>+Tabla1[[#This Row],[Precio $]]*Tabla1[[#This Row],[PT]]</f>
        <v>65.28</v>
      </c>
    </row>
    <row r="605" spans="1:19" x14ac:dyDescent="0.25">
      <c r="A605" s="6">
        <v>44355</v>
      </c>
      <c r="B605" t="s">
        <v>59</v>
      </c>
      <c r="C605" t="str">
        <f>IFERROR(RIGHT(Tabla1[[#This Row],[Proyecto]],LEN(Tabla1[[#This Row],[Proyecto]])-FIND("-",Tabla1[[#This Row],[Proyecto]])),Tabla1[[#This Row],[Proyecto]])</f>
        <v>Bluechip partner</v>
      </c>
      <c r="D605" t="str">
        <f>VLOOKUP(Tabla1[[#This Row],[Proyecto With not char]],Sheet2!$B$4:$D$53,3,FALSE)</f>
        <v>6-Bluechip partner</v>
      </c>
      <c r="E605" t="s">
        <v>33</v>
      </c>
      <c r="F605">
        <f>VLOOKUP(Tabla1[[#This Row],[Bodega]],$AG$3:$AH$9,2,FALSE)</f>
        <v>2</v>
      </c>
      <c r="G605" t="s">
        <v>97</v>
      </c>
      <c r="J605" t="s">
        <v>40</v>
      </c>
      <c r="K605">
        <f>VLOOKUP(Tabla1[[#This Row],[Especie]],$AK$3:$AL$29,2,FALSE)</f>
        <v>1005</v>
      </c>
      <c r="L605">
        <v>2</v>
      </c>
      <c r="M605">
        <v>10</v>
      </c>
      <c r="N605">
        <v>8</v>
      </c>
      <c r="O605">
        <v>2</v>
      </c>
      <c r="P605" s="4">
        <f>(L605*M605*N605*O605)/12</f>
        <v>26.666666666666668</v>
      </c>
      <c r="Q605" s="4">
        <f>+P605/424</f>
        <v>6.2893081761006289E-2</v>
      </c>
      <c r="R605" s="5">
        <v>1.02</v>
      </c>
      <c r="S605" s="5">
        <f>+Tabla1[[#This Row],[Precio $]]*Tabla1[[#This Row],[PT]]</f>
        <v>27.200000000000003</v>
      </c>
    </row>
    <row r="606" spans="1:19" x14ac:dyDescent="0.25">
      <c r="A606" s="6">
        <v>44355</v>
      </c>
      <c r="B606" t="s">
        <v>59</v>
      </c>
      <c r="C606" t="str">
        <f>IFERROR(RIGHT(Tabla1[[#This Row],[Proyecto]],LEN(Tabla1[[#This Row],[Proyecto]])-FIND("-",Tabla1[[#This Row],[Proyecto]])),Tabla1[[#This Row],[Proyecto]])</f>
        <v>Bluechip partner</v>
      </c>
      <c r="D606" t="str">
        <f>VLOOKUP(Tabla1[[#This Row],[Proyecto With not char]],Sheet2!$B$4:$D$53,3,FALSE)</f>
        <v>6-Bluechip partner</v>
      </c>
      <c r="E606" t="s">
        <v>33</v>
      </c>
      <c r="F606">
        <f>VLOOKUP(Tabla1[[#This Row],[Bodega]],$AG$3:$AH$9,2,FALSE)</f>
        <v>2</v>
      </c>
      <c r="G606" t="s">
        <v>97</v>
      </c>
      <c r="J606" t="s">
        <v>40</v>
      </c>
      <c r="K606">
        <f>VLOOKUP(Tabla1[[#This Row],[Especie]],$AK$3:$AL$29,2,FALSE)</f>
        <v>1005</v>
      </c>
      <c r="L606">
        <v>2</v>
      </c>
      <c r="M606">
        <v>11</v>
      </c>
      <c r="N606">
        <v>8</v>
      </c>
      <c r="O606">
        <v>2</v>
      </c>
      <c r="P606" s="4">
        <f>(L606*M606*N606*O606)/12</f>
        <v>29.333333333333332</v>
      </c>
      <c r="Q606" s="4">
        <f>+P606/424</f>
        <v>6.9182389937106917E-2</v>
      </c>
      <c r="R606" s="5">
        <v>1.02</v>
      </c>
      <c r="S606" s="5">
        <f>+Tabla1[[#This Row],[Precio $]]*Tabla1[[#This Row],[PT]]</f>
        <v>29.919999999999998</v>
      </c>
    </row>
    <row r="607" spans="1:19" x14ac:dyDescent="0.25">
      <c r="A607" s="6">
        <v>44356</v>
      </c>
      <c r="B607" t="s">
        <v>59</v>
      </c>
      <c r="C607" t="str">
        <f>IFERROR(RIGHT(Tabla1[[#This Row],[Proyecto]],LEN(Tabla1[[#This Row],[Proyecto]])-FIND("-",Tabla1[[#This Row],[Proyecto]])),Tabla1[[#This Row],[Proyecto]])</f>
        <v>Bluechip partner</v>
      </c>
      <c r="D607" t="str">
        <f>VLOOKUP(Tabla1[[#This Row],[Proyecto With not char]],Sheet2!$B$4:$D$53,3,FALSE)</f>
        <v>6-Bluechip partner</v>
      </c>
      <c r="E607" t="s">
        <v>33</v>
      </c>
      <c r="F607">
        <f>VLOOKUP(Tabla1[[#This Row],[Bodega]],$AG$3:$AH$9,2,FALSE)</f>
        <v>2</v>
      </c>
      <c r="G607" t="s">
        <v>25</v>
      </c>
      <c r="J607" t="s">
        <v>40</v>
      </c>
      <c r="K607">
        <f>VLOOKUP(Tabla1[[#This Row],[Especie]],$AK$3:$AL$29,2,FALSE)</f>
        <v>1005</v>
      </c>
      <c r="L607">
        <v>2</v>
      </c>
      <c r="M607">
        <v>10</v>
      </c>
      <c r="N607">
        <v>8</v>
      </c>
      <c r="O607">
        <v>1</v>
      </c>
      <c r="P607" s="4">
        <f>(L607*M607*N607*O607)/12</f>
        <v>13.333333333333334</v>
      </c>
      <c r="Q607" s="4">
        <f>+P607/424</f>
        <v>3.1446540880503145E-2</v>
      </c>
      <c r="R607" s="5">
        <v>1.02</v>
      </c>
      <c r="S607" s="5">
        <f>+Tabla1[[#This Row],[Precio $]]*Tabla1[[#This Row],[PT]]</f>
        <v>13.600000000000001</v>
      </c>
    </row>
    <row r="608" spans="1:19" x14ac:dyDescent="0.25">
      <c r="A608" s="6">
        <v>44356</v>
      </c>
      <c r="B608" t="s">
        <v>59</v>
      </c>
      <c r="C608" t="str">
        <f>IFERROR(RIGHT(Tabla1[[#This Row],[Proyecto]],LEN(Tabla1[[#This Row],[Proyecto]])-FIND("-",Tabla1[[#This Row],[Proyecto]])),Tabla1[[#This Row],[Proyecto]])</f>
        <v>Bluechip partner</v>
      </c>
      <c r="D608" t="str">
        <f>VLOOKUP(Tabla1[[#This Row],[Proyecto With not char]],Sheet2!$B$4:$D$53,3,FALSE)</f>
        <v>6-Bluechip partner</v>
      </c>
      <c r="E608" t="s">
        <v>33</v>
      </c>
      <c r="F608">
        <f>VLOOKUP(Tabla1[[#This Row],[Bodega]],$AG$3:$AH$9,2,FALSE)</f>
        <v>2</v>
      </c>
      <c r="G608" t="s">
        <v>25</v>
      </c>
      <c r="J608" t="s">
        <v>40</v>
      </c>
      <c r="K608">
        <f>VLOOKUP(Tabla1[[#This Row],[Especie]],$AK$3:$AL$29,2,FALSE)</f>
        <v>1005</v>
      </c>
      <c r="L608">
        <v>2</v>
      </c>
      <c r="M608">
        <v>11</v>
      </c>
      <c r="N608">
        <v>9</v>
      </c>
      <c r="O608">
        <v>1</v>
      </c>
      <c r="P608" s="4">
        <f>(L608*M608*N608*O608)/12</f>
        <v>16.5</v>
      </c>
      <c r="Q608" s="4">
        <f>+P608/424</f>
        <v>3.891509433962264E-2</v>
      </c>
      <c r="R608" s="5">
        <v>1.02</v>
      </c>
      <c r="S608" s="5">
        <f>+Tabla1[[#This Row],[Precio $]]*Tabla1[[#This Row],[PT]]</f>
        <v>16.830000000000002</v>
      </c>
    </row>
    <row r="609" spans="1:19" x14ac:dyDescent="0.25">
      <c r="A609" s="6">
        <v>44356</v>
      </c>
      <c r="B609" t="s">
        <v>59</v>
      </c>
      <c r="C609" t="str">
        <f>IFERROR(RIGHT(Tabla1[[#This Row],[Proyecto]],LEN(Tabla1[[#This Row],[Proyecto]])-FIND("-",Tabla1[[#This Row],[Proyecto]])),Tabla1[[#This Row],[Proyecto]])</f>
        <v>Bluechip partner</v>
      </c>
      <c r="D609" t="str">
        <f>VLOOKUP(Tabla1[[#This Row],[Proyecto With not char]],Sheet2!$B$4:$D$53,3,FALSE)</f>
        <v>6-Bluechip partner</v>
      </c>
      <c r="E609" t="s">
        <v>33</v>
      </c>
      <c r="F609">
        <f>VLOOKUP(Tabla1[[#This Row],[Bodega]],$AG$3:$AH$9,2,FALSE)</f>
        <v>2</v>
      </c>
      <c r="G609" t="s">
        <v>25</v>
      </c>
      <c r="J609" t="s">
        <v>40</v>
      </c>
      <c r="K609">
        <f>VLOOKUP(Tabla1[[#This Row],[Especie]],$AK$3:$AL$29,2,FALSE)</f>
        <v>1005</v>
      </c>
      <c r="L609">
        <v>2</v>
      </c>
      <c r="M609">
        <v>12</v>
      </c>
      <c r="N609">
        <v>10</v>
      </c>
      <c r="O609">
        <v>2</v>
      </c>
      <c r="P609" s="4">
        <f>(L609*M609*N609*O609)/12</f>
        <v>40</v>
      </c>
      <c r="Q609" s="4">
        <f>+P609/424</f>
        <v>9.4339622641509441E-2</v>
      </c>
      <c r="R609" s="5">
        <v>1.02</v>
      </c>
      <c r="S609" s="5">
        <f>+Tabla1[[#This Row],[Precio $]]*Tabla1[[#This Row],[PT]]</f>
        <v>40.799999999999997</v>
      </c>
    </row>
    <row r="610" spans="1:19" x14ac:dyDescent="0.25">
      <c r="A610" s="6">
        <v>44356</v>
      </c>
      <c r="B610" t="s">
        <v>59</v>
      </c>
      <c r="C610" t="str">
        <f>IFERROR(RIGHT(Tabla1[[#This Row],[Proyecto]],LEN(Tabla1[[#This Row],[Proyecto]])-FIND("-",Tabla1[[#This Row],[Proyecto]])),Tabla1[[#This Row],[Proyecto]])</f>
        <v>Bluechip partner</v>
      </c>
      <c r="D610" t="str">
        <f>VLOOKUP(Tabla1[[#This Row],[Proyecto With not char]],Sheet2!$B$4:$D$53,3,FALSE)</f>
        <v>6-Bluechip partner</v>
      </c>
      <c r="E610" t="s">
        <v>33</v>
      </c>
      <c r="F610">
        <f>VLOOKUP(Tabla1[[#This Row],[Bodega]],$AG$3:$AH$9,2,FALSE)</f>
        <v>2</v>
      </c>
      <c r="G610" t="s">
        <v>25</v>
      </c>
      <c r="J610" t="s">
        <v>40</v>
      </c>
      <c r="K610">
        <f>VLOOKUP(Tabla1[[#This Row],[Especie]],$AK$3:$AL$29,2,FALSE)</f>
        <v>1005</v>
      </c>
      <c r="L610">
        <v>2</v>
      </c>
      <c r="M610">
        <v>10</v>
      </c>
      <c r="N610">
        <v>10</v>
      </c>
      <c r="O610">
        <v>1</v>
      </c>
      <c r="P610" s="4">
        <f>(L610*M610*N610*O610)/12</f>
        <v>16.666666666666668</v>
      </c>
      <c r="Q610" s="4">
        <f>+P610/424</f>
        <v>3.9308176100628936E-2</v>
      </c>
      <c r="R610" s="5">
        <v>1.02</v>
      </c>
      <c r="S610" s="5">
        <f>+Tabla1[[#This Row],[Precio $]]*Tabla1[[#This Row],[PT]]</f>
        <v>17</v>
      </c>
    </row>
    <row r="611" spans="1:19" x14ac:dyDescent="0.25">
      <c r="A611" s="6">
        <v>44356</v>
      </c>
      <c r="B611" t="s">
        <v>59</v>
      </c>
      <c r="C611" t="str">
        <f>IFERROR(RIGHT(Tabla1[[#This Row],[Proyecto]],LEN(Tabla1[[#This Row],[Proyecto]])-FIND("-",Tabla1[[#This Row],[Proyecto]])),Tabla1[[#This Row],[Proyecto]])</f>
        <v>Bluechip partner</v>
      </c>
      <c r="D611" t="str">
        <f>VLOOKUP(Tabla1[[#This Row],[Proyecto With not char]],Sheet2!$B$4:$D$53,3,FALSE)</f>
        <v>6-Bluechip partner</v>
      </c>
      <c r="E611" t="s">
        <v>33</v>
      </c>
      <c r="F611">
        <f>VLOOKUP(Tabla1[[#This Row],[Bodega]],$AG$3:$AH$9,2,FALSE)</f>
        <v>2</v>
      </c>
      <c r="G611" t="s">
        <v>25</v>
      </c>
      <c r="J611" t="s">
        <v>40</v>
      </c>
      <c r="K611">
        <f>VLOOKUP(Tabla1[[#This Row],[Especie]],$AK$3:$AL$29,2,FALSE)</f>
        <v>1005</v>
      </c>
      <c r="L611">
        <v>2</v>
      </c>
      <c r="M611">
        <v>9</v>
      </c>
      <c r="N611">
        <v>10</v>
      </c>
      <c r="O611">
        <v>1</v>
      </c>
      <c r="P611" s="4">
        <f>(L611*M611*N611*O611)/12</f>
        <v>15</v>
      </c>
      <c r="Q611" s="4">
        <f>+P611/424</f>
        <v>3.5377358490566037E-2</v>
      </c>
      <c r="R611" s="5">
        <v>1.02</v>
      </c>
      <c r="S611" s="5">
        <f>+Tabla1[[#This Row],[Precio $]]*Tabla1[[#This Row],[PT]]</f>
        <v>15.3</v>
      </c>
    </row>
    <row r="612" spans="1:19" x14ac:dyDescent="0.25">
      <c r="A612" s="6">
        <v>44361</v>
      </c>
      <c r="B612" t="s">
        <v>59</v>
      </c>
      <c r="C612" t="str">
        <f>IFERROR(RIGHT(Tabla1[[#This Row],[Proyecto]],LEN(Tabla1[[#This Row],[Proyecto]])-FIND("-",Tabla1[[#This Row],[Proyecto]])),Tabla1[[#This Row],[Proyecto]])</f>
        <v>Bluechip partner</v>
      </c>
      <c r="D612" t="str">
        <f>VLOOKUP(Tabla1[[#This Row],[Proyecto With not char]],Sheet2!$B$4:$D$53,3,FALSE)</f>
        <v>6-Bluechip partner</v>
      </c>
      <c r="E612" t="s">
        <v>33</v>
      </c>
      <c r="F612">
        <f>VLOOKUP(Tabla1[[#This Row],[Bodega]],$AG$3:$AH$9,2,FALSE)</f>
        <v>2</v>
      </c>
      <c r="G612" t="s">
        <v>102</v>
      </c>
      <c r="J612" t="s">
        <v>62</v>
      </c>
      <c r="K612">
        <f>VLOOKUP(Tabla1[[#This Row],[Especie]],$AK$3:$AL$29,2,FALSE)</f>
        <v>2</v>
      </c>
      <c r="L612">
        <v>1.5</v>
      </c>
      <c r="M612">
        <v>8</v>
      </c>
      <c r="N612">
        <v>8</v>
      </c>
      <c r="O612">
        <v>7</v>
      </c>
      <c r="P612" s="4">
        <f>(L612*M612*N612*O612)/12</f>
        <v>56</v>
      </c>
      <c r="Q612" s="4">
        <f>+P612/424</f>
        <v>0.13207547169811321</v>
      </c>
      <c r="R612" s="5">
        <v>1.2</v>
      </c>
      <c r="S612" s="5">
        <f>+Tabla1[[#This Row],[Precio $]]*Tabla1[[#This Row],[PT]]</f>
        <v>67.2</v>
      </c>
    </row>
    <row r="613" spans="1:19" x14ac:dyDescent="0.25">
      <c r="A613" s="6">
        <v>44361</v>
      </c>
      <c r="B613" t="s">
        <v>59</v>
      </c>
      <c r="C613" t="str">
        <f>IFERROR(RIGHT(Tabla1[[#This Row],[Proyecto]],LEN(Tabla1[[#This Row],[Proyecto]])-FIND("-",Tabla1[[#This Row],[Proyecto]])),Tabla1[[#This Row],[Proyecto]])</f>
        <v>Bluechip partner</v>
      </c>
      <c r="D613" t="str">
        <f>VLOOKUP(Tabla1[[#This Row],[Proyecto With not char]],Sheet2!$B$4:$D$53,3,FALSE)</f>
        <v>6-Bluechip partner</v>
      </c>
      <c r="E613" t="s">
        <v>33</v>
      </c>
      <c r="F613">
        <f>VLOOKUP(Tabla1[[#This Row],[Bodega]],$AG$3:$AH$9,2,FALSE)</f>
        <v>2</v>
      </c>
      <c r="G613" t="s">
        <v>102</v>
      </c>
      <c r="J613" t="s">
        <v>62</v>
      </c>
      <c r="K613">
        <f>VLOOKUP(Tabla1[[#This Row],[Especie]],$AK$3:$AL$29,2,FALSE)</f>
        <v>2</v>
      </c>
      <c r="L613">
        <v>1.5</v>
      </c>
      <c r="M613">
        <v>6</v>
      </c>
      <c r="N613">
        <v>8</v>
      </c>
      <c r="O613">
        <v>5</v>
      </c>
      <c r="P613" s="4">
        <f>(L613*M613*N613*O613)/12</f>
        <v>30</v>
      </c>
      <c r="Q613" s="4">
        <f>+P613/424</f>
        <v>7.0754716981132074E-2</v>
      </c>
      <c r="R613" s="5">
        <v>1.2</v>
      </c>
      <c r="S613" s="5">
        <f>+Tabla1[[#This Row],[Precio $]]*Tabla1[[#This Row],[PT]]</f>
        <v>36</v>
      </c>
    </row>
    <row r="614" spans="1:19" x14ac:dyDescent="0.25">
      <c r="A614" s="6">
        <v>44361</v>
      </c>
      <c r="B614" t="s">
        <v>59</v>
      </c>
      <c r="C614" t="str">
        <f>IFERROR(RIGHT(Tabla1[[#This Row],[Proyecto]],LEN(Tabla1[[#This Row],[Proyecto]])-FIND("-",Tabla1[[#This Row],[Proyecto]])),Tabla1[[#This Row],[Proyecto]])</f>
        <v>Bluechip partner</v>
      </c>
      <c r="D614" t="str">
        <f>VLOOKUP(Tabla1[[#This Row],[Proyecto With not char]],Sheet2!$B$4:$D$53,3,FALSE)</f>
        <v>6-Bluechip partner</v>
      </c>
      <c r="E614" t="s">
        <v>33</v>
      </c>
      <c r="F614">
        <f>VLOOKUP(Tabla1[[#This Row],[Bodega]],$AG$3:$AH$9,2,FALSE)</f>
        <v>2</v>
      </c>
      <c r="G614" t="s">
        <v>102</v>
      </c>
      <c r="J614" t="s">
        <v>62</v>
      </c>
      <c r="K614">
        <f>VLOOKUP(Tabla1[[#This Row],[Especie]],$AK$3:$AL$29,2,FALSE)</f>
        <v>2</v>
      </c>
      <c r="L614">
        <v>2</v>
      </c>
      <c r="M614">
        <v>4</v>
      </c>
      <c r="N614">
        <v>5</v>
      </c>
      <c r="O614">
        <v>5</v>
      </c>
      <c r="P614" s="4">
        <f>(L614*M614*N614*O614)/12</f>
        <v>16.666666666666668</v>
      </c>
      <c r="Q614" s="4">
        <f>+P614/424</f>
        <v>3.9308176100628936E-2</v>
      </c>
      <c r="R614" s="5">
        <v>1.2</v>
      </c>
      <c r="S614" s="5">
        <f>+Tabla1[[#This Row],[Precio $]]*Tabla1[[#This Row],[PT]]</f>
        <v>20</v>
      </c>
    </row>
    <row r="615" spans="1:19" x14ac:dyDescent="0.25">
      <c r="A615" s="6">
        <v>44361</v>
      </c>
      <c r="B615" t="s">
        <v>59</v>
      </c>
      <c r="C615" t="str">
        <f>IFERROR(RIGHT(Tabla1[[#This Row],[Proyecto]],LEN(Tabla1[[#This Row],[Proyecto]])-FIND("-",Tabla1[[#This Row],[Proyecto]])),Tabla1[[#This Row],[Proyecto]])</f>
        <v>Bluechip partner</v>
      </c>
      <c r="D615" t="str">
        <f>VLOOKUP(Tabla1[[#This Row],[Proyecto With not char]],Sheet2!$B$4:$D$53,3,FALSE)</f>
        <v>6-Bluechip partner</v>
      </c>
      <c r="E615" t="s">
        <v>33</v>
      </c>
      <c r="F615">
        <f>VLOOKUP(Tabla1[[#This Row],[Bodega]],$AG$3:$AH$9,2,FALSE)</f>
        <v>2</v>
      </c>
      <c r="G615" t="s">
        <v>102</v>
      </c>
      <c r="J615" t="s">
        <v>62</v>
      </c>
      <c r="K615">
        <f>VLOOKUP(Tabla1[[#This Row],[Especie]],$AK$3:$AL$29,2,FALSE)</f>
        <v>2</v>
      </c>
      <c r="L615">
        <v>1.5</v>
      </c>
      <c r="M615">
        <v>10</v>
      </c>
      <c r="N615">
        <v>6</v>
      </c>
      <c r="O615">
        <v>1</v>
      </c>
      <c r="P615" s="4">
        <f>(L615*M615*N615*O615)/12</f>
        <v>7.5</v>
      </c>
      <c r="Q615" s="4">
        <f>+P615/424</f>
        <v>1.7688679245283018E-2</v>
      </c>
      <c r="R615" s="5">
        <v>1.2</v>
      </c>
      <c r="S615" s="5">
        <f>+Tabla1[[#This Row],[Precio $]]*Tabla1[[#This Row],[PT]]</f>
        <v>9</v>
      </c>
    </row>
    <row r="616" spans="1:19" x14ac:dyDescent="0.25">
      <c r="A616" s="6">
        <v>44361</v>
      </c>
      <c r="B616" t="s">
        <v>59</v>
      </c>
      <c r="C616" t="str">
        <f>IFERROR(RIGHT(Tabla1[[#This Row],[Proyecto]],LEN(Tabla1[[#This Row],[Proyecto]])-FIND("-",Tabla1[[#This Row],[Proyecto]])),Tabla1[[#This Row],[Proyecto]])</f>
        <v>Bluechip partner</v>
      </c>
      <c r="D616" t="str">
        <f>VLOOKUP(Tabla1[[#This Row],[Proyecto With not char]],Sheet2!$B$4:$D$53,3,FALSE)</f>
        <v>6-Bluechip partner</v>
      </c>
      <c r="E616" t="s">
        <v>33</v>
      </c>
      <c r="F616">
        <f>VLOOKUP(Tabla1[[#This Row],[Bodega]],$AG$3:$AH$9,2,FALSE)</f>
        <v>2</v>
      </c>
      <c r="G616" t="s">
        <v>102</v>
      </c>
      <c r="J616" t="s">
        <v>62</v>
      </c>
      <c r="K616">
        <f>VLOOKUP(Tabla1[[#This Row],[Especie]],$AK$3:$AL$29,2,FALSE)</f>
        <v>2</v>
      </c>
      <c r="L616">
        <v>1.5</v>
      </c>
      <c r="M616">
        <v>6</v>
      </c>
      <c r="N616">
        <v>6</v>
      </c>
      <c r="O616">
        <v>2</v>
      </c>
      <c r="P616" s="4">
        <f>(L616*M616*N616*O616)/12</f>
        <v>9</v>
      </c>
      <c r="Q616" s="4">
        <f>+P616/424</f>
        <v>2.1226415094339621E-2</v>
      </c>
      <c r="R616" s="5">
        <v>1.2</v>
      </c>
      <c r="S616" s="5">
        <f>+Tabla1[[#This Row],[Precio $]]*Tabla1[[#This Row],[PT]]</f>
        <v>10.799999999999999</v>
      </c>
    </row>
    <row r="617" spans="1:19" x14ac:dyDescent="0.25">
      <c r="A617" s="6">
        <v>44361</v>
      </c>
      <c r="B617" t="s">
        <v>59</v>
      </c>
      <c r="C617" t="str">
        <f>IFERROR(RIGHT(Tabla1[[#This Row],[Proyecto]],LEN(Tabla1[[#This Row],[Proyecto]])-FIND("-",Tabla1[[#This Row],[Proyecto]])),Tabla1[[#This Row],[Proyecto]])</f>
        <v>Bluechip partner</v>
      </c>
      <c r="D617" t="str">
        <f>VLOOKUP(Tabla1[[#This Row],[Proyecto With not char]],Sheet2!$B$4:$D$53,3,FALSE)</f>
        <v>6-Bluechip partner</v>
      </c>
      <c r="E617" t="s">
        <v>33</v>
      </c>
      <c r="F617">
        <f>VLOOKUP(Tabla1[[#This Row],[Bodega]],$AG$3:$AH$9,2,FALSE)</f>
        <v>2</v>
      </c>
      <c r="G617" t="s">
        <v>102</v>
      </c>
      <c r="J617" t="s">
        <v>62</v>
      </c>
      <c r="K617">
        <f>VLOOKUP(Tabla1[[#This Row],[Especie]],$AK$3:$AL$29,2,FALSE)</f>
        <v>2</v>
      </c>
      <c r="L617">
        <v>1.5</v>
      </c>
      <c r="M617">
        <v>8</v>
      </c>
      <c r="N617">
        <v>6</v>
      </c>
      <c r="O617">
        <v>2</v>
      </c>
      <c r="P617" s="4">
        <f>(L617*M617*N617*O617)/12</f>
        <v>12</v>
      </c>
      <c r="Q617" s="4">
        <f>+P617/424</f>
        <v>2.8301886792452831E-2</v>
      </c>
      <c r="R617" s="5">
        <v>1.2</v>
      </c>
      <c r="S617" s="5">
        <f>+Tabla1[[#This Row],[Precio $]]*Tabla1[[#This Row],[PT]]</f>
        <v>14.399999999999999</v>
      </c>
    </row>
    <row r="618" spans="1:19" x14ac:dyDescent="0.25">
      <c r="A618" s="6">
        <v>44321</v>
      </c>
      <c r="B618" t="s">
        <v>59</v>
      </c>
      <c r="C618" t="str">
        <f>IFERROR(RIGHT(Tabla1[[#This Row],[Proyecto]],LEN(Tabla1[[#This Row],[Proyecto]])-FIND("-",Tabla1[[#This Row],[Proyecto]])),Tabla1[[#This Row],[Proyecto]])</f>
        <v>Bluechip partner</v>
      </c>
      <c r="D618" t="str">
        <f>VLOOKUP(Tabla1[[#This Row],[Proyecto With not char]],Sheet2!$B$4:$D$53,3,FALSE)</f>
        <v>6-Bluechip partner</v>
      </c>
      <c r="E618" t="s">
        <v>33</v>
      </c>
      <c r="F618">
        <f>VLOOKUP(Tabla1[[#This Row],[Bodega]],$AG$3:$AH$9,2,FALSE)</f>
        <v>2</v>
      </c>
      <c r="G618" t="s">
        <v>103</v>
      </c>
      <c r="J618" t="s">
        <v>40</v>
      </c>
      <c r="K618">
        <f>VLOOKUP(Tabla1[[#This Row],[Especie]],$AK$3:$AL$29,2,FALSE)</f>
        <v>1005</v>
      </c>
      <c r="L618">
        <v>2</v>
      </c>
      <c r="M618">
        <v>9</v>
      </c>
      <c r="N618">
        <v>7</v>
      </c>
      <c r="O618">
        <v>3</v>
      </c>
      <c r="P618" s="4">
        <f>(L618*M618*N618*O618)/12</f>
        <v>31.5</v>
      </c>
      <c r="Q618" s="4">
        <f>+P618/424</f>
        <v>7.4292452830188677E-2</v>
      </c>
      <c r="R618" s="5">
        <v>1.02</v>
      </c>
      <c r="S618" s="5">
        <f>+Tabla1[[#This Row],[Precio $]]*Tabla1[[#This Row],[PT]]</f>
        <v>32.130000000000003</v>
      </c>
    </row>
    <row r="619" spans="1:19" x14ac:dyDescent="0.25">
      <c r="A619" s="6">
        <v>44321</v>
      </c>
      <c r="B619" t="s">
        <v>59</v>
      </c>
      <c r="C619" t="str">
        <f>IFERROR(RIGHT(Tabla1[[#This Row],[Proyecto]],LEN(Tabla1[[#This Row],[Proyecto]])-FIND("-",Tabla1[[#This Row],[Proyecto]])),Tabla1[[#This Row],[Proyecto]])</f>
        <v>Bluechip partner</v>
      </c>
      <c r="D619" t="str">
        <f>VLOOKUP(Tabla1[[#This Row],[Proyecto With not char]],Sheet2!$B$4:$D$53,3,FALSE)</f>
        <v>6-Bluechip partner</v>
      </c>
      <c r="E619" t="s">
        <v>33</v>
      </c>
      <c r="F619">
        <f>VLOOKUP(Tabla1[[#This Row],[Bodega]],$AG$3:$AH$9,2,FALSE)</f>
        <v>2</v>
      </c>
      <c r="G619" t="s">
        <v>103</v>
      </c>
      <c r="J619" t="s">
        <v>40</v>
      </c>
      <c r="K619">
        <f>VLOOKUP(Tabla1[[#This Row],[Especie]],$AK$3:$AL$29,2,FALSE)</f>
        <v>1005</v>
      </c>
      <c r="L619">
        <v>2</v>
      </c>
      <c r="M619">
        <v>10</v>
      </c>
      <c r="N619">
        <v>7</v>
      </c>
      <c r="O619">
        <v>5</v>
      </c>
      <c r="P619" s="4">
        <f>(L619*M619*N619*O619)/12</f>
        <v>58.333333333333336</v>
      </c>
      <c r="Q619" s="4">
        <f>+P619/424</f>
        <v>0.13757861635220126</v>
      </c>
      <c r="R619" s="5">
        <v>1.02</v>
      </c>
      <c r="S619" s="5">
        <f>+Tabla1[[#This Row],[Precio $]]*Tabla1[[#This Row],[PT]]</f>
        <v>59.5</v>
      </c>
    </row>
    <row r="620" spans="1:19" x14ac:dyDescent="0.25">
      <c r="A620" s="6">
        <v>44321</v>
      </c>
      <c r="B620" t="s">
        <v>59</v>
      </c>
      <c r="C620" t="str">
        <f>IFERROR(RIGHT(Tabla1[[#This Row],[Proyecto]],LEN(Tabla1[[#This Row],[Proyecto]])-FIND("-",Tabla1[[#This Row],[Proyecto]])),Tabla1[[#This Row],[Proyecto]])</f>
        <v>Bluechip partner</v>
      </c>
      <c r="D620" t="str">
        <f>VLOOKUP(Tabla1[[#This Row],[Proyecto With not char]],Sheet2!$B$4:$D$53,3,FALSE)</f>
        <v>6-Bluechip partner</v>
      </c>
      <c r="E620" t="s">
        <v>33</v>
      </c>
      <c r="F620">
        <f>VLOOKUP(Tabla1[[#This Row],[Bodega]],$AG$3:$AH$9,2,FALSE)</f>
        <v>2</v>
      </c>
      <c r="G620" t="s">
        <v>103</v>
      </c>
      <c r="J620" t="s">
        <v>40</v>
      </c>
      <c r="K620">
        <f>VLOOKUP(Tabla1[[#This Row],[Especie]],$AK$3:$AL$29,2,FALSE)</f>
        <v>1005</v>
      </c>
      <c r="L620">
        <v>2</v>
      </c>
      <c r="M620">
        <v>11</v>
      </c>
      <c r="N620">
        <v>7</v>
      </c>
      <c r="O620">
        <v>2</v>
      </c>
      <c r="P620" s="4">
        <f>(L620*M620*N620*O620)/12</f>
        <v>25.666666666666668</v>
      </c>
      <c r="Q620" s="4">
        <f>+P620/424</f>
        <v>6.0534591194968554E-2</v>
      </c>
      <c r="R620" s="5">
        <v>1.02</v>
      </c>
      <c r="S620" s="5">
        <f>+Tabla1[[#This Row],[Precio $]]*Tabla1[[#This Row],[PT]]</f>
        <v>26.180000000000003</v>
      </c>
    </row>
    <row r="621" spans="1:19" x14ac:dyDescent="0.25">
      <c r="A621" s="6">
        <v>44321</v>
      </c>
      <c r="B621" t="s">
        <v>59</v>
      </c>
      <c r="C621" t="str">
        <f>IFERROR(RIGHT(Tabla1[[#This Row],[Proyecto]],LEN(Tabla1[[#This Row],[Proyecto]])-FIND("-",Tabla1[[#This Row],[Proyecto]])),Tabla1[[#This Row],[Proyecto]])</f>
        <v>Bluechip partner</v>
      </c>
      <c r="D621" t="str">
        <f>VLOOKUP(Tabla1[[#This Row],[Proyecto With not char]],Sheet2!$B$4:$D$53,3,FALSE)</f>
        <v>6-Bluechip partner</v>
      </c>
      <c r="E621" t="s">
        <v>33</v>
      </c>
      <c r="F621">
        <f>VLOOKUP(Tabla1[[#This Row],[Bodega]],$AG$3:$AH$9,2,FALSE)</f>
        <v>2</v>
      </c>
      <c r="G621" t="s">
        <v>103</v>
      </c>
      <c r="J621" t="s">
        <v>40</v>
      </c>
      <c r="K621">
        <f>VLOOKUP(Tabla1[[#This Row],[Especie]],$AK$3:$AL$29,2,FALSE)</f>
        <v>1005</v>
      </c>
      <c r="L621">
        <v>2</v>
      </c>
      <c r="M621">
        <v>17</v>
      </c>
      <c r="N621">
        <v>7</v>
      </c>
      <c r="O621">
        <v>1</v>
      </c>
      <c r="P621" s="4">
        <f>(L621*M621*N621*O621)/12</f>
        <v>19.833333333333332</v>
      </c>
      <c r="Q621" s="4">
        <f>+P621/424</f>
        <v>4.6776729559748424E-2</v>
      </c>
      <c r="R621" s="5">
        <v>1.02</v>
      </c>
      <c r="S621" s="5">
        <f>+Tabla1[[#This Row],[Precio $]]*Tabla1[[#This Row],[PT]]</f>
        <v>20.23</v>
      </c>
    </row>
    <row r="622" spans="1:19" x14ac:dyDescent="0.25">
      <c r="A622" s="6">
        <v>44321</v>
      </c>
      <c r="B622" t="s">
        <v>59</v>
      </c>
      <c r="C622" t="str">
        <f>IFERROR(RIGHT(Tabla1[[#This Row],[Proyecto]],LEN(Tabla1[[#This Row],[Proyecto]])-FIND("-",Tabla1[[#This Row],[Proyecto]])),Tabla1[[#This Row],[Proyecto]])</f>
        <v>Bluechip partner</v>
      </c>
      <c r="D622" t="str">
        <f>VLOOKUP(Tabla1[[#This Row],[Proyecto With not char]],Sheet2!$B$4:$D$53,3,FALSE)</f>
        <v>6-Bluechip partner</v>
      </c>
      <c r="E622" t="s">
        <v>33</v>
      </c>
      <c r="F622">
        <f>VLOOKUP(Tabla1[[#This Row],[Bodega]],$AG$3:$AH$9,2,FALSE)</f>
        <v>2</v>
      </c>
      <c r="G622" t="s">
        <v>103</v>
      </c>
      <c r="J622" t="s">
        <v>40</v>
      </c>
      <c r="K622">
        <f>VLOOKUP(Tabla1[[#This Row],[Especie]],$AK$3:$AL$29,2,FALSE)</f>
        <v>1005</v>
      </c>
      <c r="L622">
        <v>2</v>
      </c>
      <c r="M622">
        <v>13</v>
      </c>
      <c r="N622">
        <v>7</v>
      </c>
      <c r="O622">
        <v>2</v>
      </c>
      <c r="P622" s="4">
        <f>(L622*M622*N622*O622)/12</f>
        <v>30.333333333333332</v>
      </c>
      <c r="Q622" s="4">
        <f>+P622/424</f>
        <v>7.1540880503144652E-2</v>
      </c>
      <c r="R622" s="5">
        <v>1.02</v>
      </c>
      <c r="S622" s="5">
        <f>+Tabla1[[#This Row],[Precio $]]*Tabla1[[#This Row],[PT]]</f>
        <v>30.939999999999998</v>
      </c>
    </row>
    <row r="623" spans="1:19" x14ac:dyDescent="0.25">
      <c r="A623" s="6">
        <v>44321</v>
      </c>
      <c r="B623" t="s">
        <v>59</v>
      </c>
      <c r="C623" t="str">
        <f>IFERROR(RIGHT(Tabla1[[#This Row],[Proyecto]],LEN(Tabla1[[#This Row],[Proyecto]])-FIND("-",Tabla1[[#This Row],[Proyecto]])),Tabla1[[#This Row],[Proyecto]])</f>
        <v>Bluechip partner</v>
      </c>
      <c r="D623" t="str">
        <f>VLOOKUP(Tabla1[[#This Row],[Proyecto With not char]],Sheet2!$B$4:$D$53,3,FALSE)</f>
        <v>6-Bluechip partner</v>
      </c>
      <c r="E623" t="s">
        <v>33</v>
      </c>
      <c r="F623">
        <f>VLOOKUP(Tabla1[[#This Row],[Bodega]],$AG$3:$AH$9,2,FALSE)</f>
        <v>2</v>
      </c>
      <c r="G623" t="s">
        <v>103</v>
      </c>
      <c r="J623" t="s">
        <v>40</v>
      </c>
      <c r="K623">
        <f>VLOOKUP(Tabla1[[#This Row],[Especie]],$AK$3:$AL$29,2,FALSE)</f>
        <v>1005</v>
      </c>
      <c r="L623">
        <v>2</v>
      </c>
      <c r="M623">
        <v>16</v>
      </c>
      <c r="N623">
        <v>7</v>
      </c>
      <c r="O623">
        <v>1</v>
      </c>
      <c r="P623" s="4">
        <f>(L623*M623*N623*O623)/12</f>
        <v>18.666666666666668</v>
      </c>
      <c r="Q623" s="4">
        <f>+P623/424</f>
        <v>4.4025157232704407E-2</v>
      </c>
      <c r="R623" s="5">
        <v>1.02</v>
      </c>
      <c r="S623" s="5">
        <f>+Tabla1[[#This Row],[Precio $]]*Tabla1[[#This Row],[PT]]</f>
        <v>19.040000000000003</v>
      </c>
    </row>
    <row r="624" spans="1:19" x14ac:dyDescent="0.25">
      <c r="A624" s="6">
        <v>44321</v>
      </c>
      <c r="B624" t="s">
        <v>59</v>
      </c>
      <c r="C624" t="str">
        <f>IFERROR(RIGHT(Tabla1[[#This Row],[Proyecto]],LEN(Tabla1[[#This Row],[Proyecto]])-FIND("-",Tabla1[[#This Row],[Proyecto]])),Tabla1[[#This Row],[Proyecto]])</f>
        <v>Bluechip partner</v>
      </c>
      <c r="D624" t="str">
        <f>VLOOKUP(Tabla1[[#This Row],[Proyecto With not char]],Sheet2!$B$4:$D$53,3,FALSE)</f>
        <v>6-Bluechip partner</v>
      </c>
      <c r="E624" t="s">
        <v>33</v>
      </c>
      <c r="F624">
        <f>VLOOKUP(Tabla1[[#This Row],[Bodega]],$AG$3:$AH$9,2,FALSE)</f>
        <v>2</v>
      </c>
      <c r="G624" t="s">
        <v>103</v>
      </c>
      <c r="J624" t="s">
        <v>40</v>
      </c>
      <c r="K624">
        <f>VLOOKUP(Tabla1[[#This Row],[Especie]],$AK$3:$AL$29,2,FALSE)</f>
        <v>1005</v>
      </c>
      <c r="L624">
        <v>2</v>
      </c>
      <c r="M624">
        <v>10</v>
      </c>
      <c r="N624">
        <v>7</v>
      </c>
      <c r="O624">
        <v>1</v>
      </c>
      <c r="P624" s="4">
        <f>(L624*M624*N624*O624)/12</f>
        <v>11.666666666666666</v>
      </c>
      <c r="Q624" s="4">
        <f>+P624/424</f>
        <v>2.7515723270440249E-2</v>
      </c>
      <c r="R624" s="5">
        <v>1.02</v>
      </c>
      <c r="S624" s="5">
        <f>+Tabla1[[#This Row],[Precio $]]*Tabla1[[#This Row],[PT]]</f>
        <v>11.9</v>
      </c>
    </row>
    <row r="625" spans="1:19" x14ac:dyDescent="0.25">
      <c r="A625" s="6">
        <v>44321</v>
      </c>
      <c r="B625" t="s">
        <v>59</v>
      </c>
      <c r="C625" t="str">
        <f>IFERROR(RIGHT(Tabla1[[#This Row],[Proyecto]],LEN(Tabla1[[#This Row],[Proyecto]])-FIND("-",Tabla1[[#This Row],[Proyecto]])),Tabla1[[#This Row],[Proyecto]])</f>
        <v>Bluechip partner</v>
      </c>
      <c r="D625" t="str">
        <f>VLOOKUP(Tabla1[[#This Row],[Proyecto With not char]],Sheet2!$B$4:$D$53,3,FALSE)</f>
        <v>6-Bluechip partner</v>
      </c>
      <c r="E625" t="s">
        <v>33</v>
      </c>
      <c r="F625">
        <f>VLOOKUP(Tabla1[[#This Row],[Bodega]],$AG$3:$AH$9,2,FALSE)</f>
        <v>2</v>
      </c>
      <c r="G625" t="s">
        <v>103</v>
      </c>
      <c r="J625" t="s">
        <v>40</v>
      </c>
      <c r="K625">
        <f>VLOOKUP(Tabla1[[#This Row],[Especie]],$AK$3:$AL$29,2,FALSE)</f>
        <v>1005</v>
      </c>
      <c r="L625">
        <v>2</v>
      </c>
      <c r="M625">
        <v>11</v>
      </c>
      <c r="N625">
        <v>8</v>
      </c>
      <c r="O625">
        <v>1</v>
      </c>
      <c r="P625" s="4">
        <f>(L625*M625*N625*O625)/12</f>
        <v>14.666666666666666</v>
      </c>
      <c r="Q625" s="4">
        <f>+P625/424</f>
        <v>3.4591194968553458E-2</v>
      </c>
      <c r="R625" s="5">
        <v>1.02</v>
      </c>
      <c r="S625" s="5">
        <f>+Tabla1[[#This Row],[Precio $]]*Tabla1[[#This Row],[PT]]</f>
        <v>14.959999999999999</v>
      </c>
    </row>
    <row r="626" spans="1:19" x14ac:dyDescent="0.25">
      <c r="A626" s="6">
        <v>44321</v>
      </c>
      <c r="B626" t="s">
        <v>59</v>
      </c>
      <c r="C626" t="str">
        <f>IFERROR(RIGHT(Tabla1[[#This Row],[Proyecto]],LEN(Tabla1[[#This Row],[Proyecto]])-FIND("-",Tabla1[[#This Row],[Proyecto]])),Tabla1[[#This Row],[Proyecto]])</f>
        <v>Bluechip partner</v>
      </c>
      <c r="D626" t="str">
        <f>VLOOKUP(Tabla1[[#This Row],[Proyecto With not char]],Sheet2!$B$4:$D$53,3,FALSE)</f>
        <v>6-Bluechip partner</v>
      </c>
      <c r="E626" t="s">
        <v>33</v>
      </c>
      <c r="F626">
        <f>VLOOKUP(Tabla1[[#This Row],[Bodega]],$AG$3:$AH$9,2,FALSE)</f>
        <v>2</v>
      </c>
      <c r="G626" t="s">
        <v>103</v>
      </c>
      <c r="J626" t="s">
        <v>40</v>
      </c>
      <c r="K626">
        <f>VLOOKUP(Tabla1[[#This Row],[Especie]],$AK$3:$AL$29,2,FALSE)</f>
        <v>1005</v>
      </c>
      <c r="L626">
        <v>2</v>
      </c>
      <c r="M626">
        <v>9</v>
      </c>
      <c r="N626">
        <v>8</v>
      </c>
      <c r="O626">
        <v>4</v>
      </c>
      <c r="P626" s="4">
        <f>(L626*M626*N626*O626)/12</f>
        <v>48</v>
      </c>
      <c r="Q626" s="4">
        <f>+P626/424</f>
        <v>0.11320754716981132</v>
      </c>
      <c r="R626" s="5">
        <v>1.02</v>
      </c>
      <c r="S626" s="5">
        <f>+Tabla1[[#This Row],[Precio $]]*Tabla1[[#This Row],[PT]]</f>
        <v>48.96</v>
      </c>
    </row>
    <row r="627" spans="1:19" x14ac:dyDescent="0.25">
      <c r="A627" s="6">
        <v>44323</v>
      </c>
      <c r="B627" t="s">
        <v>59</v>
      </c>
      <c r="C627" t="str">
        <f>IFERROR(RIGHT(Tabla1[[#This Row],[Proyecto]],LEN(Tabla1[[#This Row],[Proyecto]])-FIND("-",Tabla1[[#This Row],[Proyecto]])),Tabla1[[#This Row],[Proyecto]])</f>
        <v>Bluechip partner</v>
      </c>
      <c r="D627" t="str">
        <f>VLOOKUP(Tabla1[[#This Row],[Proyecto With not char]],Sheet2!$B$4:$D$53,3,FALSE)</f>
        <v>6-Bluechip partner</v>
      </c>
      <c r="E627" t="s">
        <v>33</v>
      </c>
      <c r="F627">
        <f>VLOOKUP(Tabla1[[#This Row],[Bodega]],$AG$3:$AH$9,2,FALSE)</f>
        <v>2</v>
      </c>
      <c r="G627" t="s">
        <v>104</v>
      </c>
      <c r="J627" t="s">
        <v>40</v>
      </c>
      <c r="K627">
        <f>VLOOKUP(Tabla1[[#This Row],[Especie]],$AK$3:$AL$29,2,FALSE)</f>
        <v>1005</v>
      </c>
      <c r="L627">
        <v>2</v>
      </c>
      <c r="M627">
        <v>7</v>
      </c>
      <c r="N627">
        <v>8</v>
      </c>
      <c r="O627">
        <v>4</v>
      </c>
      <c r="P627" s="4">
        <f>(L627*M627*N627*O627)/12</f>
        <v>37.333333333333336</v>
      </c>
      <c r="Q627" s="4">
        <f>+P627/424</f>
        <v>8.8050314465408813E-2</v>
      </c>
      <c r="R627" s="5">
        <v>1.02</v>
      </c>
      <c r="S627" s="5">
        <f>+Tabla1[[#This Row],[Precio $]]*Tabla1[[#This Row],[PT]]</f>
        <v>38.080000000000005</v>
      </c>
    </row>
    <row r="628" spans="1:19" x14ac:dyDescent="0.25">
      <c r="A628" s="6">
        <v>44323</v>
      </c>
      <c r="B628" t="s">
        <v>59</v>
      </c>
      <c r="C628" t="str">
        <f>IFERROR(RIGHT(Tabla1[[#This Row],[Proyecto]],LEN(Tabla1[[#This Row],[Proyecto]])-FIND("-",Tabla1[[#This Row],[Proyecto]])),Tabla1[[#This Row],[Proyecto]])</f>
        <v>Bluechip partner</v>
      </c>
      <c r="D628" t="str">
        <f>VLOOKUP(Tabla1[[#This Row],[Proyecto With not char]],Sheet2!$B$4:$D$53,3,FALSE)</f>
        <v>6-Bluechip partner</v>
      </c>
      <c r="E628" t="s">
        <v>33</v>
      </c>
      <c r="F628">
        <f>VLOOKUP(Tabla1[[#This Row],[Bodega]],$AG$3:$AH$9,2,FALSE)</f>
        <v>2</v>
      </c>
      <c r="G628" t="s">
        <v>104</v>
      </c>
      <c r="J628" t="s">
        <v>40</v>
      </c>
      <c r="K628">
        <f>VLOOKUP(Tabla1[[#This Row],[Especie]],$AK$3:$AL$29,2,FALSE)</f>
        <v>1005</v>
      </c>
      <c r="L628">
        <v>2</v>
      </c>
      <c r="M628">
        <v>5</v>
      </c>
      <c r="N628">
        <v>8</v>
      </c>
      <c r="O628">
        <v>2</v>
      </c>
      <c r="P628" s="4">
        <f>(L628*M628*N628*O628)/12</f>
        <v>13.333333333333334</v>
      </c>
      <c r="Q628" s="4">
        <f>+P628/424</f>
        <v>3.1446540880503145E-2</v>
      </c>
      <c r="R628" s="5">
        <v>1.02</v>
      </c>
      <c r="S628" s="5">
        <f>+Tabla1[[#This Row],[Precio $]]*Tabla1[[#This Row],[PT]]</f>
        <v>13.600000000000001</v>
      </c>
    </row>
    <row r="629" spans="1:19" x14ac:dyDescent="0.25">
      <c r="A629" s="6">
        <v>44323</v>
      </c>
      <c r="B629" t="s">
        <v>59</v>
      </c>
      <c r="C629" t="str">
        <f>IFERROR(RIGHT(Tabla1[[#This Row],[Proyecto]],LEN(Tabla1[[#This Row],[Proyecto]])-FIND("-",Tabla1[[#This Row],[Proyecto]])),Tabla1[[#This Row],[Proyecto]])</f>
        <v>Bluechip partner</v>
      </c>
      <c r="D629" t="str">
        <f>VLOOKUP(Tabla1[[#This Row],[Proyecto With not char]],Sheet2!$B$4:$D$53,3,FALSE)</f>
        <v>6-Bluechip partner</v>
      </c>
      <c r="E629" t="s">
        <v>33</v>
      </c>
      <c r="F629">
        <f>VLOOKUP(Tabla1[[#This Row],[Bodega]],$AG$3:$AH$9,2,FALSE)</f>
        <v>2</v>
      </c>
      <c r="G629" t="s">
        <v>104</v>
      </c>
      <c r="J629" t="s">
        <v>40</v>
      </c>
      <c r="K629">
        <f>VLOOKUP(Tabla1[[#This Row],[Especie]],$AK$3:$AL$29,2,FALSE)</f>
        <v>1005</v>
      </c>
      <c r="L629">
        <v>2</v>
      </c>
      <c r="M629">
        <v>8</v>
      </c>
      <c r="N629">
        <v>8</v>
      </c>
      <c r="O629">
        <v>4</v>
      </c>
      <c r="P629" s="4">
        <f>(L629*M629*N629*O629)/12</f>
        <v>42.666666666666664</v>
      </c>
      <c r="Q629" s="4">
        <f>+P629/424</f>
        <v>0.10062893081761005</v>
      </c>
      <c r="R629" s="5">
        <v>1.02</v>
      </c>
      <c r="S629" s="5">
        <f>+Tabla1[[#This Row],[Precio $]]*Tabla1[[#This Row],[PT]]</f>
        <v>43.519999999999996</v>
      </c>
    </row>
    <row r="630" spans="1:19" x14ac:dyDescent="0.25">
      <c r="A630" s="6">
        <v>44323</v>
      </c>
      <c r="B630" t="s">
        <v>59</v>
      </c>
      <c r="C630" t="str">
        <f>IFERROR(RIGHT(Tabla1[[#This Row],[Proyecto]],LEN(Tabla1[[#This Row],[Proyecto]])-FIND("-",Tabla1[[#This Row],[Proyecto]])),Tabla1[[#This Row],[Proyecto]])</f>
        <v>Bluechip partner</v>
      </c>
      <c r="D630" t="str">
        <f>VLOOKUP(Tabla1[[#This Row],[Proyecto With not char]],Sheet2!$B$4:$D$53,3,FALSE)</f>
        <v>6-Bluechip partner</v>
      </c>
      <c r="E630" t="s">
        <v>33</v>
      </c>
      <c r="F630">
        <f>VLOOKUP(Tabla1[[#This Row],[Bodega]],$AG$3:$AH$9,2,FALSE)</f>
        <v>2</v>
      </c>
      <c r="G630" t="s">
        <v>104</v>
      </c>
      <c r="J630" t="s">
        <v>40</v>
      </c>
      <c r="K630">
        <f>VLOOKUP(Tabla1[[#This Row],[Especie]],$AK$3:$AL$29,2,FALSE)</f>
        <v>1005</v>
      </c>
      <c r="L630">
        <v>2</v>
      </c>
      <c r="M630">
        <v>9</v>
      </c>
      <c r="N630">
        <v>8</v>
      </c>
      <c r="O630">
        <v>1</v>
      </c>
      <c r="P630" s="4">
        <f>(L630*M630*N630*O630)/12</f>
        <v>12</v>
      </c>
      <c r="Q630" s="4">
        <f>+P630/424</f>
        <v>2.8301886792452831E-2</v>
      </c>
      <c r="R630" s="5">
        <v>1.02</v>
      </c>
      <c r="S630" s="5">
        <f>+Tabla1[[#This Row],[Precio $]]*Tabla1[[#This Row],[PT]]</f>
        <v>12.24</v>
      </c>
    </row>
    <row r="631" spans="1:19" x14ac:dyDescent="0.25">
      <c r="A631" s="6">
        <v>44323</v>
      </c>
      <c r="B631" t="s">
        <v>59</v>
      </c>
      <c r="C631" t="str">
        <f>IFERROR(RIGHT(Tabla1[[#This Row],[Proyecto]],LEN(Tabla1[[#This Row],[Proyecto]])-FIND("-",Tabla1[[#This Row],[Proyecto]])),Tabla1[[#This Row],[Proyecto]])</f>
        <v>Bluechip partner</v>
      </c>
      <c r="D631" t="str">
        <f>VLOOKUP(Tabla1[[#This Row],[Proyecto With not char]],Sheet2!$B$4:$D$53,3,FALSE)</f>
        <v>6-Bluechip partner</v>
      </c>
      <c r="E631" t="s">
        <v>33</v>
      </c>
      <c r="F631">
        <f>VLOOKUP(Tabla1[[#This Row],[Bodega]],$AG$3:$AH$9,2,FALSE)</f>
        <v>2</v>
      </c>
      <c r="G631" t="s">
        <v>104</v>
      </c>
      <c r="J631" t="s">
        <v>40</v>
      </c>
      <c r="K631">
        <f>VLOOKUP(Tabla1[[#This Row],[Especie]],$AK$3:$AL$29,2,FALSE)</f>
        <v>1005</v>
      </c>
      <c r="L631">
        <v>1.5</v>
      </c>
      <c r="M631">
        <v>6</v>
      </c>
      <c r="N631">
        <v>3</v>
      </c>
      <c r="O631">
        <v>2</v>
      </c>
      <c r="P631" s="4">
        <f>(L631*M631*N631*O631)/12</f>
        <v>4.5</v>
      </c>
      <c r="Q631" s="4">
        <f>+P631/424</f>
        <v>1.0613207547169811E-2</v>
      </c>
      <c r="R631" s="5">
        <v>1.02</v>
      </c>
      <c r="S631" s="5">
        <f>+Tabla1[[#This Row],[Precio $]]*Tabla1[[#This Row],[PT]]</f>
        <v>4.59</v>
      </c>
    </row>
    <row r="632" spans="1:19" x14ac:dyDescent="0.25">
      <c r="A632" s="6">
        <v>44323</v>
      </c>
      <c r="B632" t="s">
        <v>59</v>
      </c>
      <c r="C632" t="str">
        <f>IFERROR(RIGHT(Tabla1[[#This Row],[Proyecto]],LEN(Tabla1[[#This Row],[Proyecto]])-FIND("-",Tabla1[[#This Row],[Proyecto]])),Tabla1[[#This Row],[Proyecto]])</f>
        <v>Bluechip partner</v>
      </c>
      <c r="D632" t="str">
        <f>VLOOKUP(Tabla1[[#This Row],[Proyecto With not char]],Sheet2!$B$4:$D$53,3,FALSE)</f>
        <v>6-Bluechip partner</v>
      </c>
      <c r="E632" t="s">
        <v>33</v>
      </c>
      <c r="F632">
        <f>VLOOKUP(Tabla1[[#This Row],[Bodega]],$AG$3:$AH$9,2,FALSE)</f>
        <v>2</v>
      </c>
      <c r="G632" t="s">
        <v>104</v>
      </c>
      <c r="J632" t="s">
        <v>40</v>
      </c>
      <c r="K632">
        <f>VLOOKUP(Tabla1[[#This Row],[Especie]],$AK$3:$AL$29,2,FALSE)</f>
        <v>1005</v>
      </c>
      <c r="L632">
        <v>1.5</v>
      </c>
      <c r="M632">
        <v>7</v>
      </c>
      <c r="N632">
        <v>3</v>
      </c>
      <c r="O632">
        <v>1</v>
      </c>
      <c r="P632" s="4">
        <f>(L632*M632*N632*O632)/12</f>
        <v>2.625</v>
      </c>
      <c r="Q632" s="4">
        <f>+P632/424</f>
        <v>6.191037735849057E-3</v>
      </c>
      <c r="R632" s="5">
        <v>1.02</v>
      </c>
      <c r="S632" s="5">
        <f>+Tabla1[[#This Row],[Precio $]]*Tabla1[[#This Row],[PT]]</f>
        <v>2.6775000000000002</v>
      </c>
    </row>
    <row r="633" spans="1:19" x14ac:dyDescent="0.25">
      <c r="A633" s="6">
        <v>44323</v>
      </c>
      <c r="B633" t="s">
        <v>59</v>
      </c>
      <c r="C633" t="str">
        <f>IFERROR(RIGHT(Tabla1[[#This Row],[Proyecto]],LEN(Tabla1[[#This Row],[Proyecto]])-FIND("-",Tabla1[[#This Row],[Proyecto]])),Tabla1[[#This Row],[Proyecto]])</f>
        <v>Bluechip partner</v>
      </c>
      <c r="D633" t="str">
        <f>VLOOKUP(Tabla1[[#This Row],[Proyecto With not char]],Sheet2!$B$4:$D$53,3,FALSE)</f>
        <v>6-Bluechip partner</v>
      </c>
      <c r="E633" t="s">
        <v>33</v>
      </c>
      <c r="F633">
        <f>VLOOKUP(Tabla1[[#This Row],[Bodega]],$AG$3:$AH$9,2,FALSE)</f>
        <v>2</v>
      </c>
      <c r="G633" t="s">
        <v>104</v>
      </c>
      <c r="J633" t="s">
        <v>40</v>
      </c>
      <c r="K633">
        <f>VLOOKUP(Tabla1[[#This Row],[Especie]],$AK$3:$AL$29,2,FALSE)</f>
        <v>1005</v>
      </c>
      <c r="L633">
        <v>1.5</v>
      </c>
      <c r="M633">
        <v>8</v>
      </c>
      <c r="N633">
        <v>3</v>
      </c>
      <c r="O633">
        <v>1</v>
      </c>
      <c r="P633" s="4">
        <f>(L633*M633*N633*O633)/12</f>
        <v>3</v>
      </c>
      <c r="Q633" s="4">
        <f>+P633/424</f>
        <v>7.0754716981132077E-3</v>
      </c>
      <c r="R633" s="5">
        <v>1.02</v>
      </c>
      <c r="S633" s="5">
        <f>+Tabla1[[#This Row],[Precio $]]*Tabla1[[#This Row],[PT]]</f>
        <v>3.06</v>
      </c>
    </row>
    <row r="634" spans="1:19" x14ac:dyDescent="0.25">
      <c r="A634" s="6">
        <v>44323</v>
      </c>
      <c r="B634" t="s">
        <v>59</v>
      </c>
      <c r="C634" t="str">
        <f>IFERROR(RIGHT(Tabla1[[#This Row],[Proyecto]],LEN(Tabla1[[#This Row],[Proyecto]])-FIND("-",Tabla1[[#This Row],[Proyecto]])),Tabla1[[#This Row],[Proyecto]])</f>
        <v>Bluechip partner</v>
      </c>
      <c r="D634" t="str">
        <f>VLOOKUP(Tabla1[[#This Row],[Proyecto With not char]],Sheet2!$B$4:$D$53,3,FALSE)</f>
        <v>6-Bluechip partner</v>
      </c>
      <c r="E634" t="s">
        <v>33</v>
      </c>
      <c r="F634">
        <f>VLOOKUP(Tabla1[[#This Row],[Bodega]],$AG$3:$AH$9,2,FALSE)</f>
        <v>2</v>
      </c>
      <c r="G634" t="s">
        <v>104</v>
      </c>
      <c r="J634" t="s">
        <v>40</v>
      </c>
      <c r="K634">
        <f>VLOOKUP(Tabla1[[#This Row],[Especie]],$AK$3:$AL$29,2,FALSE)</f>
        <v>1005</v>
      </c>
      <c r="L634">
        <v>1.5</v>
      </c>
      <c r="M634">
        <v>10</v>
      </c>
      <c r="N634">
        <v>3</v>
      </c>
      <c r="O634">
        <v>2</v>
      </c>
      <c r="P634" s="4">
        <f>(L634*M634*N634*O634)/12</f>
        <v>7.5</v>
      </c>
      <c r="Q634" s="4">
        <f>+P634/424</f>
        <v>1.7688679245283018E-2</v>
      </c>
      <c r="R634" s="5">
        <v>1.02</v>
      </c>
      <c r="S634" s="5">
        <f>+Tabla1[[#This Row],[Precio $]]*Tabla1[[#This Row],[PT]]</f>
        <v>7.65</v>
      </c>
    </row>
    <row r="635" spans="1:19" x14ac:dyDescent="0.25">
      <c r="A635" s="6">
        <v>44323</v>
      </c>
      <c r="B635" t="s">
        <v>59</v>
      </c>
      <c r="C635" t="str">
        <f>IFERROR(RIGHT(Tabla1[[#This Row],[Proyecto]],LEN(Tabla1[[#This Row],[Proyecto]])-FIND("-",Tabla1[[#This Row],[Proyecto]])),Tabla1[[#This Row],[Proyecto]])</f>
        <v>Bluechip partner</v>
      </c>
      <c r="D635" t="str">
        <f>VLOOKUP(Tabla1[[#This Row],[Proyecto With not char]],Sheet2!$B$4:$D$53,3,FALSE)</f>
        <v>6-Bluechip partner</v>
      </c>
      <c r="E635" t="s">
        <v>33</v>
      </c>
      <c r="F635">
        <f>VLOOKUP(Tabla1[[#This Row],[Bodega]],$AG$3:$AH$9,2,FALSE)</f>
        <v>2</v>
      </c>
      <c r="G635" t="s">
        <v>104</v>
      </c>
      <c r="J635" t="s">
        <v>40</v>
      </c>
      <c r="K635">
        <f>VLOOKUP(Tabla1[[#This Row],[Especie]],$AK$3:$AL$29,2,FALSE)</f>
        <v>1005</v>
      </c>
      <c r="L635">
        <v>1.5</v>
      </c>
      <c r="M635">
        <v>5</v>
      </c>
      <c r="N635">
        <v>3</v>
      </c>
      <c r="O635">
        <v>1</v>
      </c>
      <c r="P635" s="4">
        <f>(L635*M635*N635*O635)/12</f>
        <v>1.875</v>
      </c>
      <c r="Q635" s="4">
        <f>+P635/424</f>
        <v>4.4221698113207546E-3</v>
      </c>
      <c r="R635" s="5">
        <v>1.02</v>
      </c>
      <c r="S635" s="5">
        <f>+Tabla1[[#This Row],[Precio $]]*Tabla1[[#This Row],[PT]]</f>
        <v>1.9125000000000001</v>
      </c>
    </row>
    <row r="636" spans="1:19" x14ac:dyDescent="0.25">
      <c r="A636" s="6">
        <v>44323</v>
      </c>
      <c r="B636" t="s">
        <v>59</v>
      </c>
      <c r="C636" t="str">
        <f>IFERROR(RIGHT(Tabla1[[#This Row],[Proyecto]],LEN(Tabla1[[#This Row],[Proyecto]])-FIND("-",Tabla1[[#This Row],[Proyecto]])),Tabla1[[#This Row],[Proyecto]])</f>
        <v>Bluechip partner</v>
      </c>
      <c r="D636" t="str">
        <f>VLOOKUP(Tabla1[[#This Row],[Proyecto With not char]],Sheet2!$B$4:$D$53,3,FALSE)</f>
        <v>6-Bluechip partner</v>
      </c>
      <c r="E636" t="s">
        <v>33</v>
      </c>
      <c r="F636">
        <f>VLOOKUP(Tabla1[[#This Row],[Bodega]],$AG$3:$AH$9,2,FALSE)</f>
        <v>2</v>
      </c>
      <c r="G636" t="s">
        <v>104</v>
      </c>
      <c r="J636" t="s">
        <v>40</v>
      </c>
      <c r="K636">
        <f>VLOOKUP(Tabla1[[#This Row],[Especie]],$AK$3:$AL$29,2,FALSE)</f>
        <v>1005</v>
      </c>
      <c r="L636">
        <v>1.5</v>
      </c>
      <c r="M636">
        <v>6</v>
      </c>
      <c r="N636">
        <v>4</v>
      </c>
      <c r="O636">
        <v>4</v>
      </c>
      <c r="P636" s="4">
        <f>(L636*M636*N636*O636)/12</f>
        <v>12</v>
      </c>
      <c r="Q636" s="4">
        <f>+P636/424</f>
        <v>2.8301886792452831E-2</v>
      </c>
      <c r="R636" s="5">
        <v>1.02</v>
      </c>
      <c r="S636" s="5">
        <f>+Tabla1[[#This Row],[Precio $]]*Tabla1[[#This Row],[PT]]</f>
        <v>12.24</v>
      </c>
    </row>
    <row r="637" spans="1:19" x14ac:dyDescent="0.25">
      <c r="A637" s="6">
        <v>44323</v>
      </c>
      <c r="B637" t="s">
        <v>59</v>
      </c>
      <c r="C637" t="str">
        <f>IFERROR(RIGHT(Tabla1[[#This Row],[Proyecto]],LEN(Tabla1[[#This Row],[Proyecto]])-FIND("-",Tabla1[[#This Row],[Proyecto]])),Tabla1[[#This Row],[Proyecto]])</f>
        <v>Bluechip partner</v>
      </c>
      <c r="D637" t="str">
        <f>VLOOKUP(Tabla1[[#This Row],[Proyecto With not char]],Sheet2!$B$4:$D$53,3,FALSE)</f>
        <v>6-Bluechip partner</v>
      </c>
      <c r="E637" t="s">
        <v>33</v>
      </c>
      <c r="F637">
        <f>VLOOKUP(Tabla1[[#This Row],[Bodega]],$AG$3:$AH$9,2,FALSE)</f>
        <v>2</v>
      </c>
      <c r="G637" t="s">
        <v>104</v>
      </c>
      <c r="J637" t="s">
        <v>40</v>
      </c>
      <c r="K637">
        <f>VLOOKUP(Tabla1[[#This Row],[Especie]],$AK$3:$AL$29,2,FALSE)</f>
        <v>1005</v>
      </c>
      <c r="L637">
        <v>1.5</v>
      </c>
      <c r="M637">
        <v>7</v>
      </c>
      <c r="N637">
        <v>4</v>
      </c>
      <c r="O637">
        <v>3</v>
      </c>
      <c r="P637" s="4">
        <f>(L637*M637*N637*O637)/12</f>
        <v>10.5</v>
      </c>
      <c r="Q637" s="4">
        <f>+P637/424</f>
        <v>2.4764150943396228E-2</v>
      </c>
      <c r="R637" s="5">
        <v>1.02</v>
      </c>
      <c r="S637" s="5">
        <f>+Tabla1[[#This Row],[Precio $]]*Tabla1[[#This Row],[PT]]</f>
        <v>10.71</v>
      </c>
    </row>
    <row r="638" spans="1:19" x14ac:dyDescent="0.25">
      <c r="A638" s="6">
        <v>44323</v>
      </c>
      <c r="B638" t="s">
        <v>59</v>
      </c>
      <c r="C638" t="str">
        <f>IFERROR(RIGHT(Tabla1[[#This Row],[Proyecto]],LEN(Tabla1[[#This Row],[Proyecto]])-FIND("-",Tabla1[[#This Row],[Proyecto]])),Tabla1[[#This Row],[Proyecto]])</f>
        <v>Bluechip partner</v>
      </c>
      <c r="D638" t="str">
        <f>VLOOKUP(Tabla1[[#This Row],[Proyecto With not char]],Sheet2!$B$4:$D$53,3,FALSE)</f>
        <v>6-Bluechip partner</v>
      </c>
      <c r="E638" t="s">
        <v>33</v>
      </c>
      <c r="F638">
        <f>VLOOKUP(Tabla1[[#This Row],[Bodega]],$AG$3:$AH$9,2,FALSE)</f>
        <v>2</v>
      </c>
      <c r="G638" t="s">
        <v>104</v>
      </c>
      <c r="J638" t="s">
        <v>40</v>
      </c>
      <c r="K638">
        <f>VLOOKUP(Tabla1[[#This Row],[Especie]],$AK$3:$AL$29,2,FALSE)</f>
        <v>1005</v>
      </c>
      <c r="L638">
        <v>1.5</v>
      </c>
      <c r="M638">
        <v>5</v>
      </c>
      <c r="N638">
        <v>4</v>
      </c>
      <c r="O638">
        <v>3</v>
      </c>
      <c r="P638" s="4">
        <f>(L638*M638*N638*O638)/12</f>
        <v>7.5</v>
      </c>
      <c r="Q638" s="4">
        <f>+P638/424</f>
        <v>1.7688679245283018E-2</v>
      </c>
      <c r="R638" s="5">
        <v>1.02</v>
      </c>
      <c r="S638" s="5">
        <f>+Tabla1[[#This Row],[Precio $]]*Tabla1[[#This Row],[PT]]</f>
        <v>7.65</v>
      </c>
    </row>
    <row r="639" spans="1:19" x14ac:dyDescent="0.25">
      <c r="A639" s="6">
        <v>44398</v>
      </c>
      <c r="B639" t="s">
        <v>59</v>
      </c>
      <c r="C639" t="str">
        <f>IFERROR(RIGHT(Tabla1[[#This Row],[Proyecto]],LEN(Tabla1[[#This Row],[Proyecto]])-FIND("-",Tabla1[[#This Row],[Proyecto]])),Tabla1[[#This Row],[Proyecto]])</f>
        <v>Bluechip partner</v>
      </c>
      <c r="D639" t="str">
        <f>VLOOKUP(Tabla1[[#This Row],[Proyecto With not char]],Sheet2!$B$4:$D$53,3,FALSE)</f>
        <v>6-Bluechip partner</v>
      </c>
      <c r="E639" t="s">
        <v>33</v>
      </c>
      <c r="F639">
        <f>VLOOKUP(Tabla1[[#This Row],[Bodega]],$AG$3:$AH$9,2,FALSE)</f>
        <v>2</v>
      </c>
      <c r="G639" t="s">
        <v>105</v>
      </c>
      <c r="J639" t="s">
        <v>40</v>
      </c>
      <c r="K639">
        <f>VLOOKUP(Tabla1[[#This Row],[Especie]],$AK$3:$AL$29,2,FALSE)</f>
        <v>1005</v>
      </c>
      <c r="L639">
        <v>2</v>
      </c>
      <c r="M639">
        <v>7</v>
      </c>
      <c r="N639">
        <v>5</v>
      </c>
      <c r="O639">
        <v>3</v>
      </c>
      <c r="P639" s="4">
        <f>(L639*M639*N639*O639)/12</f>
        <v>17.5</v>
      </c>
      <c r="Q639" s="4">
        <f>+P639/424</f>
        <v>4.1273584905660375E-2</v>
      </c>
      <c r="R639" s="5">
        <v>1.02</v>
      </c>
      <c r="S639" s="5">
        <f>+Tabla1[[#This Row],[Precio $]]*Tabla1[[#This Row],[PT]]</f>
        <v>17.850000000000001</v>
      </c>
    </row>
    <row r="640" spans="1:19" x14ac:dyDescent="0.25">
      <c r="A640" s="6">
        <v>44398</v>
      </c>
      <c r="B640" t="s">
        <v>59</v>
      </c>
      <c r="C640" t="str">
        <f>IFERROR(RIGHT(Tabla1[[#This Row],[Proyecto]],LEN(Tabla1[[#This Row],[Proyecto]])-FIND("-",Tabla1[[#This Row],[Proyecto]])),Tabla1[[#This Row],[Proyecto]])</f>
        <v>Bluechip partner</v>
      </c>
      <c r="D640" t="str">
        <f>VLOOKUP(Tabla1[[#This Row],[Proyecto With not char]],Sheet2!$B$4:$D$53,3,FALSE)</f>
        <v>6-Bluechip partner</v>
      </c>
      <c r="E640" t="s">
        <v>33</v>
      </c>
      <c r="F640">
        <f>VLOOKUP(Tabla1[[#This Row],[Bodega]],$AG$3:$AH$9,2,FALSE)</f>
        <v>2</v>
      </c>
      <c r="G640" t="s">
        <v>105</v>
      </c>
      <c r="J640" t="s">
        <v>40</v>
      </c>
      <c r="K640">
        <f>VLOOKUP(Tabla1[[#This Row],[Especie]],$AK$3:$AL$29,2,FALSE)</f>
        <v>1005</v>
      </c>
      <c r="L640">
        <v>2</v>
      </c>
      <c r="M640">
        <v>7</v>
      </c>
      <c r="N640">
        <v>6</v>
      </c>
      <c r="O640">
        <v>3</v>
      </c>
      <c r="P640" s="4">
        <f>(L640*M640*N640*O640)/12</f>
        <v>21</v>
      </c>
      <c r="Q640" s="4">
        <f>+P640/424</f>
        <v>4.9528301886792456E-2</v>
      </c>
      <c r="R640" s="5">
        <v>1.02</v>
      </c>
      <c r="S640" s="5">
        <f>+Tabla1[[#This Row],[Precio $]]*Tabla1[[#This Row],[PT]]</f>
        <v>21.42</v>
      </c>
    </row>
    <row r="641" spans="1:19" x14ac:dyDescent="0.25">
      <c r="A641" s="6">
        <v>44307</v>
      </c>
      <c r="B641" t="s">
        <v>59</v>
      </c>
      <c r="C641" t="str">
        <f>IFERROR(RIGHT(Tabla1[[#This Row],[Proyecto]],LEN(Tabla1[[#This Row],[Proyecto]])-FIND("-",Tabla1[[#This Row],[Proyecto]])),Tabla1[[#This Row],[Proyecto]])</f>
        <v>Bluechip partner</v>
      </c>
      <c r="D641" t="str">
        <f>VLOOKUP(Tabla1[[#This Row],[Proyecto With not char]],Sheet2!$B$4:$D$53,3,FALSE)</f>
        <v>6-Bluechip partner</v>
      </c>
      <c r="E641" t="s">
        <v>33</v>
      </c>
      <c r="F641">
        <f>VLOOKUP(Tabla1[[#This Row],[Bodega]],$AG$3:$AH$9,2,FALSE)</f>
        <v>2</v>
      </c>
      <c r="G641" t="s">
        <v>25</v>
      </c>
      <c r="J641" t="s">
        <v>62</v>
      </c>
      <c r="K641">
        <f>VLOOKUP(Tabla1[[#This Row],[Especie]],$AK$3:$AL$29,2,FALSE)</f>
        <v>2</v>
      </c>
      <c r="L641">
        <v>3</v>
      </c>
      <c r="M641">
        <v>25</v>
      </c>
      <c r="N641">
        <v>12</v>
      </c>
      <c r="O641">
        <v>1</v>
      </c>
      <c r="P641" s="4">
        <f>(L641*M641*N641*O641)/12</f>
        <v>75</v>
      </c>
      <c r="Q641" s="4">
        <f>+P641/424</f>
        <v>0.17688679245283018</v>
      </c>
      <c r="R641" s="5">
        <v>7.5</v>
      </c>
      <c r="S641" s="5">
        <f>+Tabla1[[#This Row],[Precio $]]*Tabla1[[#This Row],[PT]]</f>
        <v>562.5</v>
      </c>
    </row>
    <row r="642" spans="1:19" x14ac:dyDescent="0.25">
      <c r="A642" s="6">
        <v>44307</v>
      </c>
      <c r="B642" t="s">
        <v>59</v>
      </c>
      <c r="C642" t="str">
        <f>IFERROR(RIGHT(Tabla1[[#This Row],[Proyecto]],LEN(Tabla1[[#This Row],[Proyecto]])-FIND("-",Tabla1[[#This Row],[Proyecto]])),Tabla1[[#This Row],[Proyecto]])</f>
        <v>Bluechip partner</v>
      </c>
      <c r="D642" t="str">
        <f>VLOOKUP(Tabla1[[#This Row],[Proyecto With not char]],Sheet2!$B$4:$D$53,3,FALSE)</f>
        <v>6-Bluechip partner</v>
      </c>
      <c r="E642" t="s">
        <v>33</v>
      </c>
      <c r="F642">
        <f>VLOOKUP(Tabla1[[#This Row],[Bodega]],$AG$3:$AH$9,2,FALSE)</f>
        <v>2</v>
      </c>
      <c r="G642" t="s">
        <v>25</v>
      </c>
      <c r="J642" t="s">
        <v>62</v>
      </c>
      <c r="K642">
        <f>VLOOKUP(Tabla1[[#This Row],[Especie]],$AK$3:$AL$29,2,FALSE)</f>
        <v>2</v>
      </c>
      <c r="L642">
        <v>4</v>
      </c>
      <c r="M642">
        <v>23</v>
      </c>
      <c r="N642">
        <v>10</v>
      </c>
      <c r="O642">
        <v>1</v>
      </c>
      <c r="P642" s="4">
        <f>(L642*M642*N642*O642)/12</f>
        <v>76.666666666666671</v>
      </c>
      <c r="Q642" s="4">
        <f>+P642/424</f>
        <v>0.1808176100628931</v>
      </c>
      <c r="R642" s="5">
        <v>7.5</v>
      </c>
      <c r="S642" s="5">
        <f>+Tabla1[[#This Row],[Precio $]]*Tabla1[[#This Row],[PT]]</f>
        <v>575</v>
      </c>
    </row>
    <row r="643" spans="1:19" x14ac:dyDescent="0.25">
      <c r="A643" s="6">
        <v>44307</v>
      </c>
      <c r="B643" t="s">
        <v>59</v>
      </c>
      <c r="C643" t="str">
        <f>IFERROR(RIGHT(Tabla1[[#This Row],[Proyecto]],LEN(Tabla1[[#This Row],[Proyecto]])-FIND("-",Tabla1[[#This Row],[Proyecto]])),Tabla1[[#This Row],[Proyecto]])</f>
        <v>Bluechip partner</v>
      </c>
      <c r="D643" t="str">
        <f>VLOOKUP(Tabla1[[#This Row],[Proyecto With not char]],Sheet2!$B$4:$D$53,3,FALSE)</f>
        <v>6-Bluechip partner</v>
      </c>
      <c r="E643" t="s">
        <v>33</v>
      </c>
      <c r="F643">
        <f>VLOOKUP(Tabla1[[#This Row],[Bodega]],$AG$3:$AH$9,2,FALSE)</f>
        <v>2</v>
      </c>
      <c r="G643" t="s">
        <v>25</v>
      </c>
      <c r="J643" t="s">
        <v>62</v>
      </c>
      <c r="K643">
        <f>VLOOKUP(Tabla1[[#This Row],[Especie]],$AK$3:$AL$29,2,FALSE)</f>
        <v>2</v>
      </c>
      <c r="L643">
        <v>4</v>
      </c>
      <c r="M643">
        <v>14</v>
      </c>
      <c r="N643">
        <v>6</v>
      </c>
      <c r="O643">
        <v>14</v>
      </c>
      <c r="P643" s="4">
        <f>(L643*M643*N643*O643)/12</f>
        <v>392</v>
      </c>
      <c r="Q643" s="4">
        <f>+P643/424</f>
        <v>0.92452830188679247</v>
      </c>
      <c r="R643" s="5">
        <v>7.5</v>
      </c>
      <c r="S643" s="5">
        <f>+Tabla1[[#This Row],[Precio $]]*Tabla1[[#This Row],[PT]]</f>
        <v>2940</v>
      </c>
    </row>
    <row r="644" spans="1:19" x14ac:dyDescent="0.25">
      <c r="A644" s="6">
        <v>44237</v>
      </c>
      <c r="B644" t="s">
        <v>41</v>
      </c>
      <c r="C644" t="str">
        <f>IFERROR(RIGHT(Tabla1[[#This Row],[Proyecto]],LEN(Tabla1[[#This Row],[Proyecto]])-FIND("-",Tabla1[[#This Row],[Proyecto]])),Tabla1[[#This Row],[Proyecto]])</f>
        <v>Calala</v>
      </c>
      <c r="D644" t="str">
        <f>VLOOKUP(Tabla1[[#This Row],[Proyecto With not char]],Sheet2!$B$4:$D$53,3,FALSE)</f>
        <v>7-Calala</v>
      </c>
      <c r="E644" t="s">
        <v>15</v>
      </c>
      <c r="F644">
        <f>VLOOKUP(Tabla1[[#This Row],[Bodega]],$AG$3:$AH$9,2,FALSE)</f>
        <v>3</v>
      </c>
      <c r="G644" t="s">
        <v>42</v>
      </c>
      <c r="J644" t="s">
        <v>17</v>
      </c>
      <c r="K644">
        <f>VLOOKUP(Tabla1[[#This Row],[Especie]],$AK$3:$AL$29,2,FALSE)</f>
        <v>1</v>
      </c>
      <c r="L644">
        <v>2</v>
      </c>
      <c r="M644">
        <v>4</v>
      </c>
      <c r="N644">
        <v>2</v>
      </c>
      <c r="O644">
        <v>10</v>
      </c>
      <c r="P644" s="4">
        <f>(L644*M644*N644*O644)/12</f>
        <v>13.333333333333334</v>
      </c>
      <c r="Q644" s="4">
        <f>+P644/424</f>
        <v>3.1446540880503145E-2</v>
      </c>
      <c r="R644" s="5">
        <v>1.2</v>
      </c>
      <c r="S644" s="5">
        <f>+Tabla1[[#This Row],[Precio $]]*Tabla1[[#This Row],[PT]]</f>
        <v>16</v>
      </c>
    </row>
    <row r="645" spans="1:19" x14ac:dyDescent="0.25">
      <c r="A645" s="6">
        <v>44237</v>
      </c>
      <c r="B645" t="s">
        <v>41</v>
      </c>
      <c r="C645" t="str">
        <f>IFERROR(RIGHT(Tabla1[[#This Row],[Proyecto]],LEN(Tabla1[[#This Row],[Proyecto]])-FIND("-",Tabla1[[#This Row],[Proyecto]])),Tabla1[[#This Row],[Proyecto]])</f>
        <v>Calala</v>
      </c>
      <c r="D645" t="str">
        <f>VLOOKUP(Tabla1[[#This Row],[Proyecto With not char]],Sheet2!$B$4:$D$53,3,FALSE)</f>
        <v>7-Calala</v>
      </c>
      <c r="E645" t="s">
        <v>15</v>
      </c>
      <c r="F645">
        <f>VLOOKUP(Tabla1[[#This Row],[Bodega]],$AG$3:$AH$9,2,FALSE)</f>
        <v>3</v>
      </c>
      <c r="G645" t="s">
        <v>42</v>
      </c>
      <c r="J645" t="s">
        <v>17</v>
      </c>
      <c r="K645">
        <f>VLOOKUP(Tabla1[[#This Row],[Especie]],$AK$3:$AL$29,2,FALSE)</f>
        <v>1</v>
      </c>
      <c r="L645">
        <v>2</v>
      </c>
      <c r="M645">
        <v>4</v>
      </c>
      <c r="N645">
        <v>3</v>
      </c>
      <c r="O645">
        <v>5</v>
      </c>
      <c r="P645" s="4">
        <f>(L645*M645*N645*O645)/12</f>
        <v>10</v>
      </c>
      <c r="Q645" s="4">
        <f>+P645/424</f>
        <v>2.358490566037736E-2</v>
      </c>
      <c r="R645" s="5">
        <v>1.2</v>
      </c>
      <c r="S645" s="5">
        <f>+Tabla1[[#This Row],[Precio $]]*Tabla1[[#This Row],[PT]]</f>
        <v>12</v>
      </c>
    </row>
    <row r="646" spans="1:19" x14ac:dyDescent="0.25">
      <c r="A646" s="6">
        <v>44361</v>
      </c>
      <c r="B646" t="s">
        <v>106</v>
      </c>
      <c r="C646" t="str">
        <f>IFERROR(RIGHT(Tabla1[[#This Row],[Proyecto]],LEN(Tabla1[[#This Row],[Proyecto]])-FIND("-",Tabla1[[#This Row],[Proyecto]])),Tabla1[[#This Row],[Proyecto]])</f>
        <v>Crafted</v>
      </c>
      <c r="D646" t="str">
        <f>VLOOKUP(Tabla1[[#This Row],[Proyecto With not char]],Sheet2!$B$4:$D$53,3,FALSE)</f>
        <v>8-Crafted</v>
      </c>
      <c r="E646" t="s">
        <v>33</v>
      </c>
      <c r="F646">
        <f>VLOOKUP(Tabla1[[#This Row],[Bodega]],$AG$3:$AH$9,2,FALSE)</f>
        <v>2</v>
      </c>
      <c r="G646" t="s">
        <v>107</v>
      </c>
      <c r="J646" t="s">
        <v>35</v>
      </c>
      <c r="K646">
        <f>VLOOKUP(Tabla1[[#This Row],[Especie]],$AK$3:$AL$29,2,FALSE)</f>
        <v>3</v>
      </c>
      <c r="L646">
        <v>1</v>
      </c>
      <c r="M646">
        <v>4</v>
      </c>
      <c r="N646">
        <v>5</v>
      </c>
      <c r="O646">
        <v>20</v>
      </c>
      <c r="P646" s="4">
        <f>(L646*M646*N646*O646)/12</f>
        <v>33.333333333333336</v>
      </c>
      <c r="Q646" s="4">
        <f>+P646/424</f>
        <v>7.8616352201257872E-2</v>
      </c>
      <c r="R646" s="5">
        <v>1.02</v>
      </c>
      <c r="S646" s="5">
        <f>+Tabla1[[#This Row],[Precio $]]*Tabla1[[#This Row],[PT]]</f>
        <v>34</v>
      </c>
    </row>
    <row r="647" spans="1:19" x14ac:dyDescent="0.25">
      <c r="A647" s="6">
        <v>44361</v>
      </c>
      <c r="B647" t="s">
        <v>106</v>
      </c>
      <c r="C647" t="str">
        <f>IFERROR(RIGHT(Tabla1[[#This Row],[Proyecto]],LEN(Tabla1[[#This Row],[Proyecto]])-FIND("-",Tabla1[[#This Row],[Proyecto]])),Tabla1[[#This Row],[Proyecto]])</f>
        <v>Crafted</v>
      </c>
      <c r="D647" t="str">
        <f>VLOOKUP(Tabla1[[#This Row],[Proyecto With not char]],Sheet2!$B$4:$D$53,3,FALSE)</f>
        <v>8-Crafted</v>
      </c>
      <c r="E647" t="s">
        <v>33</v>
      </c>
      <c r="F647">
        <f>VLOOKUP(Tabla1[[#This Row],[Bodega]],$AG$3:$AH$9,2,FALSE)</f>
        <v>2</v>
      </c>
      <c r="G647" t="s">
        <v>107</v>
      </c>
      <c r="J647" t="s">
        <v>35</v>
      </c>
      <c r="K647">
        <f>VLOOKUP(Tabla1[[#This Row],[Especie]],$AK$3:$AL$29,2,FALSE)</f>
        <v>3</v>
      </c>
      <c r="L647">
        <v>1</v>
      </c>
      <c r="M647">
        <v>5</v>
      </c>
      <c r="N647">
        <v>5</v>
      </c>
      <c r="O647">
        <v>27</v>
      </c>
      <c r="P647" s="4">
        <f>(L647*M647*N647*O647)/12</f>
        <v>56.25</v>
      </c>
      <c r="Q647" s="4">
        <f>+P647/424</f>
        <v>0.13266509433962265</v>
      </c>
      <c r="R647" s="5">
        <v>1.02</v>
      </c>
      <c r="S647" s="5">
        <f>+Tabla1[[#This Row],[Precio $]]*Tabla1[[#This Row],[PT]]</f>
        <v>57.375</v>
      </c>
    </row>
    <row r="648" spans="1:19" x14ac:dyDescent="0.25">
      <c r="A648" s="6">
        <v>44466</v>
      </c>
      <c r="B648" t="s">
        <v>144</v>
      </c>
      <c r="C648" t="str">
        <f>IFERROR(RIGHT(Tabla1[[#This Row],[Proyecto]],LEN(Tabla1[[#This Row],[Proyecto]])-FIND("-",Tabla1[[#This Row],[Proyecto]])),Tabla1[[#This Row],[Proyecto]])</f>
        <v>Donal Macgregor</v>
      </c>
      <c r="D648" t="str">
        <f>VLOOKUP(Tabla1[[#This Row],[Proyecto With not char]],Sheet2!$B$4:$D$53,3,FALSE)</f>
        <v>9-Donal Macgregor</v>
      </c>
      <c r="E648" t="s">
        <v>33</v>
      </c>
      <c r="F648">
        <f>VLOOKUP(Tabla1[[#This Row],[Bodega]],$AG$3:$AH$9,2,FALSE)</f>
        <v>2</v>
      </c>
      <c r="G648" t="s">
        <v>145</v>
      </c>
      <c r="J648" t="s">
        <v>40</v>
      </c>
      <c r="K648">
        <f>VLOOKUP(Tabla1[[#This Row],[Especie]],$AK$3:$AL$29,2,FALSE)</f>
        <v>1005</v>
      </c>
      <c r="L648">
        <v>2</v>
      </c>
      <c r="M648">
        <v>4</v>
      </c>
      <c r="N648" s="8">
        <v>2.0310000000000001</v>
      </c>
      <c r="O648">
        <v>12</v>
      </c>
      <c r="P648" s="4">
        <f>(L648*M648*N648*O648)/12</f>
        <v>16.248000000000001</v>
      </c>
      <c r="Q648" s="4">
        <f>+P648/424</f>
        <v>3.8320754716981133E-2</v>
      </c>
      <c r="R648" s="5">
        <v>1.02</v>
      </c>
      <c r="S648" s="5">
        <f>+Tabla1[[#This Row],[Precio $]]*Tabla1[[#This Row],[PT]]</f>
        <v>16.572960000000002</v>
      </c>
    </row>
    <row r="649" spans="1:19" x14ac:dyDescent="0.25">
      <c r="A649" s="6">
        <v>44446</v>
      </c>
      <c r="B649" t="s">
        <v>144</v>
      </c>
      <c r="C649" t="str">
        <f>IFERROR(RIGHT(Tabla1[[#This Row],[Proyecto]],LEN(Tabla1[[#This Row],[Proyecto]])-FIND("-",Tabla1[[#This Row],[Proyecto]])),Tabla1[[#This Row],[Proyecto]])</f>
        <v>Donal Macgregor</v>
      </c>
      <c r="D649" t="str">
        <f>VLOOKUP(Tabla1[[#This Row],[Proyecto With not char]],Sheet2!$B$4:$D$53,3,FALSE)</f>
        <v>9-Donal Macgregor</v>
      </c>
      <c r="E649" t="s">
        <v>33</v>
      </c>
      <c r="F649">
        <f>VLOOKUP(Tabla1[[#This Row],[Bodega]],$AG$3:$AH$9,2,FALSE)</f>
        <v>2</v>
      </c>
      <c r="G649" t="s">
        <v>146</v>
      </c>
      <c r="J649" t="s">
        <v>35</v>
      </c>
      <c r="K649">
        <f>VLOOKUP(Tabla1[[#This Row],[Especie]],$AK$3:$AL$29,2,FALSE)</f>
        <v>3</v>
      </c>
      <c r="L649">
        <v>1.5</v>
      </c>
      <c r="M649">
        <v>4</v>
      </c>
      <c r="N649">
        <v>3</v>
      </c>
      <c r="O649">
        <v>49</v>
      </c>
      <c r="P649" s="4">
        <f>(L649*M649*N649*O649)/12</f>
        <v>73.5</v>
      </c>
      <c r="Q649" s="4">
        <f>+P649/424</f>
        <v>0.17334905660377359</v>
      </c>
      <c r="R649" s="5">
        <v>1.02</v>
      </c>
      <c r="S649" s="5">
        <f>+Tabla1[[#This Row],[Precio $]]*Tabla1[[#This Row],[PT]]</f>
        <v>74.97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</dc:creator>
  <cp:lastModifiedBy>Axel</cp:lastModifiedBy>
  <dcterms:created xsi:type="dcterms:W3CDTF">2021-11-26T05:02:54Z</dcterms:created>
  <dcterms:modified xsi:type="dcterms:W3CDTF">2021-11-26T05:33:22Z</dcterms:modified>
</cp:coreProperties>
</file>