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C8643170-2BDD-4C68-A050-1D05C3A4713F}"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1"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4" l="1"/>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<sst xmlns="http://schemas.openxmlformats.org/spreadsheetml/2006/main" count="5868" uniqueCount="2617">
  <si>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</si>
  <si>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</si>
  <si>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</si>
  <si>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</si>
  <si>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</si>
  <si>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</si>
  <si>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</si>
  <si>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</si>
  <si>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</si>
  <si>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</si>
  <si>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</si>
  <si>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</si>
  <si>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</si>
  <si>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</si>
  <si>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</si>
  <si>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</si>
  <si>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</si>
  <si>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</si>
  <si>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</si>
  <si>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</si>
  <si>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</si>
  <si>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</si>
  <si>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</si>
  <si>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</si>
  <si>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</si>
  <si>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</si>
  <si>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</si>
  <si>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</si>
  <si>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</si>
  <si>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</si>
  <si>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</si>
  <si>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</si>
  <si>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</si>
  <si>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</si>
  <si>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</si>
  <si>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</si>
  <si>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</si>
  <si>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</si>
  <si>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</si>
  <si>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</si>
  <si>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</si>
  <si>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</si>
  <si>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</si>
  <si>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</si>
  <si>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</si>
  <si>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</si>
  <si>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</si>
  <si>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</si>
  <si>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</si>
  <si>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</si>
  <si>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</si>
  <si>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</si>
  <si>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</si>
  <si>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</si>
  <si>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</si>
  <si>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</si>
  <si>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</si>
  <si>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</si>
  <si>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</si>
  <si>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</si>
  <si>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</si>
  <si>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</si>
  <si>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</si>
  <si>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</si>
  <si>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</si>
  <si>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</si>
  <si>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</si>
  <si>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</si>
  <si>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</si>
  <si>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</si>
  <si>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</si>
  <si>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</si>
  <si>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</si>
  <si>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</si>
  <si>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</si>
  <si>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</si>
  <si>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</si>
  <si>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</si>
  <si>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</si>
  <si>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</si>
  <si>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</si>
  <si>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</si>
  <si>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</si>
  <si>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</si>
  <si>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</si>
  <si>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</si>
  <si>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</si>
  <si>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</si>
  <si>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</si>
  <si>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</si>
  <si>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</si>
  <si>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</si>
  <si>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</si>
  <si>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</si>
  <si>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</si>
  <si>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</si>
  <si>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</si>
  <si>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</si>
  <si>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</si>
  <si>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</si>
  <si>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</si>
  <si>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</si>
  <si>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</si>
  <si>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</si>
  <si>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</si>
  <si>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</si>
  <si>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</si>
  <si>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</si>
  <si>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</si>
  <si>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</si>
  <si>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</si>
  <si>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</si>
  <si>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</si>
  <si>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</si>
  <si>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</si>
  <si>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</si>
  <si>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</si>
  <si>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</si>
  <si>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</si>
  <si>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</si>
  <si>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</si>
  <si>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</si>
  <si>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</si>
  <si>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</si>
  <si>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</si>
  <si>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</si>
  <si>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</si>
  <si>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</si>
  <si>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</si>
  <si>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</si>
  <si>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</si>
  <si>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</si>
  <si>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</si>
  <si>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</si>
  <si>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</si>
  <si>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</si>
  <si>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</si>
  <si>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</si>
  <si>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</si>
  <si>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</si>
  <si>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</si>
  <si>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</si>
  <si>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</si>
  <si>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</si>
  <si>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</si>
  <si>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</si>
  <si>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</si>
  <si>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</si>
  <si>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</si>
  <si>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</si>
  <si>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</si>
  <si>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</si>
  <si>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</si>
  <si>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</si>
  <si>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</si>
  <si>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</si>
  <si>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</si>
  <si>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</si>
  <si>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</si>
  <si>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</si>
  <si>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</si>
  <si>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</si>
  <si>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</si>
  <si>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</si>
  <si>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</si>
  <si>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</si>
  <si>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</si>
  <si>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</si>
  <si>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</si>
  <si>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</si>
  <si>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</si>
  <si>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</si>
  <si>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</si>
  <si>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</si>
  <si>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</si>
  <si>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</si>
  <si>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</si>
  <si>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</si>
  <si>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</si>
  <si>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</si>
  <si>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</si>
  <si>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</si>
  <si>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</si>
  <si>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</si>
  <si>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</si>
  <si>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</si>
  <si>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</si>
  <si>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</si>
  <si>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</si>
  <si>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</si>
  <si>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</si>
  <si>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</si>
  <si>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</si>
  <si>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</si>
  <si>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</si>
  <si>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</si>
  <si>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</si>
  <si>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</si>
  <si>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</si>
  <si>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</si>
  <si>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</si>
  <si>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</si>
  <si>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</si>
  <si>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</si>
  <si>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</si>
  <si>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</si>
  <si>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</si>
  <si>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</si>
  <si>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</si>
  <si>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</si>
  <si>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</si>
  <si>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</si>
  <si>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</si>
  <si>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</si>
  <si>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</si>
  <si>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</si>
  <si>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</si>
  <si>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</si>
  <si>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</si>
  <si>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</si>
  <si>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</si>
  <si>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</si>
  <si>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</si>
  <si>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</si>
  <si>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</si>
  <si>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</si>
  <si>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</si>
  <si>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</si>
  <si>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</si>
  <si>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</si>
  <si>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</si>
  <si>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</si>
  <si>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</si>
  <si>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</si>
  <si>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</si>
  <si>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</si>
  <si>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</si>
  <si>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</si>
  <si>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</si>
  <si>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</si>
  <si>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</si>
  <si>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</si>
  <si>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</si>
  <si>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</si>
  <si>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</si>
  <si>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</si>
  <si>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</si>
  <si>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</si>
  <si>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</si>
  <si>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</si>
  <si>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</si>
  <si>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</si>
  <si>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</si>
  <si>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</si>
  <si>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</si>
  <si>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</si>
  <si>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</si>
  <si>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</si>
  <si>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</si>
  <si>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</si>
  <si>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</si>
  <si>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</si>
  <si>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</si>
  <si>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</si>
  <si>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</si>
  <si>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</si>
  <si>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</si>
  <si>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</si>
  <si>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</si>
  <si>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</si>
  <si>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</si>
  <si>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</si>
  <si>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</si>
  <si>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</si>
  <si>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</si>
  <si>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</si>
  <si>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</si>
  <si>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</si>
  <si>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</si>
  <si>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</si>
  <si>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</si>
  <si>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</si>
  <si>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</si>
  <si>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</si>
  <si>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</si>
  <si>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</si>
  <si>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</si>
  <si>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</si>
  <si>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</si>
  <si>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</si>
  <si>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</si>
  <si>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</si>
  <si>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</si>
  <si>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</si>
  <si>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</si>
  <si>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</si>
  <si>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</si>
  <si>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</si>
  <si>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</si>
  <si>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</si>
  <si>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</si>
  <si>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</si>
  <si>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</si>
  <si>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</si>
  <si>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</si>
  <si>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</si>
  <si>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</si>
  <si>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</si>
  <si>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</si>
  <si>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</si>
  <si>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</si>
  <si>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</si>
  <si>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</si>
  <si>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</si>
  <si>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</si>
  <si>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</si>
  <si>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</si>
  <si>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</si>
  <si>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</si>
  <si>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</si>
  <si>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</si>
  <si>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</si>
  <si>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</si>
  <si>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</si>
  <si>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</si>
  <si>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</si>
  <si>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</si>
  <si>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</si>
  <si>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</si>
  <si>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</si>
  <si>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</si>
  <si>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</si>
  <si>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</si>
  <si>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</si>
  <si>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</si>
  <si>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</si>
  <si>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</si>
  <si>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</si>
  <si>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</si>
  <si>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</si>
  <si>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</si>
  <si>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</si>
  <si>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</si>
  <si>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</si>
  <si>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</si>
  <si>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</si>
  <si>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</si>
  <si>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</si>
  <si>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</si>
  <si>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</si>
  <si>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</si>
  <si>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</si>
  <si>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</si>
  <si>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</si>
  <si>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</si>
  <si>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</si>
  <si>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</si>
  <si>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</si>
  <si>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</si>
  <si>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</si>
  <si>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</si>
  <si>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</si>
  <si>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</si>
  <si>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</si>
  <si>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</si>
  <si>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</si>
  <si>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</si>
  <si>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</si>
  <si>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</si>
  <si>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</si>
  <si>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</si>
  <si>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</si>
  <si>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</si>
  <si>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</si>
  <si>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</si>
  <si>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</si>
  <si>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</si>
  <si>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</si>
  <si>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</si>
  <si>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</si>
  <si>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</si>
  <si>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</si>
  <si>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</si>
  <si>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</si>
  <si>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</si>
  <si>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</si>
  <si>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</si>
  <si>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</si>
  <si>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</si>
  <si>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</si>
  <si>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</si>
  <si>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</si>
  <si>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</si>
  <si>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</si>
  <si>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</si>
  <si>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</si>
  <si>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</si>
  <si>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</si>
  <si>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</si>
  <si>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</si>
  <si>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</si>
  <si>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</si>
  <si>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</si>
  <si>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</si>
  <si>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</si>
  <si>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</si>
  <si>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</si>
  <si>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</si>
  <si>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</si>
  <si>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</si>
  <si>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</si>
  <si>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</si>
  <si>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</si>
  <si>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</si>
  <si>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</si>
  <si>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</si>
  <si>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</si>
  <si>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</si>
  <si>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</si>
  <si>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</si>
  <si>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</si>
  <si>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</si>
  <si>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</si>
  <si>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</si>
  <si>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</si>
  <si>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</si>
  <si>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</si>
  <si>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</si>
  <si>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</si>
  <si>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</si>
  <si>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</si>
  <si>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</si>
  <si>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</si>
  <si>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</si>
  <si>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</si>
  <si>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</si>
  <si>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</si>
  <si>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</si>
  <si>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</si>
  <si>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</si>
  <si>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</si>
  <si>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</si>
  <si>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</si>
  <si>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</si>
  <si>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</si>
  <si>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</si>
  <si>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</si>
  <si>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</si>
  <si>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</si>
  <si>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</si>
  <si>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</si>
  <si>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</si>
  <si>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</si>
  <si>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</si>
  <si>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</si>
  <si>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</si>
  <si>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</si>
  <si>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</si>
  <si>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</si>
  <si>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</si>
  <si>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</si>
  <si>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</si>
  <si>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</si>
  <si>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</si>
  <si>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</si>
  <si>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</si>
  <si>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</si>
  <si>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</si>
  <si>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</si>
  <si>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</si>
  <si>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</si>
  <si>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</si>
  <si>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</si>
  <si>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</si>
  <si>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</si>
  <si>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</si>
  <si>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</si>
  <si>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</si>
  <si>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</si>
  <si>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</si>
  <si>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</si>
  <si>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</si>
  <si>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</si>
  <si>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</si>
  <si>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</si>
  <si>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</si>
  <si>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</si>
  <si>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</si>
  <si>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</si>
  <si>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</si>
  <si>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</si>
  <si>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</si>
  <si>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</si>
  <si>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</si>
  <si>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</si>
  <si>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</si>
  <si>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</si>
  <si>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</si>
  <si>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</si>
  <si>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</si>
  <si>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</si>
  <si>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</si>
  <si>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</si>
  <si>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</si>
  <si>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</si>
  <si>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</si>
  <si>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</si>
  <si>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</si>
  <si>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</si>
  <si>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</si>
  <si>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</si>
  <si>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</si>
  <si>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</si>
  <si>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</si>
  <si>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</si>
  <si>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</si>
  <si>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</si>
  <si>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</si>
  <si>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</si>
  <si>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</si>
  <si>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</si>
  <si>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</si>
  <si>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</si>
  <si>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</si>
  <si>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</si>
  <si>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</si>
  <si>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</si>
  <si>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</si>
  <si>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</si>
  <si>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</si>
  <si>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</si>
  <si>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</si>
  <si>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</si>
  <si>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</si>
  <si>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</si>
  <si>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</si>
  <si>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</si>
  <si>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</si>
  <si>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</si>
  <si>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</si>
  <si>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</si>
  <si>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</si>
  <si>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</si>
  <si>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</si>
  <si>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</si>
  <si>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</si>
  <si>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</si>
  <si>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</si>
  <si>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</si>
  <si>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</si>
  <si>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</si>
  <si>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</si>
  <si>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</si>
  <si>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</si>
  <si>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</si>
  <si>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</si>
  <si>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</si>
  <si>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</si>
  <si>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</si>
  <si>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</si>
  <si>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</si>
  <si>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</si>
  <si>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</si>
  <si>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</si>
  <si>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</si>
  <si>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</si>
  <si>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</si>
  <si>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</si>
  <si>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</si>
  <si>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</si>
  <si>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</si>
  <si>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</si>
  <si>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</si>
  <si>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</si>
  <si>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</si>
  <si>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</si>
  <si>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</si>
  <si>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</si>
  <si>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</si>
  <si>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</si>
  <si>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</si>
  <si>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</si>
  <si>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</si>
  <si>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</si>
  <si>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</si>
  <si>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</si>
  <si>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</si>
  <si>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</si>
  <si>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</si>
  <si>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</si>
  <si>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</si>
  <si>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</si>
  <si>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</si>
  <si>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</si>
  <si>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</si>
  <si>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</si>
  <si>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</si>
  <si>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</si>
  <si>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</si>
  <si>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</si>
  <si>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</si>
  <si>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</si>
  <si>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</si>
  <si>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</si>
  <si>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</si>
  <si>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</si>
  <si>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</si>
  <si>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</si>
  <si>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</si>
  <si>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</si>
  <si>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</si>
  <si>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</si>
  <si>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</si>
  <si>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</si>
  <si>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</si>
  <si>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</si>
  <si>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</si>
  <si>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</si>
  <si>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</si>
  <si>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</si>
  <si>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</si>
  <si>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</si>
  <si>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</si>
  <si>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</si>
  <si>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</si>
  <si>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</si>
  <si>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</si>
  <si>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</si>
  <si>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</si>
  <si>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</si>
  <si>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</si>
  <si>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</si>
  <si>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</si>
  <si>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</si>
  <si>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</si>
  <si>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</si>
  <si>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</si>
  <si>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</si>
  <si>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</si>
  <si>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</si>
  <si>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</si>
  <si>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</si>
  <si>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</si>
  <si>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</si>
  <si>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</si>
  <si>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</si>
  <si>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</si>
  <si>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</si>
  <si>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</si>
  <si>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</si>
  <si>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</si>
  <si>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</si>
  <si>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</si>
  <si>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</si>
  <si>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</si>
  <si>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</si>
  <si>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</si>
  <si>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</si>
  <si>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</si>
  <si>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</si>
  <si>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</si>
  <si>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</si>
  <si>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</si>
  <si>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</si>
  <si>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</si>
  <si>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</si>
  <si>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</si>
  <si>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</si>
  <si>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</si>
  <si>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</si>
  <si>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</si>
  <si>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</si>
  <si>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</si>
  <si>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</si>
  <si>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</si>
  <si>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</si>
  <si>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</si>
  <si>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</si>
  <si>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</si>
  <si>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</si>
  <si>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</si>
  <si>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</si>
  <si>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</si>
  <si>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</si>
  <si>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</si>
  <si>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</si>
  <si>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</si>
  <si>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</si>
  <si>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</si>
  <si>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</si>
  <si>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</si>
  <si>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</si>
  <si>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</si>
  <si>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</si>
  <si>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</si>
  <si>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</si>
  <si>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</si>
  <si>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</si>
  <si>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</si>
  <si>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</si>
  <si>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</si>
  <si>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</si>
  <si>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</si>
  <si>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</si>
  <si>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</si>
  <si>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</si>
  <si>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</si>
  <si>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</si>
  <si>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</si>
  <si>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</si>
  <si>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</si>
  <si>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</si>
  <si>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</si>
  <si>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</si>
  <si>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</si>
  <si>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</si>
  <si>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</si>
  <si>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</si>
  <si>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</si>
  <si>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</si>
  <si>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</si>
  <si>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</si>
  <si>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</si>
  <si>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</si>
  <si>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</si>
  <si>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</si>
  <si>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</si>
  <si>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</si>
  <si>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</si>
  <si>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</si>
  <si>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</si>
  <si>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</si>
  <si>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</si>
  <si>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</si>
  <si>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</si>
  <si>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</si>
  <si>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</si>
  <si>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</si>
  <si>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</si>
  <si>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</si>
  <si>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</si>
  <si>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</si>
  <si>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</si>
  <si>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</si>
  <si>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</si>
  <si>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</si>
  <si>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</si>
  <si>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</si>
  <si>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</si>
  <si>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</si>
  <si>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</si>
  <si>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</si>
  <si>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</si>
  <si>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</si>
  <si>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</si>
  <si>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</si>
  <si>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</si>
  <si>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</si>
  <si>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</si>
  <si>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</si>
  <si>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</si>
  <si>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</si>
  <si>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</si>
  <si>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</si>
  <si>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</si>
  <si>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</si>
  <si>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</si>
  <si>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</si>
  <si>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</si>
  <si>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</si>
  <si>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</si>
  <si>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</si>
  <si>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</si>
  <si>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</si>
  <si>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</si>
  <si>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</si>
  <si>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</si>
  <si>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</si>
  <si>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</si>
  <si>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</si>
  <si>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</si>
  <si>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</si>
  <si>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</si>
  <si>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</si>
  <si>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</si>
  <si>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</si>
  <si>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</si>
  <si>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</si>
  <si>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</si>
  <si>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</si>
  <si>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</si>
  <si>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</si>
  <si>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</si>
  <si>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</si>
  <si>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</si>
  <si>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</si>
  <si>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</si>
  <si>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</si>
  <si>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</si>
  <si>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</si>
  <si>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</si>
  <si>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</si>
  <si>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</si>
  <si>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</si>
  <si>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</si>
  <si>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</si>
  <si>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</si>
  <si>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</si>
  <si>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</si>
  <si>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</si>
  <si>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</si>
  <si>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</si>
  <si>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</si>
  <si>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</si>
  <si>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</si>
  <si>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</si>
  <si>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</si>
  <si>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</si>
  <si>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</si>
  <si>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</si>
  <si>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</si>
  <si>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</si>
  <si>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</si>
  <si>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</si>
  <si>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</si>
  <si>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</si>
  <si>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</si>
  <si>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</si>
  <si>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</si>
  <si>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</si>
  <si>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</si>
  <si>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</si>
  <si>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</si>
  <si>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</si>
  <si>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</si>
  <si>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</si>
  <si>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</si>
  <si>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</si>
  <si>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</si>
  <si>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</si>
  <si>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</si>
  <si>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</si>
  <si>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</si>
  <si>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</si>
  <si>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</si>
  <si>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</si>
  <si>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</si>
  <si>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</si>
  <si>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</si>
  <si>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</si>
  <si>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</si>
  <si>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</si>
  <si>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</si>
  <si>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</si>
  <si>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</si>
  <si>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</si>
  <si>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</si>
  <si>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</si>
  <si>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</si>
  <si>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</si>
  <si>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</si>
  <si>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</si>
  <si>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</si>
  <si>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</si>
  <si>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</si>
  <si>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</si>
  <si>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</si>
  <si>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</si>
  <si>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</si>
  <si>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</si>
  <si>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</si>
  <si>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</si>
  <si>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</si>
  <si>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</si>
  <si>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</si>
  <si>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</si>
  <si>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</si>
  <si>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</si>
  <si>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</si>
  <si>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</si>
  <si>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</si>
  <si>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</si>
  <si>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</si>
  <si>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</si>
  <si>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</si>
  <si>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</si>
  <si>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</si>
  <si>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</si>
  <si>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</si>
  <si>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</si>
  <si>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</si>
  <si>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</si>
  <si>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</si>
  <si>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</si>
  <si>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</si>
  <si>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</si>
  <si>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</si>
  <si>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</si>
  <si>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</si>
  <si>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</si>
  <si>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</si>
  <si>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</si>
  <si>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</si>
  <si>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</si>
  <si>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</si>
  <si>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</si>
  <si>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</si>
  <si>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</si>
  <si>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</si>
  <si>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</si>
  <si>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</si>
  <si>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</si>
  <si>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</si>
  <si>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</si>
  <si>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</si>
  <si>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</si>
  <si>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</si>
  <si>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</si>
  <si>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</si>
  <si>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</si>
  <si>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</si>
  <si>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</si>
  <si>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</si>
  <si>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</si>
  <si>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</si>
  <si>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</si>
  <si>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</si>
  <si>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</si>
  <si>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</si>
  <si>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</si>
  <si>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</si>
  <si>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</si>
  <si>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</si>
  <si>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</si>
  <si>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</si>
  <si>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</si>
  <si>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</si>
  <si>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</si>
  <si>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</si>
  <si>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</si>
  <si>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</si>
  <si>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</si>
  <si>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</si>
  <si>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</si>
  <si>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</si>
  <si>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</si>
  <si>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</si>
  <si>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</si>
  <si>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</si>
  <si>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</si>
  <si>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</si>
  <si>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</si>
  <si>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</si>
  <si>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</si>
  <si>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</si>
  <si>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</si>
  <si>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</si>
  <si>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</si>
  <si>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</si>
  <si>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</si>
  <si>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</si>
  <si>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</si>
  <si>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</si>
  <si>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</si>
  <si>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</si>
  <si>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</si>
  <si>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</si>
  <si>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</si>
  <si>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</si>
  <si>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</si>
  <si>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</si>
  <si>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</si>
  <si>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</si>
  <si>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</si>
  <si>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</si>
  <si>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</si>
  <si>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</si>
  <si>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</si>
  <si>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</si>
  <si>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</si>
  <si>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</si>
  <si>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</si>
  <si>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</si>
  <si>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</si>
  <si>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</si>
  <si>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</si>
  <si>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</si>
  <si>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</si>
  <si>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</si>
  <si>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</si>
  <si>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</si>
  <si>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</si>
  <si>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</si>
  <si>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</si>
  <si>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</si>
  <si>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</si>
  <si>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</si>
  <si>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</si>
  <si>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</si>
  <si>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</si>
  <si>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</si>
  <si>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</si>
  <si>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</si>
  <si>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</si>
  <si>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</si>
  <si>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</si>
  <si>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</si>
  <si>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</si>
  <si>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</si>
  <si>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</si>
  <si>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</si>
  <si>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</si>
  <si>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</si>
  <si>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</si>
  <si>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</si>
  <si>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</si>
  <si>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</si>
  <si>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</si>
  <si>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</si>
  <si>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</si>
  <si>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</si>
  <si>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</si>
  <si>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</si>
  <si>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</si>
  <si>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</si>
  <si>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</si>
  <si>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</si>
  <si>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</si>
  <si>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</si>
  <si>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</si>
  <si>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</si>
  <si>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</si>
  <si>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</si>
  <si>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</si>
  <si>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</si>
  <si>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</si>
  <si>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</si>
  <si>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</si>
  <si>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</si>
  <si>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</si>
  <si>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</si>
  <si>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</si>
  <si>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</si>
  <si>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</si>
  <si>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</si>
  <si>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</si>
  <si>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</si>
  <si>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</si>
  <si>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</si>
  <si>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</si>
  <si>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</si>
  <si>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</si>
  <si>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</si>
  <si>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</si>
  <si>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</si>
  <si>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</si>
  <si>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</si>
  <si>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</si>
  <si>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</si>
  <si>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</si>
  <si>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</si>
  <si>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</si>
  <si>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</si>
  <si>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</si>
  <si>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</si>
  <si>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</si>
  <si>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</si>
  <si>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</si>
  <si>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</si>
  <si>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</si>
  <si>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</si>
  <si>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</si>
  <si>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</si>
  <si>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</si>
  <si>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</si>
  <si>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</si>
  <si>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</si>
  <si>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</si>
  <si>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</si>
  <si>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</si>
  <si>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</si>
  <si>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</si>
  <si>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</si>
  <si>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</si>
  <si>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</si>
  <si>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</si>
  <si>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</si>
  <si>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</si>
  <si>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</si>
  <si>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</si>
  <si>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</si>
  <si>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</si>
  <si>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</si>
  <si>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</si>
  <si>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</si>
  <si>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</si>
  <si>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</si>
  <si>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</si>
  <si>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</si>
  <si>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</si>
  <si>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</si>
  <si>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</si>
  <si>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</si>
  <si>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</si>
  <si>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</si>
  <si>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</si>
  <si>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</si>
  <si>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</si>
  <si>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</si>
  <si>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</si>
  <si>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</si>
  <si>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</si>
  <si>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</si>
  <si>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</si>
  <si>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</si>
  <si>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</si>
  <si>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</si>
  <si>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</si>
  <si>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</si>
  <si>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</si>
  <si>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</si>
  <si>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</si>
  <si>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</si>
  <si>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</si>
  <si>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</si>
  <si>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</si>
  <si>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</si>
  <si>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</si>
  <si>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</si>
  <si>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</si>
  <si>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</si>
  <si>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</si>
  <si>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</si>
  <si>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</si>
  <si>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</si>
  <si>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</si>
  <si>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</si>
  <si>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</si>
  <si>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</si>
  <si>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</si>
  <si>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</si>
  <si>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</si>
  <si>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</si>
  <si>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</si>
  <si>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</si>
  <si>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</si>
  <si>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</si>
  <si>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</si>
  <si>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</si>
  <si>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</si>
  <si>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</si>
  <si>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</si>
  <si>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</si>
  <si>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</si>
  <si>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</si>
  <si>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</si>
  <si>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</si>
  <si>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</si>
  <si>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</si>
  <si>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</si>
  <si>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</si>
  <si>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</si>
  <si>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</si>
  <si>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</si>
  <si>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</si>
  <si>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</si>
  <si>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</si>
  <si>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</si>
  <si>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</si>
  <si>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</si>
  <si>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</si>
  <si>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</si>
  <si>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</si>
  <si>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</si>
  <si>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</si>
  <si>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</si>
  <si>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</si>
  <si>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</si>
  <si>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</si>
  <si>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</si>
  <si>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</si>
  <si>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</si>
  <si>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</si>
  <si>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</si>
  <si>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</si>
  <si>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</si>
  <si>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</si>
  <si>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</si>
  <si>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</si>
  <si>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</si>
  <si>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</si>
  <si>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</si>
  <si>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</si>
  <si>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</si>
  <si>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</si>
  <si>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</si>
  <si>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</si>
  <si>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</si>
  <si>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</si>
  <si>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</si>
  <si>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</si>
  <si>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</si>
  <si>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</si>
  <si>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</si>
  <si>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</si>
  <si>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</si>
  <si>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</si>
  <si>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</si>
  <si>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</si>
  <si>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</si>
  <si>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</si>
  <si>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</si>
  <si>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</si>
  <si>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</si>
  <si>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</si>
  <si>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</si>
  <si>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</si>
  <si>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</si>
  <si>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</si>
  <si>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</si>
  <si>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</si>
  <si>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</si>
  <si>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</si>
  <si>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</si>
  <si>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</si>
  <si>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</si>
  <si>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</si>
  <si>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</si>
  <si>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</si>
  <si>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</si>
  <si>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</si>
  <si>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</si>
  <si>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</si>
  <si>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</si>
  <si>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</si>
  <si>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</si>
  <si>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</si>
  <si>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</si>
  <si>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</si>
  <si>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</si>
  <si>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</si>
  <si>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</si>
  <si>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</si>
  <si>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</si>
  <si>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</si>
  <si>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</si>
  <si>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</si>
  <si>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</si>
  <si>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</si>
  <si>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</si>
  <si>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</si>
  <si>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</si>
  <si>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</si>
  <si>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</si>
  <si>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</si>
  <si>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</si>
  <si>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</si>
  <si>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</si>
  <si>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</si>
  <si>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</si>
  <si>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</si>
  <si>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</si>
  <si>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</si>
  <si>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</si>
  <si>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</si>
  <si>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</si>
  <si>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</si>
  <si>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</si>
  <si>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</si>
  <si>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</si>
  <si>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</si>
  <si>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</si>
  <si>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</si>
  <si>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</si>
  <si>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</si>
  <si>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</si>
  <si>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</si>
  <si>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</si>
  <si>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</si>
  <si>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</si>
  <si>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</si>
  <si>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</si>
  <si>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</si>
  <si>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</si>
  <si>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</si>
  <si>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</si>
  <si>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</si>
  <si>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</si>
  <si>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</si>
  <si>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</si>
  <si>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</si>
  <si>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</si>
  <si>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</si>
  <si>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</si>
  <si>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</si>
  <si>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</si>
  <si>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</si>
  <si>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</si>
  <si>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</si>
  <si>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</si>
  <si>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</si>
  <si>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</si>
  <si>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</si>
  <si>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</si>
  <si>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</si>
  <si>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</si>
  <si>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</si>
  <si>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</si>
  <si>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</si>
  <si>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</si>
  <si>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</si>
  <si>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</si>
  <si>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</si>
  <si>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</si>
  <si>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</si>
  <si>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</si>
  <si>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</si>
  <si>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</si>
  <si>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</si>
  <si>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</si>
  <si>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</si>
  <si>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</si>
  <si>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</si>
  <si>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</si>
  <si>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</si>
  <si>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</si>
  <si>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</si>
  <si>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</si>
  <si>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</si>
  <si>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</si>
  <si>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</si>
  <si>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</si>
  <si>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</si>
  <si>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</si>
  <si>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</si>
  <si>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</si>
  <si>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</si>
  <si>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</si>
  <si>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</si>
  <si>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</si>
  <si>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</si>
  <si>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</si>
  <si>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</si>
  <si>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</si>
  <si>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</si>
  <si>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</si>
  <si>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</si>
  <si>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</si>
  <si>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</si>
  <si>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</si>
  <si>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</si>
  <si>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</si>
  <si>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</si>
  <si>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</si>
  <si>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</si>
  <si>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</si>
  <si>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</si>
  <si>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</si>
  <si>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</si>
  <si>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</si>
  <si>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</si>
  <si>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</si>
  <si>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</si>
  <si>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</si>
  <si>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</si>
  <si>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</si>
  <si>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</si>
  <si>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</si>
  <si>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</si>
  <si>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</si>
  <si>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</si>
  <si>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</si>
  <si>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</si>
  <si>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</si>
  <si>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</si>
  <si>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</si>
  <si>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</si>
  <si>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</si>
  <si>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</si>
  <si>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</si>
  <si>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</si>
  <si>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</si>
  <si>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</si>
  <si>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</si>
  <si>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</si>
  <si>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</si>
  <si>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</si>
  <si>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</si>
  <si>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</si>
  <si>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</si>
  <si>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</si>
  <si>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</si>
  <si>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</si>
  <si>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</si>
  <si>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</si>
  <si>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</si>
  <si>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</si>
  <si>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</si>
  <si>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</si>
  <si>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</si>
  <si>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</si>
  <si>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</si>
  <si>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</si>
  <si>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</si>
  <si>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</si>
  <si>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</si>
  <si>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</si>
  <si>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</si>
  <si>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</si>
  <si>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</si>
  <si>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</si>
  <si>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</si>
  <si>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</si>
  <si>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</si>
  <si>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</si>
  <si>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</si>
  <si>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</si>
  <si>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</si>
  <si>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</si>
  <si>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</si>
  <si>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</si>
  <si>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</si>
  <si>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</si>
  <si>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</si>
  <si>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</si>
  <si>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</si>
  <si>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</si>
  <si>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</si>
  <si>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</si>
  <si>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</si>
  <si>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</si>
  <si>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</si>
  <si>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</si>
  <si>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</si>
  <si>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</si>
  <si>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</si>
  <si>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</si>
  <si>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</si>
  <si>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</si>
  <si>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</si>
  <si>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</si>
  <si>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</si>
  <si>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</si>
  <si>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</si>
  <si>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</si>
  <si>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</si>
  <si>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</si>
  <si>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</si>
  <si>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</si>
  <si>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</si>
  <si>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</si>
  <si>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</si>
  <si>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</si>
  <si>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</si>
  <si>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</si>
  <si>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</si>
  <si>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</si>
  <si>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</si>
  <si>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</si>
  <si>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</si>
  <si>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</si>
  <si>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</si>
  <si>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</si>
  <si>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</si>
  <si>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</si>
  <si>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</si>
  <si>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</si>
  <si>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</si>
  <si>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</si>
  <si>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</si>
  <si>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</si>
  <si>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</si>
  <si>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</si>
  <si>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</si>
  <si>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</si>
  <si>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</si>
  <si>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</si>
  <si>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</si>
  <si>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</si>
  <si>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</si>
  <si>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</si>
  <si>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</si>
  <si>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</si>
  <si>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</si>
  <si>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</si>
  <si>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</si>
  <si>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</si>
  <si>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</si>
  <si>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</si>
  <si>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</si>
  <si>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</si>
  <si>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</si>
  <si>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</si>
  <si>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</si>
  <si>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</si>
  <si>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</si>
  <si>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</si>
  <si>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</si>
  <si>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</si>
  <si>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</si>
  <si>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</si>
  <si>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</si>
  <si>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</si>
  <si>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</si>
  <si>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</si>
  <si>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</si>
  <si>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</si>
  <si>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</si>
  <si>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</si>
  <si>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</si>
  <si>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</si>
  <si>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</si>
  <si>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</si>
  <si>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</si>
  <si>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</si>
  <si>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</si>
  <si>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</si>
  <si>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</si>
  <si>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</si>
  <si>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</si>
  <si>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</si>
  <si>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</si>
  <si>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</si>
  <si>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</si>
  <si>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</si>
  <si>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</si>
  <si>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</si>
  <si>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</si>
  <si>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</si>
  <si>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</si>
  <si>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</si>
  <si>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</si>
  <si>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</si>
  <si>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</si>
  <si>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</si>
  <si>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</si>
  <si>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</si>
  <si>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</si>
  <si>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</si>
  <si>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</si>
  <si>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</si>
  <si>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</si>
  <si>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</si>
  <si>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</si>
  <si>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</si>
  <si>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</si>
  <si>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</si>
  <si>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</si>
  <si>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</si>
  <si>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</si>
  <si>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</si>
  <si>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</si>
  <si>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</si>
  <si>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</si>
  <si>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</si>
  <si>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</si>
  <si>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</si>
  <si>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</si>
  <si>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</si>
  <si>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</si>
  <si>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</si>
  <si>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</si>
  <si>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</si>
  <si>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</si>
  <si>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</si>
  <si>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</si>
  <si>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</si>
  <si>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</si>
  <si>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</si>
  <si>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</si>
  <si>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</si>
  <si>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</si>
  <si>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</si>
  <si>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</si>
  <si>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</si>
  <si>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</si>
  <si>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</si>
  <si>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</si>
  <si>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</si>
  <si>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</si>
  <si>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</si>
  <si>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</si>
  <si>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</si>
  <si>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</si>
  <si>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</si>
  <si>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</si>
  <si>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</si>
  <si>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</si>
  <si>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</si>
  <si>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</si>
  <si>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</si>
  <si>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</si>
  <si>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</si>
  <si>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</si>
  <si>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</si>
  <si>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</si>
  <si>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</si>
  <si>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</si>
  <si>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</si>
  <si>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</si>
  <si>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</si>
  <si>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</si>
  <si>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</si>
  <si>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</si>
  <si>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</si>
  <si>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</si>
  <si>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</si>
  <si>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</si>
  <si>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</si>
  <si>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</si>
  <si>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</si>
  <si>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</si>
  <si>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</si>
  <si>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</si>
  <si>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</si>
  <si>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</si>
  <si>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</si>
  <si>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</si>
  <si>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</si>
  <si>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</si>
  <si>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</si>
  <si>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</si>
  <si>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</si>
  <si>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</si>
  <si>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</si>
  <si>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</si>
  <si>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</si>
  <si>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</si>
  <si>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</si>
  <si>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</si>
  <si>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</si>
  <si>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</si>
  <si>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</si>
  <si>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</si>
  <si>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</si>
  <si>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</si>
  <si>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</si>
  <si>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</si>
  <si>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</si>
  <si>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</si>
  <si>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</si>
  <si>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</si>
  <si>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</si>
  <si>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</si>
  <si>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</si>
  <si>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</si>
  <si>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</si>
  <si>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</si>
  <si>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</si>
  <si>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</si>
  <si>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</si>
  <si>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</si>
  <si>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</si>
  <si>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</si>
  <si>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</si>
  <si>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</si>
  <si>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</si>
  <si>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</si>
  <si>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</si>
  <si>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</si>
  <si>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</si>
  <si>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</si>
  <si>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</si>
  <si>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</si>
  <si>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</si>
  <si>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</si>
  <si>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</si>
  <si>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</si>
  <si>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</si>
  <si>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</si>
  <si>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</si>
  <si>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</si>
  <si>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</si>
  <si>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</si>
  <si>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</si>
  <si>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</si>
  <si>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</si>
  <si>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</si>
  <si>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</si>
  <si>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</si>
  <si>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</si>
  <si>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</si>
  <si>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</si>
  <si>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</si>
  <si>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</si>
  <si>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</si>
  <si>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</si>
  <si>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</si>
  <si>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</si>
  <si>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</si>
  <si>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</si>
  <si>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</si>
  <si>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</si>
  <si>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</si>
  <si>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</si>
  <si>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</si>
  <si>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</si>
  <si>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</si>
  <si>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</si>
  <si>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</si>
  <si>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</si>
  <si>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</si>
  <si>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</si>
  <si>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</si>
  <si>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</si>
  <si>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</si>
  <si>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</si>
  <si>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</si>
  <si>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</si>
  <si>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</si>
  <si>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</si>
  <si>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</si>
  <si>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</si>
  <si>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</si>
  <si>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</si>
  <si>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</si>
  <si>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</si>
  <si>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</si>
  <si>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</si>
  <si>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</si>
  <si>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</si>
  <si>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</si>
  <si>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</si>
  <si>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</si>
  <si>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</si>
  <si>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</si>
  <si>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</si>
  <si>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</si>
  <si>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</si>
  <si>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</si>
  <si>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</si>
  <si>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</si>
  <si>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</si>
  <si>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</si>
  <si>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</si>
  <si>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</si>
  <si>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</si>
  <si>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</si>
  <si>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</si>
  <si>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</si>
  <si>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</si>
  <si>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</si>
  <si>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</si>
  <si>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</si>
  <si>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</si>
  <si>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</si>
  <si>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</si>
  <si>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</si>
  <si>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</si>
  <si>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</si>
  <si>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</si>
  <si>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</si>
  <si>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</si>
  <si>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</si>
  <si>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</si>
  <si>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</si>
  <si>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</si>
  <si>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</si>
  <si>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</si>
  <si>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</si>
  <si>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</si>
  <si>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</si>
  <si>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</si>
  <si>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</si>
  <si>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</si>
  <si>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</si>
  <si>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</si>
  <si>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</si>
  <si>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</si>
  <si>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</si>
  <si>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</si>
  <si>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</si>
  <si>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</si>
  <si>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</si>
  <si>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</si>
  <si>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</si>
  <si>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</si>
  <si>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</si>
  <si>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</si>
  <si>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</si>
  <si>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</si>
  <si>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</si>
  <si>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</si>
  <si>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</si>
  <si>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</si>
  <si>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</si>
  <si>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</si>
  <si>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</si>
  <si>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</si>
  <si>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</si>
  <si>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</si>
  <si>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</si>
  <si>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</si>
  <si>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</si>
  <si>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</si>
  <si>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</si>
  <si>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</si>
  <si>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</si>
  <si>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</si>
  <si>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</si>
  <si>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</si>
  <si>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</si>
  <si>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</si>
  <si>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</si>
  <si>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</si>
  <si>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</si>
  <si>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</si>
  <si>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</si>
  <si>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</si>
  <si>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</si>
  <si>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</si>
  <si>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</si>
  <si>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</si>
  <si>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</si>
  <si>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</si>
  <si>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</si>
  <si>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</si>
  <si>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</si>
  <si>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</si>
  <si>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</si>
  <si>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</si>
  <si>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</si>
  <si>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</si>
  <si>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</si>
  <si>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</si>
  <si>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</si>
  <si>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</si>
  <si>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</si>
  <si>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</si>
  <si>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</si>
  <si>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</si>
  <si>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</si>
  <si>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</si>
  <si>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</si>
  <si>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</si>
  <si>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</si>
  <si>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</si>
  <si>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</si>
  <si>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</si>
  <si>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</si>
  <si>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</si>
  <si>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</si>
  <si>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</si>
  <si>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</si>
  <si>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</si>
  <si>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</si>
  <si>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</si>
  <si>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</si>
  <si>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</si>
  <si>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</si>
  <si>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</si>
  <si>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</si>
  <si>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</si>
  <si>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</si>
  <si>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</si>
  <si>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</si>
  <si>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</si>
  <si>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</si>
  <si>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</si>
  <si>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</si>
  <si>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</si>
  <si>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</si>
  <si>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</si>
  <si>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</si>
  <si>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</si>
  <si>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</si>
  <si>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</si>
  <si>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</si>
  <si>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</si>
  <si>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</si>
  <si>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</si>
  <si>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</si>
  <si>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</si>
  <si>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</si>
  <si>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</si>
  <si>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</si>
  <si>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</si>
  <si>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</si>
  <si>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</si>
  <si>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</si>
  <si>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</si>
  <si>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</si>
  <si>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</si>
  <si>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</si>
  <si>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</si>
  <si>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</si>
  <si>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</si>
  <si>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</si>
  <si>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</si>
  <si>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</si>
  <si>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</si>
  <si>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</si>
  <si>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</si>
  <si>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</si>
  <si>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</si>
  <si>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</si>
  <si>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</si>
  <si>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</si>
  <si>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</si>
  <si>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</si>
  <si>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</si>
  <si>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</si>
  <si>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</si>
  <si>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</si>
  <si>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</si>
  <si>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</si>
  <si>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</si>
  <si>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</si>
  <si>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</si>
  <si>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</si>
  <si>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</si>
  <si>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</si>
  <si>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</si>
  <si>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</si>
  <si>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</si>
  <si>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</si>
  <si>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</si>
  <si>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</si>
  <si>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</si>
  <si>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</si>
  <si>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</si>
  <si>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</si>
  <si>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</si>
  <si>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</si>
  <si>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</si>
  <si>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</si>
  <si>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</si>
  <si>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</si>
  <si>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</si>
  <si>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</si>
  <si>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</si>
  <si>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</si>
  <si>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</si>
  <si>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</si>
  <si>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</si>
  <si>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</si>
  <si>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</si>
  <si>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</si>
  <si>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</si>
  <si>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</si>
  <si>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</si>
  <si>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</si>
  <si>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</si>
  <si>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</si>
  <si>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</si>
  <si>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</si>
  <si>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</si>
  <si>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</si>
  <si>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</si>
  <si>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</si>
  <si>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</si>
  <si>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</si>
  <si>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</si>
  <si>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</si>
  <si>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</si>
  <si>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</si>
  <si>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</si>
  <si>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</si>
  <si>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</si>
  <si>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</si>
  <si>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</si>
  <si>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</si>
  <si>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</si>
  <si>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</si>
  <si>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</si>
  <si>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</si>
  <si>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</si>
  <si>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</si>
  <si>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</si>
  <si>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</si>
  <si>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</si>
  <si>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</si>
  <si>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</si>
  <si>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</si>
  <si>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</si>
  <si>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</si>
  <si>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</si>
  <si>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</si>
  <si>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</si>
  <si>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</si>
  <si>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</si>
  <si>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</si>
  <si>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</si>
  <si>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</si>
  <si>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</si>
  <si>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</si>
  <si>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</si>
  <si>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</si>
  <si>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</si>
  <si>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</si>
  <si>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</si>
  <si>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</si>
  <si>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</si>
  <si>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</si>
  <si>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</si>
  <si>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</si>
  <si>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</si>
  <si>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</si>
  <si>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</si>
  <si>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</si>
  <si>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</si>
  <si>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</si>
  <si>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</si>
  <si>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</si>
  <si>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</si>
  <si>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</si>
  <si>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</si>
  <si>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</si>
  <si>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</si>
  <si>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</si>
  <si>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</si>
  <si>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</si>
  <si>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</si>
  <si>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</si>
  <si>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</si>
  <si>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</si>
  <si>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</si>
  <si>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</si>
  <si>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</si>
  <si>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</si>
  <si>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</si>
  <si>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</si>
  <si>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</si>
  <si>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</si>
  <si>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</si>
  <si>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</si>
  <si>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</si>
  <si>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</si>
  <si>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</si>
  <si>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</si>
  <si>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</si>
  <si>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</si>
  <si>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</si>
  <si>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</si>
  <si>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</si>
  <si>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</si>
  <si>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</si>
  <si>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</si>
  <si>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</si>
  <si>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</si>
  <si>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</si>
  <si>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</si>
  <si>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</si>
  <si>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</si>
  <si>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</si>
  <si>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</si>
  <si>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</si>
  <si>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</si>
  <si>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</si>
  <si>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</si>
  <si>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</si>
  <si>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</si>
  <si>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</si>
  <si>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</si>
  <si>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</si>
  <si>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</si>
  <si>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</si>
  <si>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</si>
  <si>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</si>
  <si>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</si>
  <si>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</si>
  <si>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</si>
  <si>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</si>
  <si>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</si>
  <si>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</si>
  <si>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</si>
  <si>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</si>
  <si>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</si>
  <si>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</si>
  <si>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</si>
  <si>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</si>
  <si>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</si>
  <si>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</si>
  <si>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</si>
  <si>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</si>
  <si>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</si>
  <si>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</si>
  <si>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</si>
  <si>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</si>
  <si>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</si>
  <si>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</si>
  <si>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</si>
  <si>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</si>
  <si>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</si>
  <si>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</si>
  <si>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</si>
  <si>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</si>
  <si>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</si>
  <si>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</si>
  <si>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</si>
  <si>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</si>
  <si>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</si>
  <si>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</si>
  <si>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</si>
  <si>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</si>
  <si>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</si>
  <si>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</si>
  <si>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</si>
  <si>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</si>
  <si>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</si>
  <si>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</si>
  <si>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</si>
  <si>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</si>
  <si>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</si>
  <si>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</si>
  <si>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</si>
  <si>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</si>
  <si>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</si>
  <si>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</si>
  <si>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</si>
  <si>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</si>
  <si>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</si>
  <si>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</si>
  <si>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</si>
  <si>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</si>
  <si>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</si>
  <si>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</si>
  <si>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</si>
  <si>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</si>
  <si>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</si>
  <si>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</si>
  <si>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</si>
  <si>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</si>
  <si>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</si>
  <si>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</si>
  <si>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</si>
  <si>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</si>
  <si>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</si>
  <si>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</si>
  <si>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</si>
  <si>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</si>
  <si>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</si>
  <si>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</si>
  <si>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</si>
  <si>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</si>
  <si>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</si>
  <si>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</si>
  <si>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</si>
  <si>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</si>
  <si>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</si>
  <si>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</si>
  <si>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</si>
  <si>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</si>
  <si>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</si>
  <si>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</si>
  <si>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</si>
  <si>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</si>
  <si>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</si>
  <si>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</si>
  <si>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</si>
  <si>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</si>
  <si>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</si>
  <si>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</si>
  <si>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</si>
  <si>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</si>
  <si>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</si>
  <si>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</si>
  <si>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</si>
  <si>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</si>
  <si>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</si>
  <si>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</si>
  <si>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</si>
  <si>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</si>
  <si>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</si>
  <si>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</si>
  <si>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</si>
  <si>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</si>
  <si>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</si>
  <si>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</si>
  <si>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</si>
  <si>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</si>
  <si>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</si>
  <si>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</si>
  <si>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</si>
  <si>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</si>
  <si>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</si>
  <si>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</si>
  <si>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</si>
  <si>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</si>
  <si>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</si>
  <si>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</si>
  <si>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</si>
  <si>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</si>
  <si>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</si>
  <si>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</si>
  <si>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</si>
  <si>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</si>
  <si>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</si>
  <si>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</si>
  <si>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</si>
  <si>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</si>
  <si>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</si>
  <si>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</si>
  <si>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</si>
  <si>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</si>
  <si>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</si>
  <si>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</si>
  <si>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</si>
  <si>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</si>
  <si>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</si>
  <si>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</si>
  <si>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</si>
  <si>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</si>
  <si>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</si>
  <si>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</si>
  <si>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</si>
  <si>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</si>
  <si>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</si>
  <si>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</si>
  <si>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</si>
  <si>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</si>
  <si>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</si>
  <si>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</si>
  <si>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</si>
  <si>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</si>
  <si>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</si>
  <si>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</si>
  <si>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</si>
  <si>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</si>
  <si>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</si>
  <si>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</si>
  <si>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</si>
  <si>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</si>
  <si>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</si>
  <si>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</si>
  <si>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</si>
  <si>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</si>
  <si>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</si>
  <si>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</si>
  <si>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</si>
  <si>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</si>
  <si>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</si>
  <si>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</si>
  <si>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</si>
  <si>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</si>
  <si>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</si>
  <si>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</si>
  <si>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</si>
  <si>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</si>
  <si>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</si>
  <si>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</si>
  <si>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</si>
  <si>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</si>
  <si>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</si>
  <si>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</si>
  <si>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</si>
  <si>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</si>
  <si>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</si>
  <si>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</si>
  <si>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</si>
  <si>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</si>
  <si>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</si>
  <si>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</si>
  <si>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</si>
  <si>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</si>
  <si>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</si>
  <si>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</si>
  <si>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</si>
  <si>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</si>
  <si>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</si>
  <si>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</si>
  <si>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</si>
  <si>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</si>
  <si>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</si>
  <si>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</si>
  <si>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</si>
  <si>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</si>
  <si>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</si>
  <si>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</si>
  <si>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</si>
  <si>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</si>
  <si>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</si>
  <si>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</si>
  <si>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</si>
  <si>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</si>
  <si>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</si>
  <si>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</si>
  <si>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</si>
  <si>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</si>
  <si>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</si>
  <si>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</si>
  <si>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</si>
  <si>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</si>
  <si>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</si>
  <si>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</si>
  <si>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</si>
  <si>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</si>
  <si>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</si>
  <si>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</si>
  <si>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</si>
  <si>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</si>
  <si>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</si>
  <si>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</si>
  <si>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</si>
  <si>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</si>
  <si>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</si>
  <si>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</si>
  <si>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</si>
  <si>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</si>
  <si>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</si>
  <si>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</si>
  <si>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</si>
  <si>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</si>
  <si>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</si>
  <si>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</si>
  <si>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</si>
  <si>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</si>
  <si>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</si>
  <si>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</si>
  <si>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</si>
  <si>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</si>
  <si>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</si>
  <si>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</si>
  <si>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</si>
  <si>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</si>
  <si>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</si>
  <si>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</si>
  <si>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</si>
  <si>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</si>
  <si>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</si>
  <si>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</si>
  <si>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</si>
  <si>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</si>
  <si>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</si>
  <si>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</si>
  <si>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</si>
  <si>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</si>
  <si>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</si>
  <si>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</si>
  <si>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</si>
  <si>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</si>
  <si>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</si>
  <si>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</si>
  <si>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</si>
  <si>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</si>
  <si>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</si>
  <si>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</si>
  <si>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</si>
  <si>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</si>
  <si>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</si>
  <si>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</si>
  <si>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</si>
  <si>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</si>
  <si>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</si>
  <si>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</si>
  <si>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</si>
  <si>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</si>
  <si>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</si>
  <si>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</si>
  <si>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</si>
  <si>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</si>
  <si>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</si>
  <si>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</si>
  <si>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</si>
  <si>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</si>
  <si>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</si>
  <si>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</si>
  <si>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</si>
  <si>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</si>
  <si>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</si>
  <si>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</si>
  <si>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</si>
  <si>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</si>
  <si>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</si>
  <si>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</si>
  <si>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</si>
  <si>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</si>
  <si>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Amount OB</t>
  </si>
  <si>
    <t>Amount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</si>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</sst>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9">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xf numFmtId="0" fontId="5" fillId="0" borderId="0"/>
    <xf numFmtId="43" fontId="1" fillId="0" borderId="0" applyFont="0" applyFill="0" applyBorder="0" applyAlignment="0" applyProtection="0"/>
  </cellStyleXfs>
  <cellXfs count="319">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6" fillId="9" borderId="0" xfId="3" applyFont="1" applyFill="1"/>
    <xf numFmtId="0" fontId="0" fillId="9" borderId="0" xfId="0" applyFill="1"/>
    <xf numFmtId="0" fontId="4" fillId="4" borderId="0" xfId="0" applyFont="1" applyFill="1" applyAlignment="1">
      <alignment horizontal="center"/>
    </xf>
    <xf numFmtId="0" fontId="4" fillId="4" borderId="0" xfId="0" applyFont="1" applyFill="1" applyAlignment="1">
      <alignment horizontal="center" vertical="center"/>
    </xf>
    <xf numFmtId="0" fontId="2" fillId="0" borderId="26" xfId="0" applyFont="1" applyBorder="1" applyAlignment="1">
      <alignment horizontal="center"/>
    </xf>
    <xf numFmtId="0" fontId="2" fillId="0" borderId="14" xfId="0" applyFont="1" applyBorder="1" applyAlignment="1">
      <alignment horizontal="center"/>
    </xf>
    <xf numFmtId="165" fontId="13" fillId="0" borderId="0" xfId="8" applyNumberFormat="1" applyFont="1"/>
    <xf numFmtId="165" fontId="32" fillId="0" borderId="0" xfId="8" applyNumberFormat="1" applyFont="1"/>
  </cellXfs>
  <cellStyles count="9">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F6" sqref="F6"/>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2333</v>
      </c>
      <c r="Y14" s="31" t="s">
        <v>2334</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4" bestFit="1" customWidth="1"/>
    <col min="2" max="2" width="81.109375" style="174" bestFit="1" customWidth="1"/>
    <col min="3" max="3" width="11.109375" style="174" bestFit="1" customWidth="1"/>
    <col min="4" max="4" width="22.44140625" style="174" bestFit="1" customWidth="1"/>
    <col min="5" max="5" width="15.77734375" style="174" bestFit="1" customWidth="1"/>
    <col min="6" max="6" width="16.109375" style="174" bestFit="1" customWidth="1"/>
    <col min="7" max="7" width="11.109375" style="174" bestFit="1" customWidth="1"/>
    <col min="8" max="8" width="11.6640625" style="174" bestFit="1" customWidth="1"/>
    <col min="9" max="16384" width="50.44140625" style="174"/>
  </cols>
  <sheetData>
    <row r="1" spans="1:8" x14ac:dyDescent="0.3">
      <c r="A1" s="151" t="s">
        <v>1940</v>
      </c>
      <c r="B1" s="152" t="str">
        <f>'N4 - Inventories'!B1</f>
        <v>X</v>
      </c>
    </row>
    <row r="2" spans="1:8" x14ac:dyDescent="0.3">
      <c r="A2" s="151" t="s">
        <v>1941</v>
      </c>
      <c r="B2" s="152" t="str">
        <f>'N4 - Inventories'!B2</f>
        <v>X</v>
      </c>
    </row>
    <row r="3" spans="1:8" x14ac:dyDescent="0.3">
      <c r="A3" s="151" t="s">
        <v>1942</v>
      </c>
      <c r="B3" s="152" t="str">
        <f>'N4 - Inventories'!B3</f>
        <v>X</v>
      </c>
    </row>
    <row r="4" spans="1:8" x14ac:dyDescent="0.3">
      <c r="A4" s="151" t="s">
        <v>1943</v>
      </c>
      <c r="B4" s="152" t="str">
        <f>'N4 - Inventories'!B4</f>
        <v>X</v>
      </c>
    </row>
    <row r="5" spans="1:8" x14ac:dyDescent="0.3">
      <c r="A5" s="151" t="s">
        <v>1944</v>
      </c>
      <c r="B5" s="152" t="str">
        <f>'N4 - Inventories'!B5</f>
        <v>X</v>
      </c>
    </row>
    <row r="6" spans="1:8" x14ac:dyDescent="0.3">
      <c r="A6" s="151" t="s">
        <v>1945</v>
      </c>
      <c r="B6" s="152" t="str">
        <f>'N4 - Inventories'!B6</f>
        <v>X</v>
      </c>
    </row>
    <row r="7" spans="1:8" x14ac:dyDescent="0.3">
      <c r="A7" s="151" t="s">
        <v>1946</v>
      </c>
      <c r="B7" s="154">
        <f>'N4 - Inventories'!B7</f>
        <v>2022</v>
      </c>
    </row>
    <row r="9" spans="1:8" x14ac:dyDescent="0.3">
      <c r="A9" s="2" t="s">
        <v>2269</v>
      </c>
    </row>
    <row r="11" spans="1:8" ht="12" customHeight="1" x14ac:dyDescent="0.3">
      <c r="A11" s="224"/>
      <c r="B11" s="224" t="s">
        <v>2292</v>
      </c>
      <c r="C11" s="224"/>
      <c r="D11" s="225"/>
      <c r="E11" s="225"/>
      <c r="F11" s="226"/>
    </row>
    <row r="12" spans="1:8" ht="12.65" customHeight="1" x14ac:dyDescent="0.3">
      <c r="A12" s="227"/>
      <c r="B12" s="227"/>
      <c r="C12" s="227">
        <v>2021</v>
      </c>
      <c r="D12" s="228">
        <v>2022</v>
      </c>
      <c r="E12" s="229" t="s">
        <v>2293</v>
      </c>
      <c r="F12" s="230"/>
    </row>
    <row r="13" spans="1:8" x14ac:dyDescent="0.3">
      <c r="A13" s="231"/>
      <c r="B13" s="231"/>
      <c r="C13" s="231"/>
      <c r="D13" s="231"/>
      <c r="E13" s="231" t="s">
        <v>2294</v>
      </c>
      <c r="F13" s="231" t="s">
        <v>2295</v>
      </c>
    </row>
    <row r="14" spans="1:8" x14ac:dyDescent="0.3">
      <c r="A14" s="176">
        <v>1</v>
      </c>
      <c r="B14" s="183" t="s">
        <v>1954</v>
      </c>
      <c r="C14" s="177">
        <f>ROUND(SUMIF('Trial Balance'!S:S,B14,'Trial Balance'!H:H),0)</f>
        <v>0</v>
      </c>
      <c r="D14" s="177">
        <f>ROUND(SUMIF('Trial Balance'!S:S,B14,'Trial Balance'!K:K),0)</f>
        <v>0</v>
      </c>
      <c r="E14" s="184"/>
      <c r="F14" s="184"/>
    </row>
    <row r="15" spans="1:8" x14ac:dyDescent="0.3">
      <c r="A15" s="176">
        <v>2</v>
      </c>
      <c r="B15" s="176" t="s">
        <v>2270</v>
      </c>
      <c r="C15" s="177">
        <f>ROUND(SUMIF('Trial Balance'!S:S,B15,'Trial Balance'!H:H),0)</f>
        <v>0</v>
      </c>
      <c r="D15" s="177">
        <f>ROUND(SUMIF('Trial Balance'!S:S,B15,'Trial Balance'!K:K),0)</f>
        <v>0</v>
      </c>
      <c r="E15" s="184"/>
      <c r="F15" s="184"/>
    </row>
    <row r="16" spans="1:8" x14ac:dyDescent="0.3">
      <c r="A16" s="176">
        <v>3</v>
      </c>
      <c r="B16" s="176" t="s">
        <v>2028</v>
      </c>
      <c r="C16" s="177">
        <f>ROUND(SUMIF('Trial Balance'!S:S,B16,'Trial Balance'!H:H),0)</f>
        <v>0</v>
      </c>
      <c r="D16" s="177">
        <f>ROUND(SUMIF('Trial Balance'!S:S,B16,'Trial Balance'!K:K),0)</f>
        <v>0</v>
      </c>
      <c r="E16" s="184"/>
      <c r="F16" s="184"/>
      <c r="G16" s="158"/>
      <c r="H16" s="158"/>
    </row>
    <row r="17" spans="1:8" x14ac:dyDescent="0.3">
      <c r="A17" s="176">
        <v>3</v>
      </c>
      <c r="B17" s="176" t="s">
        <v>2271</v>
      </c>
      <c r="C17" s="160">
        <f>SUM(C14:C16)</f>
        <v>0</v>
      </c>
      <c r="D17" s="160">
        <f>SUM(D14:D16)</f>
        <v>0</v>
      </c>
      <c r="E17" s="184"/>
      <c r="F17" s="184"/>
    </row>
    <row r="18" spans="1:8" x14ac:dyDescent="0.3">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3">
      <c r="A19" s="159" t="s">
        <v>2079</v>
      </c>
      <c r="B19" s="159" t="s">
        <v>2272</v>
      </c>
      <c r="C19" s="160">
        <f>C17-C18</f>
        <v>0</v>
      </c>
      <c r="D19" s="160">
        <f>D17-D18</f>
        <v>0</v>
      </c>
      <c r="E19" s="184"/>
      <c r="F19" s="184"/>
      <c r="G19" s="162">
        <f>'1. F10'!E19</f>
        <v>0</v>
      </c>
      <c r="H19" s="163">
        <f>D19+D30+D26-G19</f>
        <v>0</v>
      </c>
    </row>
    <row r="20" spans="1:8" x14ac:dyDescent="0.3">
      <c r="A20" s="176"/>
      <c r="B20" s="176"/>
      <c r="C20" s="176"/>
      <c r="D20" s="176"/>
      <c r="E20" s="184"/>
      <c r="F20" s="184"/>
    </row>
    <row r="21" spans="1:8" x14ac:dyDescent="0.3">
      <c r="A21" s="176">
        <v>6</v>
      </c>
      <c r="B21" s="176" t="s">
        <v>2273</v>
      </c>
      <c r="C21" s="177">
        <f>ROUND(SUMIF('Trial Balance'!S:S,B21,'Trial Balance'!H:H),0)</f>
        <v>0</v>
      </c>
      <c r="D21" s="177">
        <f>ROUND(SUMIF('Trial Balance'!S:S,B21,'Trial Balance'!K:K),0)</f>
        <v>0</v>
      </c>
      <c r="E21" s="184"/>
      <c r="F21" s="184"/>
    </row>
    <row r="22" spans="1:8" x14ac:dyDescent="0.3">
      <c r="A22" s="176">
        <v>7</v>
      </c>
      <c r="B22" s="176" t="s">
        <v>2274</v>
      </c>
      <c r="C22" s="177">
        <f>ROUND(SUMIF('Trial Balance'!S:S,B22,'Trial Balance'!H:H),0)</f>
        <v>0</v>
      </c>
      <c r="D22" s="177">
        <f>ROUND(SUMIF('Trial Balance'!S:S,B22,'Trial Balance'!K:K),0)</f>
        <v>0</v>
      </c>
      <c r="E22" s="184"/>
      <c r="F22" s="184"/>
    </row>
    <row r="23" spans="1:8" x14ac:dyDescent="0.3">
      <c r="A23" s="176">
        <v>8</v>
      </c>
      <c r="B23" s="176" t="s">
        <v>2275</v>
      </c>
      <c r="C23" s="177">
        <f>ROUND(SUMIF('Trial Balance'!S:S,B23,'Trial Balance'!H:H),0)</f>
        <v>0</v>
      </c>
      <c r="D23" s="177">
        <f>ROUND(SUMIF('Trial Balance'!S:S,B23,'Trial Balance'!K:K),0)</f>
        <v>0</v>
      </c>
      <c r="E23" s="184"/>
      <c r="F23" s="184"/>
    </row>
    <row r="24" spans="1:8" s="152" customFormat="1" x14ac:dyDescent="0.3">
      <c r="A24" s="159">
        <v>9</v>
      </c>
      <c r="B24" s="159" t="s">
        <v>2276</v>
      </c>
      <c r="C24" s="160">
        <f>SUM(C21:C23)</f>
        <v>0</v>
      </c>
      <c r="D24" s="160">
        <f>SUM(D21:D23)</f>
        <v>0</v>
      </c>
      <c r="E24" s="185"/>
      <c r="F24" s="185"/>
    </row>
    <row r="25" spans="1:8" x14ac:dyDescent="0.3">
      <c r="A25" s="176">
        <v>10</v>
      </c>
      <c r="B25" s="176" t="s">
        <v>2041</v>
      </c>
      <c r="C25" s="177">
        <f>-ROUND(SUMIF('Trial Balance'!S:S,B25,'Trial Balance'!H:H),0)</f>
        <v>0</v>
      </c>
      <c r="D25" s="177">
        <f>-ROUND(SUMIF('Trial Balance'!S:S,B25,'Trial Balance'!K:K),0)</f>
        <v>0</v>
      </c>
      <c r="E25" s="184"/>
      <c r="F25" s="184"/>
    </row>
    <row r="26" spans="1:8" x14ac:dyDescent="0.3">
      <c r="A26" s="159" t="s">
        <v>2080</v>
      </c>
      <c r="B26" s="176" t="s">
        <v>2277</v>
      </c>
      <c r="C26" s="160">
        <f>C24-C25</f>
        <v>0</v>
      </c>
      <c r="D26" s="160">
        <f>D24-D25</f>
        <v>0</v>
      </c>
      <c r="E26" s="184"/>
      <c r="F26" s="184"/>
      <c r="G26" s="162"/>
      <c r="H26" s="163"/>
    </row>
    <row r="27" spans="1:8" x14ac:dyDescent="0.3">
      <c r="A27" s="176"/>
      <c r="B27" s="176"/>
      <c r="C27" s="176"/>
      <c r="D27" s="176"/>
      <c r="E27" s="184"/>
      <c r="F27" s="184"/>
    </row>
    <row r="28" spans="1:8" x14ac:dyDescent="0.3">
      <c r="A28" s="176">
        <v>12</v>
      </c>
      <c r="B28" s="176" t="s">
        <v>2031</v>
      </c>
      <c r="C28" s="177">
        <f>ROUND(SUMIF('Trial Balance'!T:T,B28,'Trial Balance'!H:H),0)</f>
        <v>0</v>
      </c>
      <c r="D28" s="177">
        <f>ROUND(SUMIF('Trial Balance'!T:T,B28,'Trial Balance'!K:K),0)</f>
        <v>0</v>
      </c>
      <c r="E28" s="184"/>
      <c r="F28" s="184"/>
    </row>
    <row r="29" spans="1:8" x14ac:dyDescent="0.3">
      <c r="A29" s="176">
        <v>13</v>
      </c>
      <c r="B29" s="176" t="s">
        <v>2042</v>
      </c>
      <c r="C29" s="177">
        <f>-ROUND(SUMIF('Trial Balance'!S:S,B29,'Trial Balance'!H:H),0)</f>
        <v>0</v>
      </c>
      <c r="D29" s="177">
        <f>-ROUND(SUMIF('Trial Balance'!S:S,B29,'Trial Balance'!K:K),0)</f>
        <v>0</v>
      </c>
      <c r="E29" s="184"/>
      <c r="F29" s="184"/>
    </row>
    <row r="30" spans="1:8" x14ac:dyDescent="0.3">
      <c r="A30" s="159" t="s">
        <v>2081</v>
      </c>
      <c r="B30" s="159" t="s">
        <v>2278</v>
      </c>
      <c r="C30" s="160">
        <f>C28-C29</f>
        <v>0</v>
      </c>
      <c r="D30" s="160">
        <f>D28-D29</f>
        <v>0</v>
      </c>
      <c r="E30" s="184"/>
      <c r="F30" s="184"/>
      <c r="G30" s="179"/>
      <c r="H30" s="163"/>
    </row>
    <row r="31" spans="1:8" x14ac:dyDescent="0.3">
      <c r="A31" s="176">
        <v>15</v>
      </c>
      <c r="B31" s="176" t="s">
        <v>2036</v>
      </c>
      <c r="C31" s="177">
        <f>ROUND(SUMIF('Trial Balance'!S:S,B31,'Trial Balance'!H:H),0)</f>
        <v>0</v>
      </c>
      <c r="D31" s="177">
        <f>ROUND(SUMIF('Trial Balance'!S:S,B31,'Trial Balance'!K:K),0)</f>
        <v>0</v>
      </c>
      <c r="E31" s="184"/>
      <c r="F31" s="184"/>
    </row>
    <row r="32" spans="1:8" x14ac:dyDescent="0.3">
      <c r="A32" s="176"/>
      <c r="B32" s="176"/>
      <c r="C32" s="176"/>
      <c r="D32" s="176"/>
      <c r="E32" s="184"/>
      <c r="F32" s="184"/>
    </row>
    <row r="33" spans="1:8" x14ac:dyDescent="0.3">
      <c r="A33" s="159" t="s">
        <v>2082</v>
      </c>
      <c r="B33" s="159" t="s">
        <v>2279</v>
      </c>
      <c r="C33" s="160">
        <f>C19+C26+C30+C31</f>
        <v>0</v>
      </c>
      <c r="D33" s="160">
        <f>D19+D26+D30+D31</f>
        <v>0</v>
      </c>
      <c r="E33" s="184"/>
      <c r="F33" s="184"/>
      <c r="G33" s="162"/>
      <c r="H33" s="163"/>
    </row>
    <row r="38" spans="1:8" ht="14.5" customHeight="1" x14ac:dyDescent="0.3">
      <c r="A38" s="186" t="s">
        <v>2031</v>
      </c>
      <c r="B38" s="186">
        <f>C12</f>
        <v>2021</v>
      </c>
      <c r="C38" s="186">
        <f>D12</f>
        <v>2022</v>
      </c>
      <c r="D38" s="232"/>
      <c r="E38" s="233" t="s">
        <v>2296</v>
      </c>
      <c r="F38" s="234"/>
    </row>
    <row r="39" spans="1:8" x14ac:dyDescent="0.3">
      <c r="A39" s="186"/>
      <c r="B39" s="186"/>
      <c r="C39" s="186"/>
      <c r="D39" s="223" t="s">
        <v>2289</v>
      </c>
      <c r="E39" s="235" t="s">
        <v>2290</v>
      </c>
      <c r="F39" s="235" t="s">
        <v>2297</v>
      </c>
    </row>
    <row r="40" spans="1:8" x14ac:dyDescent="0.3">
      <c r="A40" s="176" t="s">
        <v>2280</v>
      </c>
      <c r="B40" s="177">
        <f>ROUND(SUMIF('Trial Balance'!S:S,A40,'Trial Balance'!H:H),0)</f>
        <v>0</v>
      </c>
      <c r="C40" s="177">
        <f>ROUND(SUMIF('Trial Balance'!S:S,A40,'Trial Balance'!K:K),0)</f>
        <v>0</v>
      </c>
      <c r="D40" s="184"/>
      <c r="E40" s="184"/>
      <c r="F40" s="184"/>
    </row>
    <row r="41" spans="1:8" x14ac:dyDescent="0.3">
      <c r="A41" s="176" t="s">
        <v>2037</v>
      </c>
      <c r="B41" s="177">
        <f>ROUND(SUMIF('Trial Balance'!S:S,A41,'Trial Balance'!H:H),0)</f>
        <v>0</v>
      </c>
      <c r="C41" s="177">
        <f>ROUND(SUMIF('Trial Balance'!S:S,A41,'Trial Balance'!K:K),0)</f>
        <v>0</v>
      </c>
      <c r="D41" s="184"/>
      <c r="E41" s="184"/>
      <c r="F41" s="184"/>
    </row>
    <row r="42" spans="1:8" x14ac:dyDescent="0.3">
      <c r="A42" s="176" t="s">
        <v>2033</v>
      </c>
      <c r="B42" s="177">
        <f>ROUND(SUMIF('Trial Balance'!S:S,A42,'Trial Balance'!H:H),0)</f>
        <v>0</v>
      </c>
      <c r="C42" s="177">
        <f>ROUND(SUMIF('Trial Balance'!S:S,A42,'Trial Balance'!K:K),0)</f>
        <v>0</v>
      </c>
      <c r="D42" s="184"/>
      <c r="E42" s="184"/>
      <c r="F42" s="184"/>
    </row>
    <row r="43" spans="1:8" x14ac:dyDescent="0.3">
      <c r="A43" s="176" t="s">
        <v>2038</v>
      </c>
      <c r="B43" s="177">
        <f>ROUND(SUMIF('Trial Balance'!S:S,A43,'Trial Balance'!H:H),0)</f>
        <v>0</v>
      </c>
      <c r="C43" s="177">
        <f>ROUND(SUMIF('Trial Balance'!S:S,A43,'Trial Balance'!K:K),0)</f>
        <v>0</v>
      </c>
      <c r="D43" s="184"/>
      <c r="E43" s="184"/>
      <c r="F43" s="184"/>
    </row>
    <row r="44" spans="1:8" x14ac:dyDescent="0.3">
      <c r="A44" s="176" t="s">
        <v>2031</v>
      </c>
      <c r="B44" s="177">
        <f>ROUND(SUMIF('Trial Balance'!S:S,A44,'Trial Balance'!H:H),0)</f>
        <v>0</v>
      </c>
      <c r="C44" s="177">
        <f>ROUND(SUMIF('Trial Balance'!S:S,A44,'Trial Balance'!K:K),0)</f>
        <v>0</v>
      </c>
      <c r="D44" s="184"/>
      <c r="E44" s="184"/>
      <c r="F44" s="184"/>
    </row>
    <row r="45" spans="1:8" s="152" customFormat="1" x14ac:dyDescent="0.3">
      <c r="A45" s="159" t="s">
        <v>2281</v>
      </c>
      <c r="B45" s="160">
        <f>SUM(B40:B44)</f>
        <v>0</v>
      </c>
      <c r="C45" s="160">
        <f>SUM(C40:C44)</f>
        <v>0</v>
      </c>
      <c r="D45" s="185"/>
      <c r="E45" s="185"/>
      <c r="F45" s="185"/>
    </row>
    <row r="46" spans="1:8" x14ac:dyDescent="0.3">
      <c r="A46" s="176" t="s">
        <v>2282</v>
      </c>
      <c r="B46" s="177">
        <f>C29</f>
        <v>0</v>
      </c>
      <c r="C46" s="177">
        <f>D29</f>
        <v>0</v>
      </c>
      <c r="D46" s="184"/>
      <c r="E46" s="184"/>
      <c r="F46" s="184"/>
    </row>
    <row r="47" spans="1:8" s="152" customFormat="1" x14ac:dyDescent="0.3">
      <c r="A47" s="159" t="s">
        <v>2278</v>
      </c>
      <c r="B47" s="160">
        <f>B45-B46</f>
        <v>0</v>
      </c>
      <c r="C47" s="160">
        <f>C45-C46</f>
        <v>0</v>
      </c>
      <c r="D47" s="185"/>
      <c r="E47" s="185"/>
      <c r="F47" s="185"/>
    </row>
    <row r="48" spans="1:8" x14ac:dyDescent="0.3">
      <c r="A48" s="153" t="s">
        <v>1916</v>
      </c>
      <c r="B48" s="163">
        <f>B47-C28</f>
        <v>0</v>
      </c>
      <c r="C48" s="163">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2" t="s">
        <v>2283</v>
      </c>
    </row>
    <row r="11" spans="1:3" x14ac:dyDescent="0.3">
      <c r="A11" s="159"/>
      <c r="B11" s="186">
        <f>'Trial Balance'!J6</f>
        <v>2021</v>
      </c>
      <c r="C11" s="186">
        <f>'Trial Balance'!K6</f>
        <v>2022</v>
      </c>
    </row>
    <row r="12" spans="1:3" x14ac:dyDescent="0.3">
      <c r="A12" s="176" t="s">
        <v>2045</v>
      </c>
      <c r="B12" s="177">
        <f>ROUND(SUMIF('Trial Balance'!S:S,A12,'Trial Balance'!H:H),0)</f>
        <v>0</v>
      </c>
      <c r="C12" s="177">
        <f>ROUND(SUMIF('Trial Balance'!S:S,A12,'Trial Balance'!K:K),0)</f>
        <v>0</v>
      </c>
    </row>
    <row r="13" spans="1:3" x14ac:dyDescent="0.3">
      <c r="A13" s="176" t="s">
        <v>2046</v>
      </c>
      <c r="B13" s="177">
        <f>ROUND(SUMIF('Trial Balance'!S:S,A13,'Trial Balance'!H:H),0)</f>
        <v>0</v>
      </c>
      <c r="C13" s="177">
        <f>ROUND(SUMIF('Trial Balance'!S:S,A13,'Trial Balance'!K:K),0)</f>
        <v>0</v>
      </c>
    </row>
    <row r="14" spans="1:3" x14ac:dyDescent="0.3">
      <c r="A14" s="176" t="s">
        <v>2048</v>
      </c>
      <c r="B14" s="177">
        <f>ROUND(SUMIF('Trial Balance'!S:S,A14,'Trial Balance'!H:H),0)</f>
        <v>0</v>
      </c>
      <c r="C14" s="177">
        <f>ROUND(SUMIF('Trial Balance'!S:S,A14,'Trial Balance'!K:K),0)</f>
        <v>0</v>
      </c>
    </row>
    <row r="15" spans="1:3" x14ac:dyDescent="0.3">
      <c r="A15" s="176" t="s">
        <v>2284</v>
      </c>
      <c r="B15" s="177">
        <f>ROUND(SUMIF('Trial Balance'!S:S,A15,'Trial Balance'!H:H),0)</f>
        <v>0</v>
      </c>
      <c r="C15" s="177">
        <f>ROUND(SUMIF('Trial Balance'!S:S,A15,'Trial Balance'!K:K),0)</f>
        <v>0</v>
      </c>
    </row>
    <row r="16" spans="1:3" x14ac:dyDescent="0.3">
      <c r="A16" s="176" t="s">
        <v>2044</v>
      </c>
      <c r="B16" s="177">
        <f>ROUND(SUMIF('Trial Balance'!S:S,A16,'Trial Balance'!H:H),0)</f>
        <v>0</v>
      </c>
      <c r="C16" s="177">
        <f>ROUND(SUMIF('Trial Balance'!S:S,A16,'Trial Balance'!K:K),0)</f>
        <v>0</v>
      </c>
    </row>
    <row r="17" spans="1:3" x14ac:dyDescent="0.3">
      <c r="A17" s="176" t="s">
        <v>2047</v>
      </c>
      <c r="B17" s="177">
        <f>ROUND(SUMIF('Trial Balance'!S:S,A17,'Trial Balance'!H:H),0)</f>
        <v>0</v>
      </c>
      <c r="C17" s="177">
        <f>ROUND(SUMIF('Trial Balance'!S:S,A17,'Trial Balance'!K:K),0)</f>
        <v>0</v>
      </c>
    </row>
    <row r="18" spans="1:3" x14ac:dyDescent="0.3">
      <c r="A18" s="176" t="s">
        <v>109</v>
      </c>
      <c r="B18" s="177">
        <f>ROUND(SUMIF('Trial Balance'!S:S,A18,'Trial Balance'!H:H),0)</f>
        <v>0</v>
      </c>
      <c r="C18" s="177">
        <f>ROUND(SUMIF('Trial Balance'!S:S,A18,'Trial Balance'!K:K),0)</f>
        <v>0</v>
      </c>
    </row>
    <row r="19" spans="1:3" x14ac:dyDescent="0.3">
      <c r="A19" s="159" t="s">
        <v>1150</v>
      </c>
      <c r="B19" s="160">
        <f>SUM(B12:B18)</f>
        <v>0</v>
      </c>
      <c r="C19" s="160">
        <f>SUM(C12:C18)</f>
        <v>0</v>
      </c>
    </row>
    <row r="20" spans="1:3" ht="12.5" thickBot="1" x14ac:dyDescent="0.35">
      <c r="A20" s="261" t="s">
        <v>2083</v>
      </c>
      <c r="B20" s="195">
        <f>'1. F10'!D23</f>
        <v>0</v>
      </c>
      <c r="C20" s="195">
        <f>'1. F10'!E23</f>
        <v>0</v>
      </c>
    </row>
    <row r="21" spans="1:3" ht="12.5" thickTop="1" x14ac:dyDescent="0.3">
      <c r="A21" s="153" t="s">
        <v>1916</v>
      </c>
      <c r="B21" s="170">
        <f>B19-B20</f>
        <v>0</v>
      </c>
      <c r="C21" s="170">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4" bestFit="1" customWidth="1"/>
    <col min="2" max="2" width="47" style="174" bestFit="1" customWidth="1"/>
    <col min="3" max="4" width="15.33203125" style="174" bestFit="1" customWidth="1"/>
    <col min="5" max="5" width="16.44140625" style="174" bestFit="1" customWidth="1"/>
    <col min="6" max="6" width="13.109375" style="174" bestFit="1" customWidth="1"/>
    <col min="7" max="7" width="17.77734375" style="174" bestFit="1" customWidth="1"/>
    <col min="8" max="16384" width="30.4414062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2285</v>
      </c>
    </row>
    <row r="11" spans="1:7" x14ac:dyDescent="0.3">
      <c r="A11" s="155"/>
      <c r="B11" s="155"/>
      <c r="C11" s="155" t="s">
        <v>2286</v>
      </c>
      <c r="D11" s="155" t="s">
        <v>2286</v>
      </c>
      <c r="E11" s="186" t="s">
        <v>2287</v>
      </c>
      <c r="F11" s="186"/>
      <c r="G11" s="186"/>
    </row>
    <row r="12" spans="1:7" x14ac:dyDescent="0.3">
      <c r="A12" s="155"/>
      <c r="B12" s="155" t="s">
        <v>2288</v>
      </c>
      <c r="C12" s="187">
        <v>2021</v>
      </c>
      <c r="D12" s="182">
        <v>2022</v>
      </c>
      <c r="E12" s="186" t="s">
        <v>2289</v>
      </c>
      <c r="F12" s="186" t="s">
        <v>2290</v>
      </c>
      <c r="G12" s="186" t="s">
        <v>2291</v>
      </c>
    </row>
    <row r="13" spans="1:7" x14ac:dyDescent="0.3">
      <c r="A13" s="155"/>
      <c r="B13" s="155"/>
      <c r="C13" s="188"/>
      <c r="D13" s="156"/>
      <c r="E13" s="186"/>
      <c r="F13" s="186"/>
      <c r="G13" s="186"/>
    </row>
    <row r="14" spans="1:7" x14ac:dyDescent="0.3">
      <c r="A14" s="176">
        <v>1</v>
      </c>
      <c r="B14" s="176" t="s">
        <v>1963</v>
      </c>
      <c r="C14" s="177">
        <f>-ROUND(SUMIF('Trial Balance'!S:S,B14,'Trial Balance'!H:H),0)</f>
        <v>0</v>
      </c>
      <c r="D14" s="177">
        <f>-ROUND(SUMIF('Trial Balance'!S:S,B14,'Trial Balance'!K:K),0)</f>
        <v>0</v>
      </c>
      <c r="E14" s="184"/>
      <c r="F14" s="184"/>
      <c r="G14" s="184"/>
    </row>
    <row r="15" spans="1:7" x14ac:dyDescent="0.3">
      <c r="A15" s="176"/>
      <c r="B15" s="176" t="s">
        <v>2298</v>
      </c>
      <c r="C15" s="177"/>
      <c r="D15" s="177"/>
      <c r="E15" s="184"/>
      <c r="F15" s="184"/>
      <c r="G15" s="184"/>
    </row>
    <row r="16" spans="1:7" x14ac:dyDescent="0.3">
      <c r="A16" s="176">
        <v>2</v>
      </c>
      <c r="B16" s="176" t="s">
        <v>1967</v>
      </c>
      <c r="C16" s="177">
        <f>-ROUND(SUMIF('Trial Balance'!S:S,B16,'Trial Balance'!H:H),0)</f>
        <v>0</v>
      </c>
      <c r="D16" s="177">
        <f>-ROUND(SUMIF('Trial Balance'!S:S,B16,'Trial Balance'!K:K),0)</f>
        <v>0</v>
      </c>
      <c r="E16" s="184"/>
      <c r="F16" s="184"/>
      <c r="G16" s="184"/>
    </row>
    <row r="17" spans="1:7" x14ac:dyDescent="0.3">
      <c r="A17" s="176">
        <v>3</v>
      </c>
      <c r="B17" s="176" t="s">
        <v>2029</v>
      </c>
      <c r="C17" s="177">
        <f>-ROUND(SUMIF('Trial Balance'!S:S,B17,'Trial Balance'!H:H),0)</f>
        <v>0</v>
      </c>
      <c r="D17" s="177">
        <f>-ROUND(SUMIF('Trial Balance'!S:S,B17,'Trial Balance'!K:K),0)</f>
        <v>0</v>
      </c>
      <c r="E17" s="184"/>
      <c r="F17" s="184"/>
      <c r="G17" s="184"/>
    </row>
    <row r="18" spans="1:7" x14ac:dyDescent="0.3">
      <c r="A18" s="176">
        <v>4</v>
      </c>
      <c r="B18" s="176" t="s">
        <v>2299</v>
      </c>
      <c r="C18" s="177">
        <f>-ROUND(SUMIF('Trial Balance'!S:S,B18,'Trial Balance'!H:H),0)</f>
        <v>0</v>
      </c>
      <c r="D18" s="177">
        <f>-ROUND(SUMIF('Trial Balance'!S:S,B18,'Trial Balance'!K:K),0)</f>
        <v>0</v>
      </c>
      <c r="E18" s="184"/>
      <c r="F18" s="184"/>
      <c r="G18" s="184"/>
    </row>
    <row r="19" spans="1:7" x14ac:dyDescent="0.3">
      <c r="A19" s="176">
        <v>5</v>
      </c>
      <c r="B19" s="176" t="s">
        <v>2023</v>
      </c>
      <c r="C19" s="177">
        <f>-ROUND(SUMIF('Trial Balance'!S:S,B19,'Trial Balance'!H:H),0)</f>
        <v>0</v>
      </c>
      <c r="D19" s="177">
        <f>-ROUND(SUMIF('Trial Balance'!S:S,B19,'Trial Balance'!K:K),0)</f>
        <v>0</v>
      </c>
      <c r="E19" s="184"/>
      <c r="F19" s="184"/>
      <c r="G19" s="184"/>
    </row>
    <row r="20" spans="1:7" s="152" customFormat="1" x14ac:dyDescent="0.3">
      <c r="A20" s="159" t="s">
        <v>2084</v>
      </c>
      <c r="B20" s="159" t="s">
        <v>2300</v>
      </c>
      <c r="C20" s="160">
        <f>SUM(C17:C19)</f>
        <v>0</v>
      </c>
      <c r="D20" s="160">
        <f>SUM(D17:D19)</f>
        <v>0</v>
      </c>
      <c r="E20" s="185"/>
      <c r="F20" s="185"/>
      <c r="G20" s="185"/>
    </row>
    <row r="21" spans="1:7" x14ac:dyDescent="0.3">
      <c r="A21" s="176"/>
      <c r="B21" s="176"/>
      <c r="C21" s="177"/>
      <c r="D21" s="177"/>
      <c r="E21" s="184"/>
      <c r="F21" s="184"/>
      <c r="G21" s="184"/>
    </row>
    <row r="22" spans="1:7" x14ac:dyDescent="0.3">
      <c r="A22" s="176">
        <v>7</v>
      </c>
      <c r="B22" s="176" t="s">
        <v>2024</v>
      </c>
      <c r="C22" s="177">
        <f>-ROUND(SUMIF('Trial Balance'!S:S,B22,'Trial Balance'!H:H),0)</f>
        <v>0</v>
      </c>
      <c r="D22" s="177">
        <f>-ROUND(SUMIF('Trial Balance'!S:S,B22,'Trial Balance'!K:K),0)</f>
        <v>0</v>
      </c>
      <c r="E22" s="184"/>
      <c r="F22" s="184"/>
      <c r="G22" s="184"/>
    </row>
    <row r="23" spans="1:7" x14ac:dyDescent="0.3">
      <c r="A23" s="176">
        <v>8</v>
      </c>
      <c r="B23" s="176" t="s">
        <v>1964</v>
      </c>
      <c r="C23" s="177">
        <f>-ROUND(SUMIF('Trial Balance'!S:S,B23,'Trial Balance'!H:H),0)</f>
        <v>0</v>
      </c>
      <c r="D23" s="177">
        <f>-ROUND(SUMIF('Trial Balance'!S:S,B23,'Trial Balance'!K:K),0)</f>
        <v>0</v>
      </c>
      <c r="E23" s="184"/>
      <c r="F23" s="184"/>
      <c r="G23" s="184"/>
    </row>
    <row r="24" spans="1:7" x14ac:dyDescent="0.3">
      <c r="A24" s="176">
        <v>9</v>
      </c>
      <c r="B24" s="176" t="s">
        <v>2301</v>
      </c>
      <c r="C24" s="177">
        <f>-ROUND(SUMIF('Trial Balance'!S:S,B24,'Trial Balance'!H:H),0)</f>
        <v>0</v>
      </c>
      <c r="D24" s="177">
        <f>-ROUND(SUMIF('Trial Balance'!S:S,B24,'Trial Balance'!K:K),0)</f>
        <v>0</v>
      </c>
      <c r="E24" s="184"/>
      <c r="F24" s="184"/>
      <c r="G24" s="184"/>
    </row>
    <row r="25" spans="1:7" x14ac:dyDescent="0.3">
      <c r="A25" s="176">
        <v>10</v>
      </c>
      <c r="B25" s="176" t="s">
        <v>2302</v>
      </c>
      <c r="C25" s="177">
        <f>-ROUND(SUMIF('Trial Balance'!S:S,B25,'Trial Balance'!H:H),0)</f>
        <v>0</v>
      </c>
      <c r="D25" s="177">
        <f>-ROUND(SUMIF('Trial Balance'!S:S,B25,'Trial Balance'!K:K),0)</f>
        <v>0</v>
      </c>
      <c r="E25" s="184"/>
      <c r="F25" s="184"/>
      <c r="G25" s="184"/>
    </row>
    <row r="26" spans="1:7" x14ac:dyDescent="0.3">
      <c r="A26" s="176">
        <v>11</v>
      </c>
      <c r="B26" s="176" t="s">
        <v>1966</v>
      </c>
      <c r="C26" s="177">
        <f>-ROUND(SUMIF('Trial Balance'!T:T,B26,'Trial Balance'!H:H),0)</f>
        <v>0</v>
      </c>
      <c r="D26" s="177">
        <f>-ROUND(SUMIF('Trial Balance'!T:T,B26,'Trial Balance'!K:K),0)</f>
        <v>0</v>
      </c>
      <c r="E26" s="184"/>
      <c r="F26" s="184"/>
      <c r="G26" s="184"/>
    </row>
    <row r="27" spans="1:7" x14ac:dyDescent="0.3">
      <c r="A27" s="176"/>
      <c r="B27" s="176"/>
      <c r="C27" s="177"/>
      <c r="D27" s="177"/>
      <c r="E27" s="184"/>
      <c r="F27" s="184"/>
      <c r="G27" s="184"/>
    </row>
    <row r="28" spans="1:7" s="152" customFormat="1" x14ac:dyDescent="0.3">
      <c r="A28" s="159">
        <v>12</v>
      </c>
      <c r="B28" s="159" t="s">
        <v>1150</v>
      </c>
      <c r="C28" s="160">
        <f>C14+C16+C20+SUM(C22:C26)</f>
        <v>0</v>
      </c>
      <c r="D28" s="160">
        <f>D14+D16+D20+SUM(D22:D26)</f>
        <v>0</v>
      </c>
      <c r="E28" s="159"/>
      <c r="F28" s="159"/>
      <c r="G28" s="159"/>
    </row>
    <row r="29" spans="1:7" x14ac:dyDescent="0.3">
      <c r="B29" s="152" t="s">
        <v>2078</v>
      </c>
      <c r="C29" s="162">
        <f>'1. F10'!D28+'1. F10'!D31</f>
        <v>0</v>
      </c>
      <c r="D29" s="162">
        <f>'1. F10'!E28+'1. F10'!E31</f>
        <v>0</v>
      </c>
    </row>
    <row r="30" spans="1:7" x14ac:dyDescent="0.3">
      <c r="B30" s="153" t="s">
        <v>1916</v>
      </c>
      <c r="C30" s="163">
        <f>C28-C29</f>
        <v>0</v>
      </c>
      <c r="D30" s="163">
        <f>D28-D29</f>
        <v>0</v>
      </c>
    </row>
    <row r="33" spans="1:6" ht="13.9" customHeight="1" x14ac:dyDescent="0.3">
      <c r="A33" s="236"/>
      <c r="B33" s="237" t="s">
        <v>2286</v>
      </c>
      <c r="C33" s="238" t="s">
        <v>2286</v>
      </c>
      <c r="D33" s="315" t="s">
        <v>2287</v>
      </c>
      <c r="E33" s="316"/>
      <c r="F33" s="316"/>
    </row>
    <row r="34" spans="1:6" x14ac:dyDescent="0.3">
      <c r="A34" s="239" t="s">
        <v>2288</v>
      </c>
      <c r="B34" s="240">
        <f>C12</f>
        <v>2021</v>
      </c>
      <c r="C34" s="241">
        <f>D12</f>
        <v>2022</v>
      </c>
      <c r="D34" s="238" t="s">
        <v>2289</v>
      </c>
      <c r="E34" s="238" t="s">
        <v>2290</v>
      </c>
      <c r="F34" s="238" t="s">
        <v>2297</v>
      </c>
    </row>
    <row r="35" spans="1:6" x14ac:dyDescent="0.3">
      <c r="A35" s="242"/>
      <c r="B35" s="243"/>
      <c r="C35" s="244"/>
      <c r="D35" s="242"/>
      <c r="E35" s="242"/>
      <c r="F35" s="242"/>
    </row>
    <row r="36" spans="1:6" x14ac:dyDescent="0.3">
      <c r="A36" s="176" t="s">
        <v>2030</v>
      </c>
      <c r="B36" s="177">
        <f>-ROUND(SUMIF('Trial Balance'!S:S,A36,'Trial Balance'!H:H),0)</f>
        <v>0</v>
      </c>
      <c r="C36" s="177">
        <f>-ROUND(SUMIF('Trial Balance'!S:S,A36,'Trial Balance'!K:K),0)</f>
        <v>0</v>
      </c>
      <c r="D36" s="184"/>
      <c r="E36" s="184"/>
      <c r="F36" s="184"/>
    </row>
    <row r="37" spans="1:6" x14ac:dyDescent="0.3">
      <c r="A37" s="176" t="s">
        <v>2035</v>
      </c>
      <c r="B37" s="177">
        <f>-ROUND(SUMIF('Trial Balance'!S:S,A37,'Trial Balance'!H:H),0)</f>
        <v>0</v>
      </c>
      <c r="C37" s="177">
        <f>-ROUND(SUMIF('Trial Balance'!S:S,A37,'Trial Balance'!K:K),0)</f>
        <v>0</v>
      </c>
      <c r="D37" s="184"/>
      <c r="E37" s="184"/>
      <c r="F37" s="184"/>
    </row>
    <row r="38" spans="1:6" x14ac:dyDescent="0.3">
      <c r="A38" s="176" t="s">
        <v>2043</v>
      </c>
      <c r="B38" s="177">
        <f>-ROUND(SUMIF('Trial Balance'!S:S,A38,'Trial Balance'!H:H),0)</f>
        <v>0</v>
      </c>
      <c r="C38" s="177">
        <f>-ROUND(SUMIF('Trial Balance'!S:S,A38,'Trial Balance'!K:K),0)</f>
        <v>0</v>
      </c>
      <c r="D38" s="184"/>
      <c r="E38" s="184"/>
      <c r="F38" s="184"/>
    </row>
    <row r="39" spans="1:6" x14ac:dyDescent="0.3">
      <c r="A39" s="176" t="s">
        <v>2038</v>
      </c>
      <c r="B39" s="177">
        <f>-ROUND(SUMIF('Trial Balance'!S:S,A39,'Trial Balance'!H:H),0)</f>
        <v>0</v>
      </c>
      <c r="C39" s="177">
        <f>-ROUND(SUMIF('Trial Balance'!S:S,A39,'Trial Balance'!K:K),0)</f>
        <v>0</v>
      </c>
      <c r="D39" s="184"/>
      <c r="E39" s="184"/>
      <c r="F39" s="184"/>
    </row>
    <row r="40" spans="1:6" x14ac:dyDescent="0.3">
      <c r="A40" s="176" t="s">
        <v>2032</v>
      </c>
      <c r="B40" s="177">
        <f>-ROUND(SUMIF('Trial Balance'!S:S,A40,'Trial Balance'!H:H),0)</f>
        <v>0</v>
      </c>
      <c r="C40" s="177">
        <f>-ROUND(SUMIF('Trial Balance'!S:S,A40,'Trial Balance'!K:K),0)</f>
        <v>0</v>
      </c>
      <c r="D40" s="184"/>
      <c r="E40" s="184"/>
      <c r="F40" s="184"/>
    </row>
    <row r="41" spans="1:6" x14ac:dyDescent="0.3">
      <c r="A41" s="176" t="s">
        <v>1965</v>
      </c>
      <c r="B41" s="177">
        <f>-ROUND(SUMIF('Trial Balance'!S:S,A41,'Trial Balance'!H:H),0)</f>
        <v>0</v>
      </c>
      <c r="C41" s="177">
        <f>-ROUND(SUMIF('Trial Balance'!S:S,A41,'Trial Balance'!K:K),0)</f>
        <v>0</v>
      </c>
      <c r="D41" s="184"/>
      <c r="E41" s="184"/>
      <c r="F41" s="184"/>
    </row>
    <row r="42" spans="1:6" x14ac:dyDescent="0.3">
      <c r="A42" s="152" t="s">
        <v>1150</v>
      </c>
      <c r="B42" s="162">
        <f>SUM(B36:B41)</f>
        <v>0</v>
      </c>
      <c r="C42" s="162">
        <f>SUM(C36:C41)</f>
        <v>0</v>
      </c>
    </row>
    <row r="43" spans="1:6" x14ac:dyDescent="0.3">
      <c r="A43" s="153" t="s">
        <v>1916</v>
      </c>
      <c r="B43" s="163">
        <f>B42-C26</f>
        <v>0</v>
      </c>
      <c r="C43" s="163">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4" customWidth="1"/>
    <col min="2" max="2" width="17.109375" style="174" customWidth="1"/>
    <col min="3" max="3" width="13.109375" style="174" bestFit="1" customWidth="1"/>
    <col min="4" max="4" width="11.6640625" style="174" bestFit="1" customWidth="1"/>
    <col min="5" max="5" width="9.109375" style="174"/>
    <col min="6" max="6" width="12.109375" style="174" bestFit="1" customWidth="1"/>
    <col min="7" max="16384" width="9.1093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2303</v>
      </c>
      <c r="B9" s="216"/>
      <c r="C9" s="216"/>
      <c r="D9" s="216"/>
      <c r="E9" s="216"/>
      <c r="F9" s="216"/>
      <c r="G9" s="216"/>
    </row>
    <row r="10" spans="1:7" x14ac:dyDescent="0.3">
      <c r="A10" s="216"/>
      <c r="B10" s="216"/>
      <c r="C10" s="216"/>
      <c r="D10" s="216"/>
      <c r="E10" s="216"/>
      <c r="F10" s="216"/>
      <c r="G10" s="216"/>
    </row>
    <row r="11" spans="1:7" x14ac:dyDescent="0.3">
      <c r="A11" s="236"/>
      <c r="B11" s="245"/>
      <c r="C11" s="246"/>
      <c r="D11" s="247"/>
      <c r="E11" s="247" t="s">
        <v>2249</v>
      </c>
      <c r="F11" s="247"/>
      <c r="G11" s="236"/>
    </row>
    <row r="12" spans="1:7" ht="24" x14ac:dyDescent="0.3">
      <c r="A12" s="248" t="s">
        <v>2304</v>
      </c>
      <c r="B12" s="249" t="s">
        <v>2305</v>
      </c>
      <c r="C12" s="250" t="s">
        <v>2306</v>
      </c>
      <c r="D12" s="251"/>
      <c r="E12" s="252" t="s">
        <v>2307</v>
      </c>
      <c r="F12" s="253"/>
      <c r="G12" s="254" t="s">
        <v>2308</v>
      </c>
    </row>
    <row r="13" spans="1:7" x14ac:dyDescent="0.3">
      <c r="A13" s="214"/>
      <c r="B13" s="255"/>
      <c r="C13" s="256" t="s">
        <v>2309</v>
      </c>
      <c r="D13" s="257" t="s">
        <v>2310</v>
      </c>
      <c r="E13" s="258" t="s">
        <v>2311</v>
      </c>
      <c r="F13" s="259" t="s">
        <v>2312</v>
      </c>
      <c r="G13" s="260"/>
    </row>
    <row r="14" spans="1:7" x14ac:dyDescent="0.3">
      <c r="A14" s="159">
        <v>0</v>
      </c>
      <c r="B14" s="159">
        <v>1</v>
      </c>
      <c r="C14" s="159">
        <v>2</v>
      </c>
      <c r="D14" s="159"/>
      <c r="E14" s="159">
        <v>3</v>
      </c>
      <c r="F14" s="159"/>
      <c r="G14" s="159" t="s">
        <v>2085</v>
      </c>
    </row>
    <row r="15" spans="1:7" x14ac:dyDescent="0.3">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3">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3">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3">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3">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3">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3">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3">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3">
      <c r="A23" s="152" t="s">
        <v>1150</v>
      </c>
      <c r="B23" s="162">
        <f>SUM(B15:B22)</f>
        <v>0</v>
      </c>
      <c r="C23" s="162">
        <f t="shared" ref="C23:G23" si="1">SUM(C15:C22)</f>
        <v>0</v>
      </c>
      <c r="D23" s="162">
        <f t="shared" si="1"/>
        <v>0</v>
      </c>
      <c r="E23" s="162">
        <f t="shared" si="1"/>
        <v>0</v>
      </c>
      <c r="F23" s="162">
        <f t="shared" si="1"/>
        <v>0</v>
      </c>
      <c r="G23" s="162">
        <f t="shared" si="1"/>
        <v>0</v>
      </c>
    </row>
    <row r="24" spans="1:7" ht="12.5" thickBot="1" x14ac:dyDescent="0.35">
      <c r="A24" s="180" t="s">
        <v>2078</v>
      </c>
      <c r="B24" s="190">
        <f>'1. F10'!D32</f>
        <v>0</v>
      </c>
      <c r="C24" s="189"/>
      <c r="D24" s="189"/>
      <c r="E24" s="189"/>
      <c r="F24" s="189"/>
      <c r="G24" s="181">
        <f>'1. F10'!$E$32</f>
        <v>0</v>
      </c>
    </row>
    <row r="25" spans="1:7" ht="12.5" thickTop="1" x14ac:dyDescent="0.3">
      <c r="A25" s="153" t="s">
        <v>1916</v>
      </c>
      <c r="B25" s="170">
        <f>B23-B24</f>
        <v>0</v>
      </c>
      <c r="G25" s="170">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7" bestFit="1" customWidth="1"/>
    <col min="2" max="2" width="41.77734375" style="267" customWidth="1"/>
    <col min="3" max="3" width="31" style="267" customWidth="1"/>
    <col min="4" max="4" width="23" style="267" bestFit="1" customWidth="1"/>
    <col min="5" max="5" width="27.44140625" style="267" customWidth="1"/>
    <col min="6" max="6" width="25.77734375" style="267" customWidth="1"/>
    <col min="7" max="8" width="9.33203125" style="267"/>
    <col min="9" max="16384" width="9.33203125" style="310"/>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7" customFormat="1" ht="11.5" x14ac:dyDescent="0.25">
      <c r="D11" s="268"/>
      <c r="E11" s="267" t="s">
        <v>2337</v>
      </c>
    </row>
    <row r="12" spans="1:5" s="267" customFormat="1" ht="11.5" x14ac:dyDescent="0.25">
      <c r="D12" s="269"/>
      <c r="E12" s="267" t="s">
        <v>2338</v>
      </c>
    </row>
    <row r="13" spans="1:5" s="267" customFormat="1" ht="11.5" x14ac:dyDescent="0.25">
      <c r="B13" s="270" t="s">
        <v>2339</v>
      </c>
    </row>
    <row r="14" spans="1:5" s="267" customFormat="1" ht="11.5" x14ac:dyDescent="0.25">
      <c r="B14" s="271"/>
    </row>
    <row r="15" spans="1:5" s="267" customFormat="1" ht="11.5" x14ac:dyDescent="0.25">
      <c r="B15" s="272"/>
    </row>
    <row r="16" spans="1:5" s="267" customFormat="1" ht="11.5" x14ac:dyDescent="0.25">
      <c r="B16" s="273" t="s">
        <v>2340</v>
      </c>
    </row>
    <row r="17" spans="2:6" s="267" customFormat="1" ht="11.5" x14ac:dyDescent="0.25">
      <c r="B17" s="272"/>
    </row>
    <row r="18" spans="2:6" s="267" customFormat="1" thickBot="1" x14ac:dyDescent="0.3">
      <c r="B18" s="273"/>
    </row>
    <row r="19" spans="2:6" s="267" customFormat="1" ht="11.5" x14ac:dyDescent="0.25">
      <c r="B19" s="274" t="s">
        <v>2341</v>
      </c>
      <c r="C19" s="274" t="s">
        <v>2342</v>
      </c>
      <c r="D19" s="275" t="s">
        <v>2343</v>
      </c>
      <c r="E19" s="274" t="s">
        <v>2344</v>
      </c>
      <c r="F19" s="274" t="s">
        <v>2345</v>
      </c>
    </row>
    <row r="20" spans="2:6" s="267" customFormat="1" thickBot="1" x14ac:dyDescent="0.3">
      <c r="B20" s="276"/>
      <c r="C20" s="277"/>
      <c r="D20" s="278"/>
      <c r="E20" s="277"/>
      <c r="F20" s="277"/>
    </row>
    <row r="21" spans="2:6" s="267" customFormat="1" thickBot="1" x14ac:dyDescent="0.3">
      <c r="B21" s="279"/>
      <c r="C21" s="280"/>
      <c r="D21" s="280"/>
      <c r="E21" s="280"/>
      <c r="F21" s="280"/>
    </row>
    <row r="22" spans="2:6" s="267" customFormat="1" thickBot="1" x14ac:dyDescent="0.3">
      <c r="B22" s="281"/>
      <c r="C22" s="282"/>
      <c r="D22" s="283"/>
      <c r="E22" s="284"/>
      <c r="F22" s="285"/>
    </row>
    <row r="23" spans="2:6" s="267" customFormat="1" thickBot="1" x14ac:dyDescent="0.3">
      <c r="B23" s="281"/>
      <c r="C23" s="282"/>
      <c r="D23" s="284"/>
      <c r="E23" s="284"/>
      <c r="F23" s="285"/>
    </row>
    <row r="24" spans="2:6" s="267" customFormat="1" thickBot="1" x14ac:dyDescent="0.3">
      <c r="B24" s="286"/>
      <c r="C24" s="284"/>
      <c r="D24" s="284"/>
      <c r="E24" s="284"/>
      <c r="F24" s="284"/>
    </row>
    <row r="25" spans="2:6" s="267" customFormat="1" thickBot="1" x14ac:dyDescent="0.3">
      <c r="B25" s="286"/>
      <c r="C25" s="284"/>
      <c r="D25" s="283"/>
      <c r="E25" s="284"/>
      <c r="F25" s="284"/>
    </row>
    <row r="26" spans="2:6" s="267" customFormat="1" ht="11.5" x14ac:dyDescent="0.25">
      <c r="B26" s="287"/>
    </row>
    <row r="27" spans="2:6" s="267" customFormat="1" ht="11.5" x14ac:dyDescent="0.25">
      <c r="B27" s="288"/>
    </row>
    <row r="28" spans="2:6" s="267" customFormat="1" ht="11.5" x14ac:dyDescent="0.25">
      <c r="B28" s="273" t="s">
        <v>2346</v>
      </c>
    </row>
    <row r="29" spans="2:6" s="267" customFormat="1" ht="11.5" x14ac:dyDescent="0.25">
      <c r="B29" s="272"/>
    </row>
    <row r="30" spans="2:6" s="267" customFormat="1" ht="11.5" x14ac:dyDescent="0.25">
      <c r="B30" s="288"/>
    </row>
    <row r="31" spans="2:6" s="267" customFormat="1" ht="11.5" x14ac:dyDescent="0.25">
      <c r="B31" s="273" t="s">
        <v>2347</v>
      </c>
    </row>
    <row r="32" spans="2:6" s="267" customFormat="1" thickBot="1" x14ac:dyDescent="0.3">
      <c r="B32" s="289"/>
    </row>
    <row r="33" spans="2:4" s="267" customFormat="1" ht="11.5" x14ac:dyDescent="0.25">
      <c r="B33" s="274"/>
      <c r="C33" s="290" t="s">
        <v>2348</v>
      </c>
      <c r="D33" s="290" t="s">
        <v>2348</v>
      </c>
    </row>
    <row r="34" spans="2:4" s="267" customFormat="1" ht="11.5" x14ac:dyDescent="0.25">
      <c r="B34" s="291"/>
      <c r="C34" s="292">
        <v>44926</v>
      </c>
      <c r="D34" s="292">
        <v>45291</v>
      </c>
    </row>
    <row r="35" spans="2:4" s="267" customFormat="1" ht="11.5" x14ac:dyDescent="0.25">
      <c r="B35" s="291"/>
      <c r="C35" s="293"/>
      <c r="D35" s="293"/>
    </row>
    <row r="36" spans="2:4" s="267" customFormat="1" thickBot="1" x14ac:dyDescent="0.3">
      <c r="B36" s="277"/>
      <c r="C36" s="294"/>
      <c r="D36" s="294"/>
    </row>
    <row r="37" spans="2:4" s="267" customFormat="1" thickBot="1" x14ac:dyDescent="0.3">
      <c r="B37" s="295"/>
      <c r="C37" s="296"/>
      <c r="D37" s="296"/>
    </row>
    <row r="38" spans="2:4" s="267" customFormat="1" thickBot="1" x14ac:dyDescent="0.3">
      <c r="B38" s="295" t="s">
        <v>2336</v>
      </c>
      <c r="C38" s="297">
        <f>ROUND(SUMIF('Trial Balance'!X:X,B38,'Trial Balance'!H:H),0)</f>
        <v>0</v>
      </c>
      <c r="D38" s="297">
        <f>ROUND(SUMIF('Trial Balance'!Y:Y,B38,'Trial Balance'!K:K),0)</f>
        <v>0</v>
      </c>
    </row>
    <row r="39" spans="2:4" s="267" customFormat="1" thickBot="1" x14ac:dyDescent="0.3">
      <c r="B39" s="298"/>
      <c r="C39" s="299"/>
      <c r="D39" s="299"/>
    </row>
    <row r="40" spans="2:4" s="267" customFormat="1" thickBot="1" x14ac:dyDescent="0.3">
      <c r="B40" s="295" t="s">
        <v>2349</v>
      </c>
      <c r="C40" s="297">
        <f>ROUND(SUMIF('Trial Balance'!X:X,B40,'Trial Balance'!H:H),0)</f>
        <v>0</v>
      </c>
      <c r="D40" s="297">
        <f>ROUND(SUMIF('Trial Balance'!Y:Y,B40,'Trial Balance'!K:K),0)</f>
        <v>0</v>
      </c>
    </row>
    <row r="41" spans="2:4" s="267" customFormat="1" thickBot="1" x14ac:dyDescent="0.3">
      <c r="B41" s="277" t="s">
        <v>1150</v>
      </c>
      <c r="C41" s="297">
        <f>SUM(C38+C40)</f>
        <v>0</v>
      </c>
      <c r="D41" s="297">
        <f>SUM(D38+D40)</f>
        <v>0</v>
      </c>
    </row>
    <row r="42" spans="2:4" s="267" customFormat="1" ht="11.5" x14ac:dyDescent="0.25">
      <c r="B42" s="273"/>
    </row>
    <row r="43" spans="2:4" s="267" customFormat="1" ht="11.5" x14ac:dyDescent="0.25">
      <c r="B43" s="273" t="s">
        <v>2350</v>
      </c>
    </row>
    <row r="44" spans="2:4" s="267" customFormat="1" ht="11.5" x14ac:dyDescent="0.25">
      <c r="B44" s="272"/>
    </row>
    <row r="45" spans="2:4" s="267" customFormat="1" thickBot="1" x14ac:dyDescent="0.3">
      <c r="B45" s="300"/>
    </row>
    <row r="46" spans="2:4" s="267" customFormat="1" ht="11.5" x14ac:dyDescent="0.25">
      <c r="B46" s="301"/>
      <c r="C46" s="290" t="s">
        <v>2348</v>
      </c>
      <c r="D46" s="290" t="s">
        <v>2348</v>
      </c>
    </row>
    <row r="47" spans="2:4" s="267" customFormat="1" ht="11.5" x14ac:dyDescent="0.25">
      <c r="B47" s="302"/>
      <c r="C47" s="292">
        <v>44926</v>
      </c>
      <c r="D47" s="292">
        <v>45291</v>
      </c>
    </row>
    <row r="48" spans="2:4" s="267" customFormat="1" ht="11.5" x14ac:dyDescent="0.25">
      <c r="B48" s="302"/>
      <c r="C48" s="293"/>
      <c r="D48" s="293"/>
    </row>
    <row r="49" spans="2:4" s="267" customFormat="1" thickBot="1" x14ac:dyDescent="0.3">
      <c r="B49" s="303"/>
      <c r="C49" s="294"/>
      <c r="D49" s="294"/>
    </row>
    <row r="50" spans="2:4" s="267" customFormat="1" thickBot="1" x14ac:dyDescent="0.3">
      <c r="B50" s="295"/>
      <c r="C50" s="304"/>
      <c r="D50" s="296"/>
    </row>
    <row r="51" spans="2:4" s="267" customFormat="1" thickBot="1" x14ac:dyDescent="0.3">
      <c r="B51" s="295" t="s">
        <v>2335</v>
      </c>
      <c r="C51" s="297">
        <f>-ROUND(SUMIF('Trial Balance'!X:X,B51,'Trial Balance'!H:H),0)</f>
        <v>0</v>
      </c>
      <c r="D51" s="297">
        <f>-ROUND(SUMIF('Trial Balance'!Y:Y,B51,'Trial Balance'!K:K),0)</f>
        <v>0</v>
      </c>
    </row>
    <row r="52" spans="2:4" s="267" customFormat="1" thickBot="1" x14ac:dyDescent="0.3">
      <c r="B52" s="295"/>
      <c r="C52" s="304"/>
      <c r="D52" s="304"/>
    </row>
    <row r="53" spans="2:4" s="267" customFormat="1" thickBot="1" x14ac:dyDescent="0.3">
      <c r="B53" s="295" t="s">
        <v>2351</v>
      </c>
      <c r="C53" s="297">
        <f>-ROUND(SUMIF('Trial Balance'!X:X,B53,'Trial Balance'!H:H),0)</f>
        <v>0</v>
      </c>
      <c r="D53" s="297">
        <f>-ROUND(SUMIF('Trial Balance'!Y:Y,B53,'Trial Balance'!K:K),0)</f>
        <v>0</v>
      </c>
    </row>
    <row r="54" spans="2:4" s="267" customFormat="1" thickBot="1" x14ac:dyDescent="0.3">
      <c r="B54" s="277" t="s">
        <v>1150</v>
      </c>
      <c r="C54" s="297">
        <f>C51+C53</f>
        <v>0</v>
      </c>
      <c r="D54" s="297">
        <f>D51+D53</f>
        <v>0</v>
      </c>
    </row>
    <row r="55" spans="2:4" s="267" customFormat="1" ht="11.5" x14ac:dyDescent="0.25">
      <c r="B55" s="273"/>
    </row>
    <row r="56" spans="2:4" s="267" customFormat="1" ht="11.5" x14ac:dyDescent="0.25">
      <c r="B56" s="273" t="s">
        <v>2352</v>
      </c>
    </row>
    <row r="57" spans="2:4" s="267" customFormat="1" ht="11.5" x14ac:dyDescent="0.25">
      <c r="B57" s="272"/>
    </row>
    <row r="58" spans="2:4" s="267" customFormat="1" ht="11.5" x14ac:dyDescent="0.25">
      <c r="B58" s="288" t="s">
        <v>2353</v>
      </c>
    </row>
    <row r="59" spans="2:4" s="267" customFormat="1" ht="11.5" x14ac:dyDescent="0.25">
      <c r="B59" s="305"/>
    </row>
    <row r="60" spans="2:4" s="267" customFormat="1" thickBot="1" x14ac:dyDescent="0.3">
      <c r="B60" s="300"/>
    </row>
    <row r="61" spans="2:4" s="267" customFormat="1" ht="11.5" x14ac:dyDescent="0.25">
      <c r="B61" s="274"/>
      <c r="C61" s="290" t="s">
        <v>2354</v>
      </c>
      <c r="D61" s="290" t="s">
        <v>2354</v>
      </c>
    </row>
    <row r="62" spans="2:4" s="267" customFormat="1" ht="11.5" x14ac:dyDescent="0.25">
      <c r="B62" s="291"/>
      <c r="C62" s="306" t="s">
        <v>2355</v>
      </c>
      <c r="D62" s="306" t="s">
        <v>2355</v>
      </c>
    </row>
    <row r="63" spans="2:4" s="267" customFormat="1" ht="11.5" x14ac:dyDescent="0.25">
      <c r="B63" s="291"/>
      <c r="C63" s="292">
        <v>44926</v>
      </c>
      <c r="D63" s="292">
        <v>45291</v>
      </c>
    </row>
    <row r="64" spans="2:4" s="267" customFormat="1" ht="11.5" x14ac:dyDescent="0.25">
      <c r="B64" s="291"/>
      <c r="C64" s="293"/>
      <c r="D64" s="293"/>
    </row>
    <row r="65" spans="2:4" s="267" customFormat="1" ht="11.5" x14ac:dyDescent="0.25">
      <c r="B65" s="291"/>
      <c r="C65" s="293"/>
      <c r="D65" s="293"/>
    </row>
    <row r="66" spans="2:4" s="267" customFormat="1" thickBot="1" x14ac:dyDescent="0.3">
      <c r="B66" s="277"/>
      <c r="C66" s="294"/>
      <c r="D66" s="294"/>
    </row>
    <row r="67" spans="2:4" s="267" customFormat="1" thickBot="1" x14ac:dyDescent="0.3">
      <c r="B67" s="295"/>
      <c r="C67" s="296"/>
      <c r="D67" s="296"/>
    </row>
    <row r="68" spans="2:4" s="267" customFormat="1" thickBot="1" x14ac:dyDescent="0.3">
      <c r="B68" s="295" t="s">
        <v>2356</v>
      </c>
      <c r="C68" s="307"/>
      <c r="D68" s="297">
        <f>ROUND(SUMIF('Trial Balance'!Y:Y,"Creante comerciale",'Trial Balance'!I:I),0)</f>
        <v>0</v>
      </c>
    </row>
    <row r="69" spans="2:4" s="267" customFormat="1" thickBot="1" x14ac:dyDescent="0.3">
      <c r="B69" s="277" t="s">
        <v>1150</v>
      </c>
      <c r="C69" s="307">
        <f>C68</f>
        <v>0</v>
      </c>
      <c r="D69" s="297">
        <f>D68</f>
        <v>0</v>
      </c>
    </row>
    <row r="70" spans="2:4" s="267" customFormat="1" ht="11.5" x14ac:dyDescent="0.25">
      <c r="B70" s="287"/>
    </row>
    <row r="71" spans="2:4" s="267" customFormat="1" ht="11.5" x14ac:dyDescent="0.25">
      <c r="B71" s="305"/>
    </row>
    <row r="72" spans="2:4" s="267" customFormat="1" ht="11.5" x14ac:dyDescent="0.25">
      <c r="B72" s="288"/>
    </row>
    <row r="73" spans="2:4" s="267" customFormat="1" ht="11.5" x14ac:dyDescent="0.25">
      <c r="B73" s="300"/>
    </row>
    <row r="74" spans="2:4" s="267" customFormat="1" ht="11.5" x14ac:dyDescent="0.25">
      <c r="B74" s="308"/>
    </row>
    <row r="75" spans="2:4" s="267" customFormat="1" ht="11.5" x14ac:dyDescent="0.25">
      <c r="B75" s="288"/>
    </row>
    <row r="76" spans="2:4" s="267" customFormat="1" ht="11.5" x14ac:dyDescent="0.25">
      <c r="B76" s="288" t="s">
        <v>2357</v>
      </c>
    </row>
    <row r="77" spans="2:4" s="267" customFormat="1" thickBot="1" x14ac:dyDescent="0.3">
      <c r="B77" s="309"/>
    </row>
    <row r="78" spans="2:4" s="267" customFormat="1" ht="11.5" x14ac:dyDescent="0.25">
      <c r="B78" s="274"/>
      <c r="C78" s="290" t="s">
        <v>2354</v>
      </c>
      <c r="D78" s="290" t="s">
        <v>2354</v>
      </c>
    </row>
    <row r="79" spans="2:4" s="267" customFormat="1" ht="11.5" x14ac:dyDescent="0.25">
      <c r="B79" s="291"/>
      <c r="C79" s="306" t="s">
        <v>2355</v>
      </c>
      <c r="D79" s="306" t="s">
        <v>2355</v>
      </c>
    </row>
    <row r="80" spans="2:4" s="267" customFormat="1" ht="11.5" x14ac:dyDescent="0.25">
      <c r="B80" s="291"/>
      <c r="C80" s="292">
        <v>44926</v>
      </c>
      <c r="D80" s="292">
        <v>45291</v>
      </c>
    </row>
    <row r="81" spans="2:4" s="267" customFormat="1" ht="11.5" x14ac:dyDescent="0.25">
      <c r="B81" s="291"/>
      <c r="C81" s="293"/>
      <c r="D81" s="293"/>
    </row>
    <row r="82" spans="2:4" s="267" customFormat="1" ht="11.5" x14ac:dyDescent="0.25">
      <c r="B82" s="291"/>
      <c r="C82" s="293"/>
      <c r="D82" s="293"/>
    </row>
    <row r="83" spans="2:4" s="267" customFormat="1" thickBot="1" x14ac:dyDescent="0.3">
      <c r="B83" s="277"/>
      <c r="C83" s="294"/>
      <c r="D83" s="294"/>
    </row>
    <row r="84" spans="2:4" s="267" customFormat="1" thickBot="1" x14ac:dyDescent="0.3">
      <c r="B84" s="295"/>
      <c r="C84" s="304"/>
      <c r="D84" s="304"/>
    </row>
    <row r="85" spans="2:4" s="267" customFormat="1" thickBot="1" x14ac:dyDescent="0.3">
      <c r="B85" s="295" t="s">
        <v>2358</v>
      </c>
      <c r="C85" s="307"/>
      <c r="D85" s="297">
        <f>ROUND(SUMIF('Trial Balance'!Y:Y,"Datorii comerciale",'Trial Balance'!J:J),0)</f>
        <v>0</v>
      </c>
    </row>
    <row r="86" spans="2:4" s="267" customFormat="1" thickBot="1" x14ac:dyDescent="0.3">
      <c r="B86" s="277" t="s">
        <v>1150</v>
      </c>
      <c r="C86" s="307">
        <f>C85</f>
        <v>0</v>
      </c>
      <c r="D86" s="297">
        <f>D85</f>
        <v>0</v>
      </c>
    </row>
    <row r="87" spans="2:4" s="267" customFormat="1" ht="11.5" x14ac:dyDescent="0.25">
      <c r="B87" s="300"/>
    </row>
    <row r="88" spans="2:4" s="267" customFormat="1" ht="11.5" x14ac:dyDescent="0.25">
      <c r="B88" s="300"/>
    </row>
    <row r="89" spans="2:4" s="267" customFormat="1" ht="11.5" x14ac:dyDescent="0.25">
      <c r="B89" s="288"/>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4" bestFit="1" customWidth="1"/>
    <col min="2" max="2" width="12.6640625" style="174" bestFit="1" customWidth="1"/>
    <col min="3" max="3" width="12.109375" style="174" bestFit="1" customWidth="1"/>
    <col min="4" max="16384" width="42"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2313</v>
      </c>
    </row>
    <row r="11" spans="1:3" s="152" customFormat="1" x14ac:dyDescent="0.3">
      <c r="A11" s="159"/>
      <c r="B11" s="159">
        <f>'Trial Balance'!J6</f>
        <v>2021</v>
      </c>
      <c r="C11" s="159">
        <f>'Trial Balance'!K6</f>
        <v>2022</v>
      </c>
    </row>
    <row r="12" spans="1:3" x14ac:dyDescent="0.3">
      <c r="A12" s="176" t="s">
        <v>2314</v>
      </c>
      <c r="B12" s="184"/>
      <c r="C12" s="184"/>
    </row>
    <row r="13" spans="1:3" x14ac:dyDescent="0.3">
      <c r="A13" s="176" t="s">
        <v>2315</v>
      </c>
      <c r="B13" s="184"/>
      <c r="C13" s="184"/>
    </row>
    <row r="14" spans="1:3" x14ac:dyDescent="0.3">
      <c r="A14" s="176" t="s">
        <v>2316</v>
      </c>
      <c r="B14" s="184"/>
      <c r="C14" s="184"/>
    </row>
    <row r="18" spans="1:3" s="152" customFormat="1" x14ac:dyDescent="0.3">
      <c r="A18" s="159"/>
      <c r="B18" s="159">
        <f>B11</f>
        <v>2021</v>
      </c>
      <c r="C18" s="159">
        <f>C11</f>
        <v>2022</v>
      </c>
    </row>
    <row r="19" spans="1:3" x14ac:dyDescent="0.3">
      <c r="A19" s="176" t="s">
        <v>2061</v>
      </c>
      <c r="B19" s="177">
        <f>ROUND(SUMIF('Trial Balance'!S:S,A19,'Trial Balance'!H:H),0)</f>
        <v>0</v>
      </c>
      <c r="C19" s="177">
        <f>ROUND(SUMIF('Trial Balance'!S:S,A19,'Trial Balance'!K:K),0)</f>
        <v>0</v>
      </c>
    </row>
    <row r="20" spans="1:3" x14ac:dyDescent="0.3">
      <c r="A20" s="176" t="s">
        <v>2317</v>
      </c>
      <c r="B20" s="184"/>
      <c r="C20" s="184"/>
    </row>
    <row r="21" spans="1:3" x14ac:dyDescent="0.3">
      <c r="A21" s="176" t="s">
        <v>2318</v>
      </c>
      <c r="B21" s="184"/>
      <c r="C21" s="184"/>
    </row>
    <row r="22" spans="1:3" x14ac:dyDescent="0.3">
      <c r="A22" s="176" t="s">
        <v>2062</v>
      </c>
      <c r="B22" s="177">
        <f>ROUND(SUMIF('Trial Balance'!S:S,A22,'Trial Balance'!H:H),0)</f>
        <v>0</v>
      </c>
      <c r="C22" s="177">
        <f>ROUND(SUMIF('Trial Balance'!S:S,A22,'Trial Balance'!K:K),0)</f>
        <v>0</v>
      </c>
    </row>
    <row r="23" spans="1:3" x14ac:dyDescent="0.3">
      <c r="A23" s="176" t="s">
        <v>2063</v>
      </c>
      <c r="B23" s="177">
        <f>ROUND(SUMIF('Trial Balance'!S:S,A23,'Trial Balance'!H:H),0)</f>
        <v>0</v>
      </c>
      <c r="C23" s="177">
        <f>ROUND(SUMIF('Trial Balance'!S:S,A23,'Trial Balance'!K:K),0)</f>
        <v>0</v>
      </c>
    </row>
    <row r="24" spans="1:3" x14ac:dyDescent="0.3">
      <c r="A24" s="176" t="s">
        <v>2065</v>
      </c>
      <c r="B24" s="177">
        <f>ROUND(SUMIF('Trial Balance'!S:S,A24,'Trial Balance'!H:H),0)</f>
        <v>0</v>
      </c>
      <c r="C24" s="177">
        <f>ROUND(SUMIF('Trial Balance'!S:S,A24,'Trial Balance'!K:K),0)</f>
        <v>0</v>
      </c>
    </row>
    <row r="25" spans="1:3" x14ac:dyDescent="0.3">
      <c r="A25" s="176" t="s">
        <v>2064</v>
      </c>
      <c r="B25" s="177">
        <f>ROUND(SUMIF('Trial Balance'!S:S,A25,'Trial Balance'!H:H),0)</f>
        <v>0</v>
      </c>
      <c r="C25" s="177">
        <f>ROUND(SUMIF('Trial Balance'!S:S,A25,'Trial Balance'!K:K),0)</f>
        <v>0</v>
      </c>
    </row>
    <row r="26" spans="1:3" x14ac:dyDescent="0.3">
      <c r="A26" s="176" t="s">
        <v>2066</v>
      </c>
      <c r="B26" s="177">
        <f>ROUND(SUMIF('Trial Balance'!S:S,A26,'Trial Balance'!H:H),0)</f>
        <v>0</v>
      </c>
      <c r="C26" s="177">
        <f>ROUND(SUMIF('Trial Balance'!S:S,A26,'Trial Balance'!K:K),0)</f>
        <v>0</v>
      </c>
    </row>
    <row r="27" spans="1:3" x14ac:dyDescent="0.3">
      <c r="A27" s="191" t="s">
        <v>2076</v>
      </c>
      <c r="B27" s="192">
        <f>SUM(B19:B26)</f>
        <v>0</v>
      </c>
      <c r="C27" s="192">
        <f>SUM(C19:C26)</f>
        <v>0</v>
      </c>
    </row>
    <row r="28" spans="1:3" ht="12.5" thickBot="1" x14ac:dyDescent="0.35">
      <c r="B28" s="194" t="s">
        <v>1939</v>
      </c>
      <c r="C28" s="195">
        <f>'2. F20'!E36</f>
        <v>0</v>
      </c>
    </row>
    <row r="29" spans="1:3" ht="12.5" thickTop="1" x14ac:dyDescent="0.3">
      <c r="B29" s="193" t="s">
        <v>1916</v>
      </c>
      <c r="C29" s="196">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4" bestFit="1" customWidth="1"/>
    <col min="2" max="2" width="59.44140625" style="174" bestFit="1" customWidth="1"/>
    <col min="3" max="3" width="12.33203125" style="174" bestFit="1" customWidth="1"/>
    <col min="4" max="4" width="12.109375" style="174" bestFit="1" customWidth="1"/>
    <col min="5" max="16384" width="66.77734375" style="174"/>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2" t="s">
        <v>2319</v>
      </c>
    </row>
    <row r="11" spans="1:4" x14ac:dyDescent="0.3">
      <c r="A11" s="176"/>
      <c r="B11" s="176"/>
      <c r="C11" s="159">
        <f>'Trial Balance'!J6</f>
        <v>2021</v>
      </c>
      <c r="D11" s="159">
        <f>'Trial Balance'!K6</f>
        <v>2022</v>
      </c>
    </row>
    <row r="12" spans="1:4" x14ac:dyDescent="0.3">
      <c r="A12" s="176">
        <v>1</v>
      </c>
      <c r="B12" s="176" t="s">
        <v>2055</v>
      </c>
      <c r="C12" s="177">
        <f>ROUND(SUMIF('Trial Balance'!S:S,B12,'Trial Balance'!H:H),0)</f>
        <v>0</v>
      </c>
      <c r="D12" s="177">
        <f>ROUND(SUMIF('Trial Balance'!S:S,B12,'Trial Balance'!K:K),0)</f>
        <v>0</v>
      </c>
    </row>
    <row r="13" spans="1:4" x14ac:dyDescent="0.3">
      <c r="A13" s="176">
        <v>2</v>
      </c>
      <c r="B13" s="176" t="s">
        <v>2051</v>
      </c>
      <c r="C13" s="177">
        <f>ROUND(SUMIF('Trial Balance'!S:S,B13,'Trial Balance'!H:H),0)</f>
        <v>0</v>
      </c>
      <c r="D13" s="177">
        <f>ROUND(SUMIF('Trial Balance'!S:S,B13,'Trial Balance'!K:K),0)</f>
        <v>0</v>
      </c>
    </row>
    <row r="14" spans="1:4" x14ac:dyDescent="0.3">
      <c r="A14" s="176">
        <v>3</v>
      </c>
      <c r="B14" s="176" t="s">
        <v>2058</v>
      </c>
      <c r="C14" s="177">
        <f>ROUND(SUMIF('Trial Balance'!S:S,B14,'Trial Balance'!H:H),0)</f>
        <v>0</v>
      </c>
      <c r="D14" s="177">
        <f>ROUND(SUMIF('Trial Balance'!S:S,B14,'Trial Balance'!K:K),0)</f>
        <v>0</v>
      </c>
    </row>
    <row r="15" spans="1:4" x14ac:dyDescent="0.3">
      <c r="A15" s="176">
        <v>4</v>
      </c>
      <c r="B15" s="176" t="s">
        <v>2052</v>
      </c>
      <c r="C15" s="177">
        <f>ROUND(SUMIF('Trial Balance'!S:S,B15,'Trial Balance'!H:H),0)</f>
        <v>0</v>
      </c>
      <c r="D15" s="177">
        <f>ROUND(SUMIF('Trial Balance'!S:S,B15,'Trial Balance'!K:K),0)</f>
        <v>0</v>
      </c>
    </row>
    <row r="16" spans="1:4" x14ac:dyDescent="0.3">
      <c r="A16" s="176">
        <v>5</v>
      </c>
      <c r="B16" s="176" t="s">
        <v>2053</v>
      </c>
      <c r="C16" s="177">
        <f>ROUND(SUMIF('Trial Balance'!S:S,B16,'Trial Balance'!H:H),0)</f>
        <v>0</v>
      </c>
      <c r="D16" s="177">
        <f>ROUND(SUMIF('Trial Balance'!S:S,B16,'Trial Balance'!K:K),0)</f>
        <v>0</v>
      </c>
    </row>
    <row r="17" spans="1:4" x14ac:dyDescent="0.3">
      <c r="A17" s="184">
        <v>6</v>
      </c>
      <c r="B17" s="184" t="s">
        <v>2320</v>
      </c>
      <c r="C17" s="178">
        <f>ROUND(SUMIF('Trial Balance'!S:S,B17,'Trial Balance'!H:H),0)</f>
        <v>0</v>
      </c>
      <c r="D17" s="178">
        <f>ROUND(SUMIF('Trial Balance'!S:S,B17,'Trial Balance'!K:K),0)</f>
        <v>0</v>
      </c>
    </row>
    <row r="18" spans="1:4" x14ac:dyDescent="0.3">
      <c r="A18" s="184">
        <v>7</v>
      </c>
      <c r="B18" s="184" t="s">
        <v>2321</v>
      </c>
      <c r="C18" s="178">
        <f>ROUND(SUMIF('Trial Balance'!S:S,B18,'Trial Balance'!H:H),0)</f>
        <v>0</v>
      </c>
      <c r="D18" s="178">
        <f>ROUND(SUMIF('Trial Balance'!S:S,B18,'Trial Balance'!K:K),0)</f>
        <v>0</v>
      </c>
    </row>
    <row r="19" spans="1:4" x14ac:dyDescent="0.3">
      <c r="A19" s="176">
        <v>8</v>
      </c>
      <c r="B19" s="176" t="s">
        <v>2050</v>
      </c>
      <c r="C19" s="177">
        <f>ROUND(SUMIF('Trial Balance'!S:S,B19,'Trial Balance'!H:H),0)</f>
        <v>0</v>
      </c>
      <c r="D19" s="177">
        <f>ROUND(SUMIF('Trial Balance'!S:S,B19,'Trial Balance'!K:K),0)</f>
        <v>0</v>
      </c>
    </row>
    <row r="20" spans="1:4" x14ac:dyDescent="0.3">
      <c r="A20" s="176">
        <v>9</v>
      </c>
      <c r="B20" s="176" t="s">
        <v>2057</v>
      </c>
      <c r="C20" s="177">
        <f>ROUND(SUMIF('Trial Balance'!S:S,B20,'Trial Balance'!H:H),0)</f>
        <v>0</v>
      </c>
      <c r="D20" s="177">
        <f>ROUND(SUMIF('Trial Balance'!S:S,B20,'Trial Balance'!K:K),0)</f>
        <v>0</v>
      </c>
    </row>
    <row r="21" spans="1:4" x14ac:dyDescent="0.3">
      <c r="A21" s="176">
        <v>10</v>
      </c>
      <c r="B21" s="176" t="s">
        <v>2056</v>
      </c>
      <c r="C21" s="177">
        <f>ROUND(SUMIF('Trial Balance'!S:S,B21,'Trial Balance'!H:H),0)</f>
        <v>0</v>
      </c>
      <c r="D21" s="177">
        <f>ROUND(SUMIF('Trial Balance'!S:S,B21,'Trial Balance'!K:K),0)</f>
        <v>0</v>
      </c>
    </row>
    <row r="22" spans="1:4" x14ac:dyDescent="0.3">
      <c r="A22" s="176">
        <v>11</v>
      </c>
      <c r="B22" s="176" t="s">
        <v>2054</v>
      </c>
      <c r="C22" s="177">
        <f>ROUND(SUMIF('Trial Balance'!S:S,B22,'Trial Balance'!H:H),0)</f>
        <v>0</v>
      </c>
      <c r="D22" s="177">
        <f>ROUND(SUMIF('Trial Balance'!S:S,B22,'Trial Balance'!K:K),0)</f>
        <v>0</v>
      </c>
    </row>
    <row r="23" spans="1:4" x14ac:dyDescent="0.3">
      <c r="A23" s="176">
        <v>12</v>
      </c>
      <c r="B23" s="176" t="s">
        <v>2059</v>
      </c>
      <c r="C23" s="177">
        <f>ROUND(SUMIF('Trial Balance'!S:S,B23,'Trial Balance'!H:H),0)</f>
        <v>0</v>
      </c>
      <c r="D23" s="177">
        <f>ROUND(SUMIF('Trial Balance'!S:S,B23,'Trial Balance'!K:K),0)</f>
        <v>0</v>
      </c>
    </row>
    <row r="24" spans="1:4" x14ac:dyDescent="0.3">
      <c r="A24" s="159" t="s">
        <v>2086</v>
      </c>
      <c r="B24" s="159" t="s">
        <v>2322</v>
      </c>
      <c r="C24" s="160">
        <f>SUM(C12:C23)</f>
        <v>0</v>
      </c>
      <c r="D24" s="160">
        <f>SUM(D12:D23)</f>
        <v>0</v>
      </c>
    </row>
    <row r="25" spans="1:4" x14ac:dyDescent="0.3">
      <c r="A25" s="176">
        <v>14</v>
      </c>
      <c r="B25" s="176" t="s">
        <v>2060</v>
      </c>
      <c r="C25" s="177">
        <f>ROUND(SUMIF('Trial Balance'!S:S,B25,'Trial Balance'!H:H),0)</f>
        <v>0</v>
      </c>
      <c r="D25" s="177">
        <f>ROUND(SUMIF('Trial Balance'!S:S,B25,'Trial Balance'!K:K),0)</f>
        <v>0</v>
      </c>
    </row>
    <row r="26" spans="1:4" x14ac:dyDescent="0.3">
      <c r="A26" s="176">
        <v>15</v>
      </c>
      <c r="B26" s="176" t="s">
        <v>2067</v>
      </c>
      <c r="C26" s="177">
        <f>ROUND(SUMIF('Trial Balance'!S:S,B26,'Trial Balance'!H:H),0)</f>
        <v>0</v>
      </c>
      <c r="D26" s="177">
        <f>ROUND(SUMIF('Trial Balance'!S:S,B26,'Trial Balance'!K:K),0)</f>
        <v>0</v>
      </c>
    </row>
    <row r="27" spans="1:4" x14ac:dyDescent="0.3">
      <c r="A27" s="176">
        <v>16</v>
      </c>
      <c r="B27" s="176" t="s">
        <v>2069</v>
      </c>
      <c r="C27" s="177">
        <f>ROUND(SUMIF('Trial Balance'!S:S,B27,'Trial Balance'!H:H),0)</f>
        <v>0</v>
      </c>
      <c r="D27" s="177">
        <f>ROUND(SUMIF('Trial Balance'!S:S,B27,'Trial Balance'!K:K),0)</f>
        <v>0</v>
      </c>
    </row>
    <row r="28" spans="1:4" x14ac:dyDescent="0.3">
      <c r="A28" s="176">
        <v>17</v>
      </c>
      <c r="B28" s="176" t="s">
        <v>2323</v>
      </c>
      <c r="C28" s="177">
        <f>ROUND(SUMIF('Trial Balance'!S:S,B28,'Trial Balance'!H:H),0)</f>
        <v>0</v>
      </c>
      <c r="D28" s="177">
        <f>ROUND(SUMIF('Trial Balance'!S:S,B28,'Trial Balance'!K:K),0)</f>
        <v>0</v>
      </c>
    </row>
    <row r="29" spans="1:4" x14ac:dyDescent="0.3">
      <c r="A29" s="176">
        <v>18</v>
      </c>
      <c r="B29" s="176" t="s">
        <v>2068</v>
      </c>
      <c r="C29" s="177">
        <f>ROUND(SUMIF('Trial Balance'!S:S,B29,'Trial Balance'!H:H),0)</f>
        <v>0</v>
      </c>
      <c r="D29" s="177">
        <f>ROUND(SUMIF('Trial Balance'!S:S,B29,'Trial Balance'!K:K),0)</f>
        <v>0</v>
      </c>
    </row>
    <row r="30" spans="1:4" x14ac:dyDescent="0.3">
      <c r="A30" s="159" t="s">
        <v>2087</v>
      </c>
      <c r="B30" s="159" t="s">
        <v>1150</v>
      </c>
      <c r="C30" s="160">
        <f>SUM(C24:C29)</f>
        <v>0</v>
      </c>
      <c r="D30" s="160">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6" t="s">
        <v>258</v>
      </c>
      <c r="B1" s="106" t="s">
        <v>15</v>
      </c>
      <c r="C1" s="106" t="s">
        <v>259</v>
      </c>
      <c r="D1" s="107" t="s">
        <v>51</v>
      </c>
      <c r="E1" s="106" t="s">
        <v>260</v>
      </c>
      <c r="F1" s="18" t="s">
        <v>1951</v>
      </c>
      <c r="G1" s="18" t="s">
        <v>1952</v>
      </c>
      <c r="I1" s="2" t="s">
        <v>1953</v>
      </c>
      <c r="J1" s="107" t="s">
        <v>51</v>
      </c>
      <c r="K1" s="18" t="s">
        <v>1951</v>
      </c>
      <c r="L1" s="18" t="s">
        <v>1952</v>
      </c>
      <c r="M1" s="19" t="s">
        <v>2365</v>
      </c>
      <c r="N1" s="19" t="s">
        <v>2366</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2335</v>
      </c>
      <c r="N57" t="s">
        <v>2335</v>
      </c>
    </row>
    <row r="58" spans="1:14" x14ac:dyDescent="0.3">
      <c r="A58" t="s">
        <v>368</v>
      </c>
      <c r="B58" t="s">
        <v>369</v>
      </c>
      <c r="C58" t="s">
        <v>173</v>
      </c>
      <c r="D58" t="s">
        <v>27</v>
      </c>
      <c r="F58" t="s">
        <v>1964</v>
      </c>
      <c r="G58">
        <v>0</v>
      </c>
      <c r="J58" t="s">
        <v>27</v>
      </c>
      <c r="K58" t="s">
        <v>1964</v>
      </c>
      <c r="L58">
        <v>0</v>
      </c>
      <c r="M58" t="s">
        <v>2335</v>
      </c>
      <c r="N58" t="s">
        <v>2335</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2335</v>
      </c>
      <c r="N62" t="s">
        <v>2335</v>
      </c>
    </row>
    <row r="63" spans="1:14" x14ac:dyDescent="0.3">
      <c r="A63" t="s">
        <v>378</v>
      </c>
      <c r="B63" t="s">
        <v>379</v>
      </c>
      <c r="C63" t="s">
        <v>29</v>
      </c>
      <c r="F63" t="s">
        <v>1964</v>
      </c>
      <c r="G63">
        <v>0</v>
      </c>
      <c r="K63" t="s">
        <v>1964</v>
      </c>
      <c r="L63">
        <v>0</v>
      </c>
      <c r="M63" t="s">
        <v>2335</v>
      </c>
      <c r="N63" t="s">
        <v>2335</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2336</v>
      </c>
      <c r="N101" t="s">
        <v>2336</v>
      </c>
    </row>
    <row r="102" spans="1:14" x14ac:dyDescent="0.3">
      <c r="A102" t="s">
        <v>450</v>
      </c>
      <c r="B102" t="s">
        <v>451</v>
      </c>
      <c r="C102" t="s">
        <v>26</v>
      </c>
      <c r="D102" t="s">
        <v>27</v>
      </c>
      <c r="F102" t="s">
        <v>1983</v>
      </c>
      <c r="G102">
        <v>0</v>
      </c>
      <c r="J102" t="s">
        <v>27</v>
      </c>
      <c r="K102" t="s">
        <v>1983</v>
      </c>
      <c r="L102">
        <v>0</v>
      </c>
      <c r="M102" t="s">
        <v>2336</v>
      </c>
      <c r="N102" t="s">
        <v>2336</v>
      </c>
    </row>
    <row r="103" spans="1:14" x14ac:dyDescent="0.3">
      <c r="A103" t="s">
        <v>452</v>
      </c>
      <c r="B103" t="s">
        <v>453</v>
      </c>
      <c r="C103" t="s">
        <v>26</v>
      </c>
      <c r="D103" t="s">
        <v>27</v>
      </c>
      <c r="F103">
        <v>0</v>
      </c>
      <c r="G103">
        <v>0</v>
      </c>
      <c r="J103" t="s">
        <v>27</v>
      </c>
      <c r="K103">
        <v>0</v>
      </c>
      <c r="L103">
        <v>0</v>
      </c>
      <c r="M103" t="s">
        <v>2336</v>
      </c>
      <c r="N103" t="s">
        <v>2336</v>
      </c>
    </row>
    <row r="104" spans="1:14" x14ac:dyDescent="0.3">
      <c r="A104" t="s">
        <v>454</v>
      </c>
      <c r="B104" t="s">
        <v>455</v>
      </c>
      <c r="C104" t="s">
        <v>26</v>
      </c>
      <c r="D104" t="s">
        <v>27</v>
      </c>
      <c r="F104">
        <v>0</v>
      </c>
      <c r="G104">
        <v>0</v>
      </c>
      <c r="J104" t="s">
        <v>27</v>
      </c>
      <c r="K104">
        <v>0</v>
      </c>
      <c r="L104">
        <v>0</v>
      </c>
      <c r="M104" t="s">
        <v>2336</v>
      </c>
      <c r="N104" t="s">
        <v>2336</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6" t="str">
        <f>IFERROR(IF(VLOOKUP(A257,'Trial Balance'!$D:$H,5,0)&gt;=0,"Trade receivable from affiliates","Trade payables"),"")</f>
        <v/>
      </c>
      <c r="N257" s="266"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6" t="str">
        <f>IFERROR(IF(VLOOKUP(A258,'Trial Balance'!$D:$H,5,0)&gt;=0,"Trade receivable from affiliates","Trade payables"),"")</f>
        <v/>
      </c>
      <c r="N258" s="266"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6" t="str">
        <f>IFERROR(IF(VLOOKUP(A259,'Trial Balance'!$D:$H,5,0)&gt;=0,"Trade receivable from affiliates","Trade payables"),"")</f>
        <v/>
      </c>
      <c r="N259" s="266"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6" t="str">
        <f>IFERROR(IF(VLOOKUP(A260,'Trial Balance'!$D:$H,5,0)&gt;=0,"Trade receivable from affiliates","Trade payables"),"")</f>
        <v/>
      </c>
      <c r="N260" s="266"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6" t="str">
        <f>IFERROR(IF(VLOOKUP(A261,'Trial Balance'!$D:$H,5,0)&gt;=0,"Trade receivable from affiliates","Trade payables"),"")</f>
        <v/>
      </c>
      <c r="N261" s="266"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6" t="str">
        <f>IFERROR(IF(VLOOKUP(A262,'Trial Balance'!$D:$H,5,0)&gt;=0,"Trade receivable from affiliates","Trade payables"),"")</f>
        <v/>
      </c>
      <c r="N262" s="266"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6" t="str">
        <f>IFERROR(IF(VLOOKUP(A263,'Trial Balance'!$D:$H,5,0)&gt;=0,"Trade receivable from affiliates","Trade payables"),"")</f>
        <v/>
      </c>
      <c r="N263" s="266"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6" t="str">
        <f>IFERROR(IF(VLOOKUP(A264,'Trial Balance'!$D:$H,5,0)&gt;=0,"Trade receivable from affiliates","Trade payables"),"")</f>
        <v/>
      </c>
      <c r="N264" s="266"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6" t="str">
        <f>IFERROR(IF(VLOOKUP(A265,'Trial Balance'!$D:$H,5,0)&gt;=0,"Trade receivable from affiliates","Trade payables"),"")</f>
        <v/>
      </c>
      <c r="N265" s="266"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6" t="str">
        <f>IFERROR(IF(VLOOKUP(A266,'Trial Balance'!$D:$H,5,0)&gt;=0,"Trade receivable from affiliates","Trade payables"),"")</f>
        <v/>
      </c>
      <c r="N266" s="266"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6" t="str">
        <f>IFERROR(IF(VLOOKUP(A267,'Trial Balance'!$D:$H,5,0)&gt;=0,"Trade receivable from affiliates","Trade payables"),"")</f>
        <v/>
      </c>
      <c r="N267" s="266"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6" t="str">
        <f>IFERROR(IF(VLOOKUP(A268,'Trial Balance'!$D:$H,5,0)&gt;=0,"Trade receivable from affiliates","Trade payables"),"")</f>
        <v/>
      </c>
      <c r="N268" s="266"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8" t="s">
        <v>258</v>
      </c>
      <c r="B1" s="148" t="s">
        <v>15</v>
      </c>
      <c r="C1" s="148" t="s">
        <v>259</v>
      </c>
      <c r="D1" s="149" t="s">
        <v>1951</v>
      </c>
      <c r="E1" s="149" t="s">
        <v>1952</v>
      </c>
      <c r="F1" s="149" t="s">
        <v>51</v>
      </c>
      <c r="G1" s="2"/>
      <c r="H1" s="150"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s="311">
        <v>6121</v>
      </c>
      <c r="B19" s="311" t="s">
        <v>2359</v>
      </c>
      <c r="C19" s="312" t="s">
        <v>121</v>
      </c>
      <c r="D19" s="312" t="s">
        <v>2051</v>
      </c>
    </row>
    <row r="20" spans="1:9" x14ac:dyDescent="0.3">
      <c r="A20" s="311">
        <v>6122</v>
      </c>
      <c r="B20" s="311" t="s">
        <v>2360</v>
      </c>
      <c r="C20" s="312" t="s">
        <v>121</v>
      </c>
      <c r="D20" s="312" t="s">
        <v>2051</v>
      </c>
    </row>
    <row r="21" spans="1:9" x14ac:dyDescent="0.3">
      <c r="A21" s="311">
        <v>6123</v>
      </c>
      <c r="B21" s="311" t="s">
        <v>2361</v>
      </c>
      <c r="C21" s="312" t="s">
        <v>121</v>
      </c>
      <c r="D21" s="312"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2">
        <v>616</v>
      </c>
      <c r="B25" s="312" t="s">
        <v>2362</v>
      </c>
      <c r="C25" s="312" t="s">
        <v>121</v>
      </c>
      <c r="D25" s="312"/>
    </row>
    <row r="26" spans="1:9" x14ac:dyDescent="0.3">
      <c r="A26" s="312">
        <v>617</v>
      </c>
      <c r="B26" s="312" t="s">
        <v>2363</v>
      </c>
      <c r="C26" s="312" t="s">
        <v>121</v>
      </c>
      <c r="D26" s="312"/>
    </row>
    <row r="27" spans="1:9" x14ac:dyDescent="0.3">
      <c r="A27" s="312">
        <v>618</v>
      </c>
      <c r="B27" s="312" t="s">
        <v>2364</v>
      </c>
      <c r="C27" s="312" t="s">
        <v>121</v>
      </c>
      <c r="D27" s="312"/>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134</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134</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149</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63">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1" t="s">
        <v>1622</v>
      </c>
      <c r="D2" s="141" t="s">
        <v>1623</v>
      </c>
      <c r="E2" s="141" t="s">
        <v>1624</v>
      </c>
    </row>
    <row r="3" spans="1:5" x14ac:dyDescent="0.3">
      <c r="A3" t="s">
        <v>390</v>
      </c>
      <c r="B3" t="s">
        <v>391</v>
      </c>
      <c r="C3" s="141" t="s">
        <v>1630</v>
      </c>
      <c r="D3" s="141" t="s">
        <v>1631</v>
      </c>
      <c r="E3" s="141" t="s">
        <v>1632</v>
      </c>
    </row>
    <row r="4" spans="1:5" x14ac:dyDescent="0.3">
      <c r="A4" t="s">
        <v>62</v>
      </c>
      <c r="B4" t="s">
        <v>392</v>
      </c>
      <c r="C4" s="141" t="s">
        <v>1638</v>
      </c>
      <c r="D4" s="141" t="s">
        <v>1639</v>
      </c>
      <c r="E4" s="141" t="s">
        <v>1640</v>
      </c>
    </row>
    <row r="5" spans="1:5" x14ac:dyDescent="0.3">
      <c r="A5" t="s">
        <v>393</v>
      </c>
      <c r="B5" t="s">
        <v>394</v>
      </c>
      <c r="C5" s="141" t="s">
        <v>1654</v>
      </c>
      <c r="D5" s="141" t="s">
        <v>1655</v>
      </c>
      <c r="E5" s="141" t="s">
        <v>1656</v>
      </c>
    </row>
    <row r="6" spans="1:5" x14ac:dyDescent="0.3">
      <c r="A6" t="s">
        <v>395</v>
      </c>
      <c r="B6" t="s">
        <v>396</v>
      </c>
      <c r="C6" s="141" t="s">
        <v>1646</v>
      </c>
      <c r="D6" s="141" t="s">
        <v>1647</v>
      </c>
      <c r="E6" s="141" t="s">
        <v>1648</v>
      </c>
    </row>
    <row r="7" spans="1:5" x14ac:dyDescent="0.3">
      <c r="A7" t="s">
        <v>397</v>
      </c>
      <c r="B7" t="s">
        <v>398</v>
      </c>
      <c r="C7" s="141" t="s">
        <v>1646</v>
      </c>
      <c r="D7" s="141" t="s">
        <v>1647</v>
      </c>
      <c r="E7" s="141" t="s">
        <v>1648</v>
      </c>
    </row>
    <row r="8" spans="1:5" x14ac:dyDescent="0.3">
      <c r="A8" t="s">
        <v>399</v>
      </c>
      <c r="B8" t="s">
        <v>400</v>
      </c>
      <c r="C8" s="141" t="s">
        <v>1638</v>
      </c>
      <c r="D8" s="141" t="s">
        <v>1639</v>
      </c>
      <c r="E8" s="141" t="s">
        <v>1640</v>
      </c>
    </row>
    <row r="9" spans="1:5" x14ac:dyDescent="0.3">
      <c r="A9" t="s">
        <v>661</v>
      </c>
      <c r="B9" t="s">
        <v>662</v>
      </c>
      <c r="C9" s="141" t="s">
        <v>1662</v>
      </c>
      <c r="D9" s="141" t="s">
        <v>1663</v>
      </c>
      <c r="E9" s="141" t="s">
        <v>1664</v>
      </c>
    </row>
    <row r="10" spans="1:5" x14ac:dyDescent="0.3">
      <c r="A10" t="s">
        <v>401</v>
      </c>
      <c r="B10" t="s">
        <v>402</v>
      </c>
      <c r="C10" s="141" t="s">
        <v>1678</v>
      </c>
      <c r="D10" s="141" t="s">
        <v>1679</v>
      </c>
      <c r="E10" s="141" t="s">
        <v>1680</v>
      </c>
    </row>
    <row r="11" spans="1:5" x14ac:dyDescent="0.3">
      <c r="A11" t="s">
        <v>403</v>
      </c>
      <c r="B11" t="s">
        <v>404</v>
      </c>
      <c r="C11" s="141" t="s">
        <v>1678</v>
      </c>
      <c r="D11" s="141" t="s">
        <v>1679</v>
      </c>
      <c r="E11" s="141" t="s">
        <v>1680</v>
      </c>
    </row>
    <row r="12" spans="1:5" x14ac:dyDescent="0.3">
      <c r="A12" t="s">
        <v>405</v>
      </c>
      <c r="B12" t="s">
        <v>406</v>
      </c>
      <c r="C12" s="141" t="s">
        <v>1678</v>
      </c>
      <c r="D12" s="141" t="s">
        <v>1679</v>
      </c>
      <c r="E12" s="141" t="s">
        <v>1680</v>
      </c>
    </row>
    <row r="13" spans="1:5" x14ac:dyDescent="0.3">
      <c r="A13" t="s">
        <v>64</v>
      </c>
      <c r="B13" t="s">
        <v>407</v>
      </c>
      <c r="C13" s="141" t="s">
        <v>1686</v>
      </c>
      <c r="D13" s="141" t="s">
        <v>1687</v>
      </c>
      <c r="E13" s="141" t="s">
        <v>1688</v>
      </c>
    </row>
    <row r="14" spans="1:5" x14ac:dyDescent="0.3">
      <c r="A14" t="s">
        <v>67</v>
      </c>
      <c r="B14" t="s">
        <v>408</v>
      </c>
      <c r="C14" s="141" t="s">
        <v>1693</v>
      </c>
      <c r="D14" s="141" t="s">
        <v>1694</v>
      </c>
      <c r="E14" s="141" t="s">
        <v>1695</v>
      </c>
    </row>
    <row r="15" spans="1:5" x14ac:dyDescent="0.3">
      <c r="A15" t="s">
        <v>68</v>
      </c>
      <c r="B15" t="s">
        <v>409</v>
      </c>
      <c r="C15" s="141" t="s">
        <v>1693</v>
      </c>
      <c r="D15" s="141" t="s">
        <v>1694</v>
      </c>
      <c r="E15" s="141" t="s">
        <v>1695</v>
      </c>
    </row>
    <row r="16" spans="1:5" x14ac:dyDescent="0.3">
      <c r="A16" t="s">
        <v>69</v>
      </c>
      <c r="B16" t="s">
        <v>410</v>
      </c>
      <c r="C16" s="141" t="s">
        <v>1693</v>
      </c>
      <c r="D16" s="141" t="s">
        <v>1694</v>
      </c>
      <c r="E16" s="141" t="s">
        <v>1695</v>
      </c>
    </row>
    <row r="17" spans="1:5" x14ac:dyDescent="0.3">
      <c r="A17" t="s">
        <v>411</v>
      </c>
      <c r="B17" t="s">
        <v>412</v>
      </c>
      <c r="C17" s="141" t="s">
        <v>1693</v>
      </c>
      <c r="D17" s="141" t="s">
        <v>1694</v>
      </c>
      <c r="E17" s="141" t="s">
        <v>1695</v>
      </c>
    </row>
    <row r="18" spans="1:5" x14ac:dyDescent="0.3">
      <c r="A18" t="s">
        <v>413</v>
      </c>
      <c r="B18" t="s">
        <v>414</v>
      </c>
      <c r="C18" s="141" t="s">
        <v>1693</v>
      </c>
      <c r="D18" s="141" t="s">
        <v>1694</v>
      </c>
      <c r="E18" s="141" t="s">
        <v>1695</v>
      </c>
    </row>
    <row r="19" spans="1:5" x14ac:dyDescent="0.3">
      <c r="A19" t="s">
        <v>70</v>
      </c>
      <c r="B19" t="s">
        <v>415</v>
      </c>
      <c r="C19" s="141" t="s">
        <v>1700</v>
      </c>
      <c r="D19" s="141" t="s">
        <v>1701</v>
      </c>
      <c r="E19" s="141" t="s">
        <v>1702</v>
      </c>
    </row>
    <row r="20" spans="1:5" x14ac:dyDescent="0.3">
      <c r="A20" t="s">
        <v>416</v>
      </c>
      <c r="B20" t="s">
        <v>417</v>
      </c>
      <c r="C20" s="141" t="s">
        <v>1707</v>
      </c>
      <c r="D20" s="141" t="s">
        <v>1708</v>
      </c>
      <c r="E20" s="141" t="s">
        <v>1709</v>
      </c>
    </row>
    <row r="21" spans="1:5" x14ac:dyDescent="0.3">
      <c r="A21" t="s">
        <v>418</v>
      </c>
      <c r="B21" t="s">
        <v>419</v>
      </c>
      <c r="C21" s="141" t="s">
        <v>1728</v>
      </c>
      <c r="D21" s="141" t="s">
        <v>1729</v>
      </c>
      <c r="E21" s="141" t="s">
        <v>1730</v>
      </c>
    </row>
    <row r="22" spans="1:5" x14ac:dyDescent="0.3">
      <c r="A22" t="s">
        <v>420</v>
      </c>
      <c r="B22" t="s">
        <v>421</v>
      </c>
      <c r="C22" s="141" t="s">
        <v>1735</v>
      </c>
      <c r="D22" s="141" t="s">
        <v>1736</v>
      </c>
      <c r="E22" s="141" t="s">
        <v>1737</v>
      </c>
    </row>
    <row r="23" spans="1:5" x14ac:dyDescent="0.3">
      <c r="A23" t="s">
        <v>422</v>
      </c>
      <c r="B23" t="s">
        <v>423</v>
      </c>
      <c r="C23" s="141" t="s">
        <v>1714</v>
      </c>
      <c r="D23" s="141" t="s">
        <v>1715</v>
      </c>
      <c r="E23" s="141" t="s">
        <v>1716</v>
      </c>
    </row>
    <row r="24" spans="1:5" x14ac:dyDescent="0.3">
      <c r="A24" t="s">
        <v>424</v>
      </c>
      <c r="B24" t="s">
        <v>425</v>
      </c>
      <c r="C24" s="141" t="s">
        <v>1714</v>
      </c>
      <c r="D24" s="141" t="s">
        <v>1715</v>
      </c>
      <c r="E24" s="141" t="s">
        <v>1716</v>
      </c>
    </row>
    <row r="25" spans="1:5" x14ac:dyDescent="0.3">
      <c r="A25" t="s">
        <v>426</v>
      </c>
      <c r="B25" t="s">
        <v>427</v>
      </c>
      <c r="C25" s="141" t="s">
        <v>1714</v>
      </c>
      <c r="D25" s="141" t="s">
        <v>1715</v>
      </c>
      <c r="E25" s="141" t="s">
        <v>1716</v>
      </c>
    </row>
    <row r="26" spans="1:5" x14ac:dyDescent="0.3">
      <c r="A26" t="s">
        <v>428</v>
      </c>
      <c r="B26" t="s">
        <v>429</v>
      </c>
      <c r="C26" s="141" t="s">
        <v>1714</v>
      </c>
      <c r="D26" s="141" t="s">
        <v>1715</v>
      </c>
      <c r="E26" s="141" t="s">
        <v>1716</v>
      </c>
    </row>
    <row r="27" spans="1:5" x14ac:dyDescent="0.3">
      <c r="A27" t="s">
        <v>659</v>
      </c>
      <c r="B27" t="s">
        <v>660</v>
      </c>
      <c r="C27" s="141" t="s">
        <v>1742</v>
      </c>
      <c r="D27" s="141" t="s">
        <v>1743</v>
      </c>
      <c r="E27" s="141" t="s">
        <v>1744</v>
      </c>
    </row>
    <row r="28" spans="1:5" x14ac:dyDescent="0.3">
      <c r="A28" t="s">
        <v>432</v>
      </c>
      <c r="B28" t="s">
        <v>433</v>
      </c>
      <c r="C28" s="141" t="s">
        <v>1638</v>
      </c>
      <c r="D28" s="141" t="s">
        <v>1639</v>
      </c>
      <c r="E28" s="141" t="s">
        <v>1640</v>
      </c>
    </row>
    <row r="29" spans="1:5" x14ac:dyDescent="0.3">
      <c r="A29" t="s">
        <v>436</v>
      </c>
      <c r="B29" t="s">
        <v>437</v>
      </c>
      <c r="C29" s="141" t="s">
        <v>1721</v>
      </c>
      <c r="D29" s="141" t="s">
        <v>1722</v>
      </c>
      <c r="E29" s="141" t="s">
        <v>1723</v>
      </c>
    </row>
    <row r="30" spans="1:5" x14ac:dyDescent="0.3">
      <c r="A30" t="s">
        <v>438</v>
      </c>
      <c r="B30" t="s">
        <v>439</v>
      </c>
      <c r="C30" s="141" t="s">
        <v>1754</v>
      </c>
      <c r="D30" s="141" t="s">
        <v>1755</v>
      </c>
      <c r="E30" s="141" t="s">
        <v>1756</v>
      </c>
    </row>
    <row r="31" spans="1:5" x14ac:dyDescent="0.3">
      <c r="A31" t="s">
        <v>440</v>
      </c>
      <c r="B31" t="s">
        <v>441</v>
      </c>
      <c r="C31" s="141" t="s">
        <v>1754</v>
      </c>
      <c r="D31" s="141" t="s">
        <v>1755</v>
      </c>
      <c r="E31" s="141" t="s">
        <v>1756</v>
      </c>
    </row>
    <row r="32" spans="1:5" x14ac:dyDescent="0.3">
      <c r="A32" t="s">
        <v>442</v>
      </c>
      <c r="B32" t="s">
        <v>443</v>
      </c>
      <c r="C32" s="141" t="s">
        <v>1754</v>
      </c>
      <c r="D32" s="141" t="s">
        <v>1755</v>
      </c>
      <c r="E32" s="141" t="s">
        <v>1756</v>
      </c>
    </row>
    <row r="33" spans="1:5" x14ac:dyDescent="0.3">
      <c r="A33" t="s">
        <v>444</v>
      </c>
      <c r="B33" t="s">
        <v>445</v>
      </c>
      <c r="C33" s="141" t="s">
        <v>1754</v>
      </c>
      <c r="D33" s="141" t="s">
        <v>1755</v>
      </c>
      <c r="E33" s="141" t="s">
        <v>1756</v>
      </c>
    </row>
    <row r="34" spans="1:5" x14ac:dyDescent="0.3">
      <c r="A34" t="s">
        <v>446</v>
      </c>
      <c r="B34" t="s">
        <v>447</v>
      </c>
      <c r="C34" s="141" t="s">
        <v>1754</v>
      </c>
      <c r="D34" s="141" t="s">
        <v>1755</v>
      </c>
      <c r="E34" s="141" t="s">
        <v>1756</v>
      </c>
    </row>
    <row r="35" spans="1:5" x14ac:dyDescent="0.3">
      <c r="A35" t="s">
        <v>1921</v>
      </c>
      <c r="C35" s="141" t="s">
        <v>1754</v>
      </c>
      <c r="D35" s="141" t="s">
        <v>1755</v>
      </c>
      <c r="E35" s="141" t="s">
        <v>1756</v>
      </c>
    </row>
    <row r="36" spans="1:5" x14ac:dyDescent="0.3">
      <c r="A36" t="s">
        <v>448</v>
      </c>
      <c r="B36" t="s">
        <v>449</v>
      </c>
      <c r="C36" s="141" t="s">
        <v>1754</v>
      </c>
      <c r="D36" s="141" t="s">
        <v>1755</v>
      </c>
      <c r="E36" s="141" t="s">
        <v>1756</v>
      </c>
    </row>
    <row r="37" spans="1:5" x14ac:dyDescent="0.3">
      <c r="A37" t="s">
        <v>450</v>
      </c>
      <c r="B37" t="s">
        <v>451</v>
      </c>
      <c r="C37" s="141" t="s">
        <v>1754</v>
      </c>
      <c r="D37" s="141" t="s">
        <v>1755</v>
      </c>
      <c r="E37" s="141" t="s">
        <v>1756</v>
      </c>
    </row>
    <row r="38" spans="1:5" x14ac:dyDescent="0.3">
      <c r="A38" t="s">
        <v>452</v>
      </c>
      <c r="B38" t="s">
        <v>453</v>
      </c>
      <c r="C38" s="141" t="s">
        <v>1754</v>
      </c>
      <c r="D38" s="141" t="s">
        <v>1755</v>
      </c>
      <c r="E38" s="141" t="s">
        <v>1756</v>
      </c>
    </row>
    <row r="39" spans="1:5" x14ac:dyDescent="0.3">
      <c r="A39" t="s">
        <v>454</v>
      </c>
      <c r="B39" t="s">
        <v>455</v>
      </c>
      <c r="C39" s="141" t="s">
        <v>1754</v>
      </c>
      <c r="D39" s="141" t="s">
        <v>1755</v>
      </c>
      <c r="E39" s="141" t="s">
        <v>1756</v>
      </c>
    </row>
    <row r="40" spans="1:5" x14ac:dyDescent="0.3">
      <c r="A40" t="s">
        <v>456</v>
      </c>
      <c r="B40" t="s">
        <v>457</v>
      </c>
      <c r="C40" s="141" t="s">
        <v>1754</v>
      </c>
      <c r="D40" s="141" t="s">
        <v>1755</v>
      </c>
      <c r="E40" s="141" t="s">
        <v>1756</v>
      </c>
    </row>
    <row r="41" spans="1:5" x14ac:dyDescent="0.3">
      <c r="A41" t="s">
        <v>458</v>
      </c>
      <c r="B41" t="s">
        <v>459</v>
      </c>
      <c r="C41" s="141" t="s">
        <v>1754</v>
      </c>
      <c r="D41" s="141" t="s">
        <v>1755</v>
      </c>
      <c r="E41" s="141" t="s">
        <v>1756</v>
      </c>
    </row>
    <row r="42" spans="1:5" x14ac:dyDescent="0.3">
      <c r="A42" t="s">
        <v>460</v>
      </c>
      <c r="B42" t="s">
        <v>461</v>
      </c>
      <c r="C42" s="141" t="s">
        <v>1754</v>
      </c>
      <c r="D42" s="141" t="s">
        <v>1755</v>
      </c>
      <c r="E42" s="141" t="s">
        <v>1756</v>
      </c>
    </row>
    <row r="43" spans="1:5" x14ac:dyDescent="0.3">
      <c r="A43" t="s">
        <v>25</v>
      </c>
      <c r="B43" t="s">
        <v>462</v>
      </c>
      <c r="C43" s="141" t="s">
        <v>1754</v>
      </c>
      <c r="D43" s="141" t="s">
        <v>1755</v>
      </c>
      <c r="E43" s="141" t="s">
        <v>1756</v>
      </c>
    </row>
    <row r="44" spans="1:5" x14ac:dyDescent="0.3">
      <c r="A44" t="s">
        <v>463</v>
      </c>
      <c r="B44" t="s">
        <v>464</v>
      </c>
      <c r="C44" s="141" t="s">
        <v>1754</v>
      </c>
      <c r="D44" s="141" t="s">
        <v>1755</v>
      </c>
      <c r="E44" s="141" t="s">
        <v>1756</v>
      </c>
    </row>
    <row r="45" spans="1:5" x14ac:dyDescent="0.3">
      <c r="A45" t="s">
        <v>465</v>
      </c>
      <c r="B45" t="s">
        <v>466</v>
      </c>
      <c r="C45" s="141"/>
      <c r="D45" s="141"/>
      <c r="E45" s="141"/>
    </row>
    <row r="46" spans="1:5" x14ac:dyDescent="0.3">
      <c r="A46" t="s">
        <v>467</v>
      </c>
      <c r="B46" t="s">
        <v>468</v>
      </c>
      <c r="C46" s="141"/>
      <c r="D46" s="141"/>
      <c r="E46" s="141"/>
    </row>
    <row r="47" spans="1:5" x14ac:dyDescent="0.3">
      <c r="A47" t="s">
        <v>469</v>
      </c>
      <c r="B47" t="s">
        <v>470</v>
      </c>
      <c r="C47" s="141"/>
      <c r="D47" s="141"/>
      <c r="E47" s="141"/>
    </row>
    <row r="48" spans="1:5" x14ac:dyDescent="0.3">
      <c r="A48" t="s">
        <v>471</v>
      </c>
      <c r="B48" t="s">
        <v>472</v>
      </c>
      <c r="C48" s="141"/>
      <c r="D48" s="141"/>
      <c r="E48" s="141"/>
    </row>
    <row r="49" spans="1:5" x14ac:dyDescent="0.3">
      <c r="A49" t="s">
        <v>473</v>
      </c>
      <c r="B49" t="s">
        <v>474</v>
      </c>
      <c r="C49" s="141" t="s">
        <v>1765</v>
      </c>
      <c r="D49" s="141" t="s">
        <v>1766</v>
      </c>
      <c r="E49" s="141" t="s">
        <v>1767</v>
      </c>
    </row>
    <row r="50" spans="1:5" x14ac:dyDescent="0.3">
      <c r="A50" t="s">
        <v>475</v>
      </c>
      <c r="B50" t="s">
        <v>476</v>
      </c>
      <c r="C50" s="141" t="s">
        <v>1769</v>
      </c>
      <c r="D50" s="141" t="s">
        <v>1770</v>
      </c>
      <c r="E50" s="141" t="s">
        <v>1771</v>
      </c>
    </row>
    <row r="51" spans="1:5" x14ac:dyDescent="0.3">
      <c r="A51" t="s">
        <v>71</v>
      </c>
      <c r="B51" t="s">
        <v>477</v>
      </c>
      <c r="C51" s="141" t="s">
        <v>1773</v>
      </c>
      <c r="D51" s="141" t="s">
        <v>1774</v>
      </c>
      <c r="E51" s="141" t="s">
        <v>1775</v>
      </c>
    </row>
    <row r="52" spans="1:5" x14ac:dyDescent="0.3">
      <c r="A52" t="s">
        <v>478</v>
      </c>
      <c r="B52" t="s">
        <v>479</v>
      </c>
      <c r="C52" s="141" t="s">
        <v>1781</v>
      </c>
      <c r="D52" s="141" t="s">
        <v>1782</v>
      </c>
      <c r="E52" s="141" t="s">
        <v>1783</v>
      </c>
    </row>
    <row r="53" spans="1:5" x14ac:dyDescent="0.3">
      <c r="A53" t="s">
        <v>480</v>
      </c>
      <c r="B53" t="s">
        <v>481</v>
      </c>
      <c r="C53" s="141" t="s">
        <v>1773</v>
      </c>
      <c r="D53" s="141" t="s">
        <v>1774</v>
      </c>
      <c r="E53" s="141" t="s">
        <v>1775</v>
      </c>
    </row>
    <row r="54" spans="1:5" x14ac:dyDescent="0.3">
      <c r="A54" t="s">
        <v>482</v>
      </c>
      <c r="B54" t="s">
        <v>483</v>
      </c>
      <c r="C54" s="141" t="s">
        <v>1777</v>
      </c>
      <c r="D54" s="141" t="s">
        <v>1778</v>
      </c>
      <c r="E54" s="141" t="s">
        <v>1779</v>
      </c>
    </row>
    <row r="55" spans="1:5" x14ac:dyDescent="0.3">
      <c r="A55" t="s">
        <v>484</v>
      </c>
      <c r="B55" t="s">
        <v>485</v>
      </c>
      <c r="C55" s="141" t="s">
        <v>1792</v>
      </c>
      <c r="D55" s="141" t="s">
        <v>1793</v>
      </c>
      <c r="E55" s="141" t="s">
        <v>1794</v>
      </c>
    </row>
    <row r="56" spans="1:5" x14ac:dyDescent="0.3">
      <c r="A56" t="s">
        <v>72</v>
      </c>
      <c r="B56" t="s">
        <v>486</v>
      </c>
      <c r="C56" s="141" t="s">
        <v>1797</v>
      </c>
      <c r="D56" s="141" t="s">
        <v>1798</v>
      </c>
      <c r="E56" s="141" t="s">
        <v>1799</v>
      </c>
    </row>
    <row r="57" spans="1:5" x14ac:dyDescent="0.3">
      <c r="A57" t="s">
        <v>73</v>
      </c>
      <c r="B57" t="s">
        <v>487</v>
      </c>
      <c r="C57" s="141" t="s">
        <v>1802</v>
      </c>
      <c r="D57" s="141" t="s">
        <v>1803</v>
      </c>
      <c r="E57" s="141" t="s">
        <v>1804</v>
      </c>
    </row>
    <row r="58" spans="1:5" x14ac:dyDescent="0.3">
      <c r="A58" t="s">
        <v>74</v>
      </c>
      <c r="B58" t="s">
        <v>488</v>
      </c>
      <c r="C58" s="141" t="s">
        <v>1807</v>
      </c>
      <c r="D58" s="141" t="s">
        <v>1808</v>
      </c>
      <c r="E58" s="141" t="s">
        <v>1809</v>
      </c>
    </row>
    <row r="59" spans="1:5" x14ac:dyDescent="0.3">
      <c r="A59" t="s">
        <v>489</v>
      </c>
      <c r="B59" t="s">
        <v>490</v>
      </c>
      <c r="C59" s="141" t="s">
        <v>1812</v>
      </c>
      <c r="D59" s="141" t="s">
        <v>1813</v>
      </c>
      <c r="E59" s="141" t="s">
        <v>1814</v>
      </c>
    </row>
    <row r="60" spans="1:5" x14ac:dyDescent="0.3">
      <c r="A60" t="s">
        <v>491</v>
      </c>
      <c r="B60" t="s">
        <v>492</v>
      </c>
      <c r="C60" s="141" t="s">
        <v>1817</v>
      </c>
      <c r="D60" s="141" t="s">
        <v>1818</v>
      </c>
      <c r="E60" s="141" t="s">
        <v>1819</v>
      </c>
    </row>
    <row r="61" spans="1:5" x14ac:dyDescent="0.3">
      <c r="A61" t="s">
        <v>493</v>
      </c>
      <c r="B61" t="s">
        <v>494</v>
      </c>
      <c r="C61" s="141" t="s">
        <v>1823</v>
      </c>
      <c r="D61" s="141" t="s">
        <v>1824</v>
      </c>
      <c r="E61" s="141" t="s">
        <v>1825</v>
      </c>
    </row>
    <row r="62" spans="1:5" x14ac:dyDescent="0.3">
      <c r="A62" t="s">
        <v>495</v>
      </c>
      <c r="B62" t="s">
        <v>496</v>
      </c>
      <c r="C62" s="141" t="s">
        <v>1838</v>
      </c>
      <c r="D62" s="141" t="s">
        <v>1839</v>
      </c>
      <c r="E62" s="141" t="s">
        <v>1840</v>
      </c>
    </row>
    <row r="63" spans="1:5" x14ac:dyDescent="0.3">
      <c r="A63" t="s">
        <v>497</v>
      </c>
      <c r="B63" t="s">
        <v>498</v>
      </c>
      <c r="C63" s="141" t="s">
        <v>1843</v>
      </c>
      <c r="D63" s="141" t="s">
        <v>1844</v>
      </c>
      <c r="E63" s="141" t="s">
        <v>1845</v>
      </c>
    </row>
    <row r="64" spans="1:5" x14ac:dyDescent="0.3">
      <c r="A64" t="s">
        <v>499</v>
      </c>
      <c r="B64" t="s">
        <v>500</v>
      </c>
      <c r="C64" s="141" t="s">
        <v>1848</v>
      </c>
      <c r="D64" s="141" t="s">
        <v>1849</v>
      </c>
      <c r="E64" s="141" t="s">
        <v>1850</v>
      </c>
    </row>
    <row r="65" spans="1:5" x14ac:dyDescent="0.3">
      <c r="A65" t="s">
        <v>501</v>
      </c>
      <c r="B65" t="s">
        <v>502</v>
      </c>
      <c r="C65" s="141" t="s">
        <v>1843</v>
      </c>
      <c r="D65" s="141" t="s">
        <v>1844</v>
      </c>
      <c r="E65" s="141" t="s">
        <v>1845</v>
      </c>
    </row>
    <row r="66" spans="1:5" x14ac:dyDescent="0.3">
      <c r="A66" t="s">
        <v>503</v>
      </c>
      <c r="B66" t="s">
        <v>504</v>
      </c>
      <c r="C66" s="141"/>
      <c r="D66" s="141"/>
      <c r="E66" s="141"/>
    </row>
    <row r="67" spans="1:5" x14ac:dyDescent="0.3">
      <c r="A67" t="s">
        <v>505</v>
      </c>
      <c r="B67" t="s">
        <v>506</v>
      </c>
      <c r="C67" s="141" t="s">
        <v>1862</v>
      </c>
      <c r="D67" s="141" t="s">
        <v>1863</v>
      </c>
      <c r="E67" s="141" t="s">
        <v>1864</v>
      </c>
    </row>
    <row r="68" spans="1:5" x14ac:dyDescent="0.3">
      <c r="A68" t="s">
        <v>507</v>
      </c>
      <c r="B68" t="s">
        <v>508</v>
      </c>
      <c r="C68" s="141" t="s">
        <v>1866</v>
      </c>
      <c r="D68" s="141" t="s">
        <v>1867</v>
      </c>
      <c r="E68" s="141" t="s">
        <v>1868</v>
      </c>
    </row>
    <row r="69" spans="1:5" x14ac:dyDescent="0.3">
      <c r="A69" t="s">
        <v>509</v>
      </c>
      <c r="B69" t="s">
        <v>510</v>
      </c>
      <c r="C69" s="141" t="s">
        <v>1870</v>
      </c>
      <c r="D69" s="141" t="s">
        <v>1871</v>
      </c>
      <c r="E69" s="141" t="s">
        <v>1872</v>
      </c>
    </row>
    <row r="70" spans="1:5" x14ac:dyDescent="0.3">
      <c r="A70" t="s">
        <v>511</v>
      </c>
      <c r="B70" t="s">
        <v>512</v>
      </c>
      <c r="C70" s="141" t="s">
        <v>1874</v>
      </c>
      <c r="D70" s="141" t="s">
        <v>1875</v>
      </c>
      <c r="E70" s="141" t="s">
        <v>1876</v>
      </c>
    </row>
    <row r="71" spans="1:5" x14ac:dyDescent="0.3">
      <c r="A71" t="s">
        <v>513</v>
      </c>
      <c r="B71" t="s">
        <v>514</v>
      </c>
      <c r="C71" s="141" t="s">
        <v>1878</v>
      </c>
      <c r="D71" s="141" t="s">
        <v>1879</v>
      </c>
      <c r="E71" s="141" t="s">
        <v>1880</v>
      </c>
    </row>
    <row r="72" spans="1:5" x14ac:dyDescent="0.3">
      <c r="A72" t="s">
        <v>515</v>
      </c>
      <c r="B72" t="s">
        <v>516</v>
      </c>
      <c r="C72" s="141" t="s">
        <v>1890</v>
      </c>
      <c r="D72" s="141" t="s">
        <v>1891</v>
      </c>
      <c r="E72" s="141" t="s">
        <v>1892</v>
      </c>
    </row>
    <row r="73" spans="1:5" x14ac:dyDescent="0.3">
      <c r="A73" t="s">
        <v>517</v>
      </c>
      <c r="B73" t="s">
        <v>518</v>
      </c>
      <c r="C73" s="141" t="s">
        <v>1894</v>
      </c>
      <c r="D73" s="141" t="s">
        <v>1895</v>
      </c>
      <c r="E73" s="141" t="s">
        <v>1896</v>
      </c>
    </row>
    <row r="74" spans="1:5" x14ac:dyDescent="0.3">
      <c r="A74" t="s">
        <v>519</v>
      </c>
      <c r="B74" t="s">
        <v>520</v>
      </c>
      <c r="C74" s="141"/>
      <c r="D74" s="141"/>
      <c r="E74" s="141"/>
    </row>
    <row r="75" spans="1:5" x14ac:dyDescent="0.3">
      <c r="A75" t="s">
        <v>521</v>
      </c>
      <c r="B75" t="s">
        <v>522</v>
      </c>
      <c r="C75" s="141" t="s">
        <v>1882</v>
      </c>
      <c r="D75" s="141" t="s">
        <v>1883</v>
      </c>
      <c r="E75" s="141" t="s">
        <v>1884</v>
      </c>
    </row>
    <row r="76" spans="1:5" x14ac:dyDescent="0.3">
      <c r="A76" t="s">
        <v>523</v>
      </c>
      <c r="B76" t="s">
        <v>524</v>
      </c>
      <c r="C76" s="141" t="s">
        <v>1886</v>
      </c>
      <c r="D76" s="141" t="s">
        <v>1887</v>
      </c>
      <c r="E76" s="141" t="s">
        <v>1888</v>
      </c>
    </row>
    <row r="77" spans="1:5" x14ac:dyDescent="0.3">
      <c r="A77" t="s">
        <v>525</v>
      </c>
      <c r="B77" t="s">
        <v>526</v>
      </c>
      <c r="C77" s="141" t="s">
        <v>1907</v>
      </c>
      <c r="D77" s="141" t="s">
        <v>1908</v>
      </c>
      <c r="E77" s="141" t="s">
        <v>1909</v>
      </c>
    </row>
    <row r="78" spans="1:5" x14ac:dyDescent="0.3">
      <c r="A78" t="s">
        <v>527</v>
      </c>
      <c r="B78" t="s">
        <v>528</v>
      </c>
      <c r="C78" s="141" t="s">
        <v>1907</v>
      </c>
      <c r="D78" s="141" t="s">
        <v>1908</v>
      </c>
      <c r="E78" s="141" t="s">
        <v>1909</v>
      </c>
    </row>
    <row r="79" spans="1:5" x14ac:dyDescent="0.3">
      <c r="A79" t="s">
        <v>529</v>
      </c>
      <c r="B79" t="s">
        <v>530</v>
      </c>
      <c r="C79" s="141" t="s">
        <v>1907</v>
      </c>
      <c r="D79" s="141" t="s">
        <v>1908</v>
      </c>
      <c r="E79" s="141" t="s">
        <v>1909</v>
      </c>
    </row>
    <row r="80" spans="1:5" x14ac:dyDescent="0.3">
      <c r="A80" t="s">
        <v>531</v>
      </c>
      <c r="B80" t="s">
        <v>532</v>
      </c>
      <c r="C80" s="141" t="s">
        <v>1907</v>
      </c>
      <c r="D80" s="141" t="s">
        <v>1908</v>
      </c>
      <c r="E80" s="141" t="s">
        <v>1909</v>
      </c>
    </row>
    <row r="81" spans="1:5" x14ac:dyDescent="0.3">
      <c r="A81" t="s">
        <v>533</v>
      </c>
      <c r="B81" t="s">
        <v>534</v>
      </c>
      <c r="C81" s="141" t="s">
        <v>1907</v>
      </c>
      <c r="D81" s="141" t="s">
        <v>1908</v>
      </c>
      <c r="E81" s="141" t="s">
        <v>1909</v>
      </c>
    </row>
    <row r="82" spans="1:5" x14ac:dyDescent="0.3">
      <c r="A82" t="s">
        <v>535</v>
      </c>
      <c r="B82" t="s">
        <v>536</v>
      </c>
      <c r="C82" s="141" t="s">
        <v>1907</v>
      </c>
      <c r="D82" s="141" t="s">
        <v>1908</v>
      </c>
      <c r="E82" s="141" t="s">
        <v>1909</v>
      </c>
    </row>
    <row r="83" spans="1:5" x14ac:dyDescent="0.3">
      <c r="A83" t="s">
        <v>537</v>
      </c>
      <c r="B83" t="s">
        <v>538</v>
      </c>
      <c r="C83" s="141" t="s">
        <v>1907</v>
      </c>
      <c r="D83" s="141" t="s">
        <v>1908</v>
      </c>
      <c r="E83" s="141"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4" t="s">
        <v>2325</v>
      </c>
    </row>
    <row r="3" spans="1:3" x14ac:dyDescent="0.3">
      <c r="A3" s="4"/>
    </row>
    <row r="6" spans="1:3" x14ac:dyDescent="0.3">
      <c r="A6" s="265" t="s">
        <v>2326</v>
      </c>
    </row>
    <row r="8" spans="1:3" ht="12.5" thickBot="1" x14ac:dyDescent="0.35">
      <c r="A8" s="24"/>
      <c r="B8" s="24"/>
      <c r="C8" s="24"/>
    </row>
    <row r="9" spans="1:3" ht="13" thickTop="1" thickBot="1" x14ac:dyDescent="0.35">
      <c r="A9" s="106" t="s">
        <v>9</v>
      </c>
      <c r="B9" s="106" t="s">
        <v>2327</v>
      </c>
      <c r="C9" s="148" t="s">
        <v>2328</v>
      </c>
    </row>
    <row r="10" spans="1:3" ht="12.5" thickTop="1" x14ac:dyDescent="0.3">
      <c r="A10" s="2" t="s">
        <v>2145</v>
      </c>
      <c r="B10" s="5">
        <f>'1. F10'!E16+'1. F10'!E24+'1. F10'!E25</f>
        <v>0</v>
      </c>
      <c r="C10" t="str">
        <f>IF(B10&gt;16000000,"YES","NO")</f>
        <v>NO</v>
      </c>
    </row>
    <row r="11" spans="1:3" x14ac:dyDescent="0.3">
      <c r="A11" s="2" t="s">
        <v>2329</v>
      </c>
      <c r="B11" s="5">
        <f>'2. F20'!E12</f>
        <v>0</v>
      </c>
      <c r="C11" t="str">
        <f>IF(B11&gt;32000000,"YES","NO")</f>
        <v>NO</v>
      </c>
    </row>
    <row r="12" spans="1:3" ht="12.5" thickBot="1" x14ac:dyDescent="0.35">
      <c r="A12" s="18" t="s">
        <v>2330</v>
      </c>
      <c r="B12" s="25">
        <f>'3. F30'!$F$44</f>
        <v>0</v>
      </c>
      <c r="C12" s="24" t="str">
        <f>IF(B12&gt;50,"YES","NO")</f>
        <v>NO</v>
      </c>
    </row>
    <row r="13" spans="1:3" ht="12.5" thickTop="1" x14ac:dyDescent="0.3"/>
    <row r="15" spans="1:3" x14ac:dyDescent="0.3">
      <c r="A15" s="265" t="s">
        <v>2331</v>
      </c>
    </row>
    <row r="17" spans="1:3" ht="12.5" thickBot="1" x14ac:dyDescent="0.35">
      <c r="A17" s="24"/>
      <c r="B17" s="24"/>
      <c r="C17" s="24"/>
    </row>
    <row r="18" spans="1:3" ht="13" thickTop="1" thickBot="1" x14ac:dyDescent="0.35">
      <c r="A18" s="106" t="s">
        <v>9</v>
      </c>
      <c r="B18" s="106" t="s">
        <v>2327</v>
      </c>
      <c r="C18" s="148" t="s">
        <v>2332</v>
      </c>
    </row>
    <row r="19" spans="1:3" ht="12.5" thickTop="1" x14ac:dyDescent="0.3">
      <c r="A19" s="2" t="s">
        <v>2145</v>
      </c>
      <c r="B19" s="5">
        <f>'1. F10'!E16+'1. F10'!E24+'1. F10'!E25</f>
        <v>0</v>
      </c>
      <c r="C19" t="str">
        <f>IF(B19&gt;17500000,"YES","NO")</f>
        <v>NO</v>
      </c>
    </row>
    <row r="20" spans="1:3" x14ac:dyDescent="0.3">
      <c r="A20" s="2" t="s">
        <v>2329</v>
      </c>
      <c r="B20" s="5">
        <f>'2. F20'!E12</f>
        <v>0</v>
      </c>
      <c r="C20" t="str">
        <f>IF(B20&gt;35000000,"YES","NO")</f>
        <v>NO</v>
      </c>
    </row>
    <row r="21" spans="1:3" ht="12.5" thickBot="1" x14ac:dyDescent="0.35">
      <c r="A21" s="18" t="s">
        <v>2330</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topLeftCell="C1" zoomScale="80" zoomScaleNormal="80" workbookViewId="0">
      <pane ySplit="11" topLeftCell="A47" activePane="bottomLeft" state="frozen"/>
      <selection pane="bottomLeft" activeCell="H55" sqref="H55"/>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2225</v>
      </c>
      <c r="B10" s="27"/>
      <c r="D10" s="38"/>
      <c r="I10" s="28">
        <f>SUM(I12:I65)</f>
        <v>0</v>
      </c>
      <c r="J10" s="28">
        <f>SUM(J12:J65)</f>
        <v>0</v>
      </c>
    </row>
    <row r="11" spans="1:49" ht="24.5" thickBot="1" x14ac:dyDescent="0.35">
      <c r="A11" s="39" t="s">
        <v>15</v>
      </c>
      <c r="B11" s="199" t="s">
        <v>2143</v>
      </c>
      <c r="C11" s="39" t="s">
        <v>2144</v>
      </c>
      <c r="D11" s="39">
        <f>'Trial Balance'!J6</f>
        <v>2021</v>
      </c>
      <c r="E11" s="39">
        <f>'Trial Balance'!K6</f>
        <v>2022</v>
      </c>
      <c r="F11" s="40" t="s">
        <v>22</v>
      </c>
      <c r="G11" s="40" t="s">
        <v>162</v>
      </c>
      <c r="H11" s="200"/>
      <c r="I11" s="40" t="s">
        <v>35</v>
      </c>
      <c r="J11" s="40" t="s">
        <v>19</v>
      </c>
      <c r="L11" s="40" t="s">
        <v>2367</v>
      </c>
      <c r="M11" s="40" t="s">
        <v>2368</v>
      </c>
      <c r="N11" s="313" t="s">
        <v>159</v>
      </c>
      <c r="O11" s="313" t="s">
        <v>160</v>
      </c>
      <c r="AV11" s="3" t="s">
        <v>1608</v>
      </c>
      <c r="AW11" s="3" t="s">
        <v>1612</v>
      </c>
    </row>
    <row r="12" spans="1:49" ht="12.5" thickTop="1" x14ac:dyDescent="0.3">
      <c r="A12" s="41" t="s">
        <v>2089</v>
      </c>
      <c r="B12" s="41"/>
      <c r="C12" s="41"/>
      <c r="D12" s="42"/>
      <c r="E12" s="42"/>
      <c r="F12" s="43"/>
      <c r="N12" s="317">
        <f>D12-L12</f>
        <v>0</v>
      </c>
      <c r="O12" s="317">
        <f>E12-M12</f>
        <v>0</v>
      </c>
    </row>
    <row r="13" spans="1:49" x14ac:dyDescent="0.3">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c r="N13" s="317">
        <f t="shared" ref="N13:N65" si="0">D13-L13</f>
        <v>0</v>
      </c>
      <c r="O13" s="317">
        <f t="shared" ref="O13:O65" si="1">E13-M13</f>
        <v>0</v>
      </c>
      <c r="AV13" s="3" t="s">
        <v>2369</v>
      </c>
      <c r="AW13" s="3" t="s">
        <v>2370</v>
      </c>
    </row>
    <row r="14" spans="1:49" ht="30" x14ac:dyDescent="0.3">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c r="N14" s="317">
        <f t="shared" si="0"/>
        <v>0</v>
      </c>
      <c r="O14" s="317">
        <f t="shared" si="1"/>
        <v>0</v>
      </c>
      <c r="AV14" s="3" t="s">
        <v>2371</v>
      </c>
      <c r="AW14" s="3" t="s">
        <v>2372</v>
      </c>
    </row>
    <row r="15" spans="1:49" x14ac:dyDescent="0.3">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c r="N15" s="317">
        <f t="shared" si="0"/>
        <v>0</v>
      </c>
      <c r="O15" s="317">
        <f t="shared" si="1"/>
        <v>0</v>
      </c>
      <c r="AV15" s="3" t="s">
        <v>2373</v>
      </c>
      <c r="AW15" s="3" t="s">
        <v>2374</v>
      </c>
    </row>
    <row r="16" spans="1:49" x14ac:dyDescent="0.3">
      <c r="A16" s="48" t="s">
        <v>2093</v>
      </c>
      <c r="B16" s="48">
        <v>4</v>
      </c>
      <c r="C16" s="49">
        <v>4</v>
      </c>
      <c r="D16" s="50">
        <f>SUM(D13:D15)</f>
        <v>0</v>
      </c>
      <c r="E16" s="50">
        <f>SUM(E13:E15)</f>
        <v>0</v>
      </c>
      <c r="F16" s="34" t="s">
        <v>163</v>
      </c>
      <c r="I16" s="47"/>
      <c r="J16" s="47"/>
      <c r="N16" s="317">
        <f t="shared" si="0"/>
        <v>0</v>
      </c>
      <c r="O16" s="317">
        <f t="shared" si="1"/>
        <v>0</v>
      </c>
      <c r="AV16" s="3" t="s">
        <v>2375</v>
      </c>
      <c r="AW16" s="3" t="s">
        <v>2376</v>
      </c>
    </row>
    <row r="17" spans="1:49" x14ac:dyDescent="0.3">
      <c r="A17" s="51" t="s">
        <v>2094</v>
      </c>
      <c r="B17" s="51"/>
      <c r="C17" s="51"/>
      <c r="D17" s="52"/>
      <c r="E17" s="52"/>
      <c r="F17" s="34" t="s">
        <v>24</v>
      </c>
      <c r="I17" s="47"/>
      <c r="J17" s="47"/>
      <c r="N17" s="317">
        <f t="shared" si="0"/>
        <v>0</v>
      </c>
      <c r="O17" s="317">
        <f t="shared" si="1"/>
        <v>0</v>
      </c>
    </row>
    <row r="18" spans="1:49" ht="40" x14ac:dyDescent="0.3">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c r="N18" s="317">
        <f t="shared" si="0"/>
        <v>0</v>
      </c>
      <c r="O18" s="317">
        <f t="shared" si="1"/>
        <v>0</v>
      </c>
      <c r="AV18" s="3" t="s">
        <v>2377</v>
      </c>
      <c r="AW18" s="3" t="s">
        <v>2378</v>
      </c>
    </row>
    <row r="19" spans="1:49" ht="70" x14ac:dyDescent="0.3">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c r="N19" s="317">
        <f t="shared" si="0"/>
        <v>0</v>
      </c>
      <c r="O19" s="317">
        <f t="shared" si="1"/>
        <v>0</v>
      </c>
      <c r="AV19" s="3" t="s">
        <v>2379</v>
      </c>
      <c r="AW19" s="3" t="s">
        <v>2380</v>
      </c>
    </row>
    <row r="20" spans="1:49" ht="20" x14ac:dyDescent="0.3">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c r="N20" s="317">
        <f t="shared" si="0"/>
        <v>0</v>
      </c>
      <c r="O20" s="317">
        <f t="shared" si="1"/>
        <v>0</v>
      </c>
      <c r="AV20" s="3" t="s">
        <v>2381</v>
      </c>
      <c r="AW20" s="3" t="s">
        <v>2382</v>
      </c>
    </row>
    <row r="21" spans="1:49" x14ac:dyDescent="0.3">
      <c r="A21" s="55" t="s">
        <v>2096</v>
      </c>
      <c r="B21" s="55">
        <v>8</v>
      </c>
      <c r="C21" s="56">
        <v>6</v>
      </c>
      <c r="D21" s="50">
        <f>D19+D20</f>
        <v>0</v>
      </c>
      <c r="E21" s="50">
        <f>E19+E20</f>
        <v>0</v>
      </c>
      <c r="I21" s="47"/>
      <c r="J21" s="47"/>
      <c r="N21" s="317">
        <f t="shared" si="0"/>
        <v>0</v>
      </c>
      <c r="O21" s="317">
        <f t="shared" si="1"/>
        <v>0</v>
      </c>
      <c r="AV21" s="3" t="s">
        <v>2383</v>
      </c>
      <c r="AW21" s="3" t="s">
        <v>2384</v>
      </c>
    </row>
    <row r="22" spans="1:49" ht="20" x14ac:dyDescent="0.3">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c r="N22" s="317">
        <f t="shared" si="0"/>
        <v>0</v>
      </c>
      <c r="O22" s="317">
        <f t="shared" si="1"/>
        <v>0</v>
      </c>
      <c r="AV22" s="3" t="s">
        <v>2385</v>
      </c>
      <c r="AW22" s="3" t="s">
        <v>2386</v>
      </c>
    </row>
    <row r="23" spans="1:49" ht="20" x14ac:dyDescent="0.3">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c r="N23" s="317">
        <f t="shared" si="0"/>
        <v>0</v>
      </c>
      <c r="O23" s="317">
        <f t="shared" si="1"/>
        <v>0</v>
      </c>
      <c r="AV23" s="3" t="s">
        <v>2387</v>
      </c>
      <c r="AW23" s="3" t="s">
        <v>2388</v>
      </c>
    </row>
    <row r="24" spans="1:49" x14ac:dyDescent="0.3">
      <c r="A24" s="48" t="s">
        <v>2097</v>
      </c>
      <c r="B24" s="48">
        <v>11</v>
      </c>
      <c r="C24" s="49">
        <v>9</v>
      </c>
      <c r="D24" s="50">
        <f>SUM(D18:D20,D22:D23)</f>
        <v>0</v>
      </c>
      <c r="E24" s="50">
        <f>SUM(E18:E20,E22:E23)</f>
        <v>0</v>
      </c>
      <c r="F24" s="34" t="s">
        <v>168</v>
      </c>
      <c r="I24" s="47"/>
      <c r="J24" s="47"/>
      <c r="N24" s="317">
        <f t="shared" si="0"/>
        <v>0</v>
      </c>
      <c r="O24" s="317">
        <f t="shared" si="1"/>
        <v>0</v>
      </c>
      <c r="AV24" s="3" t="s">
        <v>2389</v>
      </c>
      <c r="AW24" s="3" t="s">
        <v>2390</v>
      </c>
    </row>
    <row r="25" spans="1:49" x14ac:dyDescent="0.3">
      <c r="A25" s="48" t="s">
        <v>2098</v>
      </c>
      <c r="B25" s="48">
        <v>12</v>
      </c>
      <c r="C25" s="49">
        <v>10</v>
      </c>
      <c r="D25" s="50">
        <f>D26+D27</f>
        <v>0</v>
      </c>
      <c r="E25" s="50">
        <f>E26+E27</f>
        <v>0</v>
      </c>
      <c r="F25" s="34" t="s">
        <v>169</v>
      </c>
      <c r="I25" s="47"/>
      <c r="J25" s="47"/>
      <c r="N25" s="317">
        <f t="shared" si="0"/>
        <v>0</v>
      </c>
      <c r="O25" s="317">
        <f t="shared" si="1"/>
        <v>0</v>
      </c>
      <c r="AV25" s="3" t="s">
        <v>2391</v>
      </c>
      <c r="AW25" s="3" t="s">
        <v>2392</v>
      </c>
    </row>
    <row r="26" spans="1:49" x14ac:dyDescent="0.3">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c r="N26" s="317">
        <f t="shared" si="0"/>
        <v>0</v>
      </c>
      <c r="O26" s="317">
        <f t="shared" si="1"/>
        <v>0</v>
      </c>
      <c r="AV26" s="3" t="s">
        <v>2393</v>
      </c>
      <c r="AW26" s="3" t="s">
        <v>2394</v>
      </c>
    </row>
    <row r="27" spans="1:49" x14ac:dyDescent="0.3">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c r="N27" s="317">
        <f t="shared" si="0"/>
        <v>0</v>
      </c>
      <c r="O27" s="317">
        <f t="shared" si="1"/>
        <v>0</v>
      </c>
      <c r="AV27" s="3" t="s">
        <v>2395</v>
      </c>
      <c r="AW27" s="3" t="s">
        <v>2396</v>
      </c>
    </row>
    <row r="28" spans="1:49" ht="40" x14ac:dyDescent="0.3">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c r="N28" s="317">
        <f t="shared" si="0"/>
        <v>0</v>
      </c>
      <c r="O28" s="317">
        <f t="shared" si="1"/>
        <v>0</v>
      </c>
      <c r="AV28" s="3" t="s">
        <v>2397</v>
      </c>
      <c r="AW28" s="3" t="s">
        <v>2398</v>
      </c>
    </row>
    <row r="29" spans="1:49" ht="20" x14ac:dyDescent="0.3">
      <c r="A29" s="48" t="s">
        <v>2102</v>
      </c>
      <c r="B29" s="48">
        <v>16</v>
      </c>
      <c r="C29" s="48">
        <v>14</v>
      </c>
      <c r="D29" s="50">
        <f>D24+D26-D28-D35-D38-D41</f>
        <v>0</v>
      </c>
      <c r="E29" s="50">
        <f>E24+E26-E28-E35-E38-E41</f>
        <v>0</v>
      </c>
      <c r="F29" s="34" t="s">
        <v>171</v>
      </c>
      <c r="I29" s="47"/>
      <c r="J29" s="47"/>
      <c r="N29" s="317">
        <f t="shared" si="0"/>
        <v>0</v>
      </c>
      <c r="O29" s="317">
        <f t="shared" si="1"/>
        <v>0</v>
      </c>
      <c r="AV29" s="3" t="s">
        <v>2399</v>
      </c>
      <c r="AW29" s="3" t="s">
        <v>2400</v>
      </c>
    </row>
    <row r="30" spans="1:49" x14ac:dyDescent="0.3">
      <c r="A30" s="48" t="s">
        <v>2103</v>
      </c>
      <c r="B30" s="48">
        <v>17</v>
      </c>
      <c r="C30" s="48">
        <v>15</v>
      </c>
      <c r="D30" s="50">
        <f>D16+D27+D29</f>
        <v>0</v>
      </c>
      <c r="E30" s="50">
        <f>E16+E27+E29</f>
        <v>0</v>
      </c>
      <c r="F30" s="34" t="s">
        <v>172</v>
      </c>
      <c r="I30" s="47"/>
      <c r="J30" s="47"/>
      <c r="N30" s="317">
        <f t="shared" si="0"/>
        <v>0</v>
      </c>
      <c r="O30" s="317">
        <f t="shared" si="1"/>
        <v>0</v>
      </c>
      <c r="AV30" s="3" t="s">
        <v>2401</v>
      </c>
      <c r="AW30" s="3" t="s">
        <v>2402</v>
      </c>
    </row>
    <row r="31" spans="1:49" ht="50" x14ac:dyDescent="0.3">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c r="N31" s="317">
        <f t="shared" si="0"/>
        <v>0</v>
      </c>
      <c r="O31" s="317">
        <f t="shared" si="1"/>
        <v>0</v>
      </c>
      <c r="AV31" s="3" t="s">
        <v>2403</v>
      </c>
      <c r="AW31" s="3" t="s">
        <v>2404</v>
      </c>
    </row>
    <row r="32" spans="1:49" x14ac:dyDescent="0.3">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c r="N32" s="317">
        <f t="shared" si="0"/>
        <v>0</v>
      </c>
      <c r="O32" s="317">
        <f t="shared" si="1"/>
        <v>0</v>
      </c>
      <c r="AV32" s="3" t="s">
        <v>2405</v>
      </c>
      <c r="AW32" s="3" t="s">
        <v>2406</v>
      </c>
    </row>
    <row r="33" spans="1:49" x14ac:dyDescent="0.3">
      <c r="A33" s="48" t="s">
        <v>2104</v>
      </c>
      <c r="B33" s="48">
        <v>20</v>
      </c>
      <c r="C33" s="48">
        <v>18</v>
      </c>
      <c r="D33" s="50">
        <f>D34+D37+D40+D43</f>
        <v>0</v>
      </c>
      <c r="E33" s="50">
        <f>E34+E37+E40+E43</f>
        <v>0</v>
      </c>
      <c r="F33" s="34" t="s">
        <v>175</v>
      </c>
      <c r="I33" s="47"/>
      <c r="J33" s="47"/>
      <c r="N33" s="317">
        <f t="shared" si="0"/>
        <v>0</v>
      </c>
      <c r="O33" s="317">
        <f t="shared" si="1"/>
        <v>0</v>
      </c>
      <c r="AV33" s="3" t="s">
        <v>2407</v>
      </c>
      <c r="AW33" s="3" t="s">
        <v>2408</v>
      </c>
    </row>
    <row r="34" spans="1:49" x14ac:dyDescent="0.3">
      <c r="A34" s="57" t="s">
        <v>2105</v>
      </c>
      <c r="B34" s="57">
        <v>21</v>
      </c>
      <c r="C34" s="48">
        <v>19</v>
      </c>
      <c r="D34" s="50">
        <f>D35+D36</f>
        <v>0</v>
      </c>
      <c r="E34" s="50">
        <f>E35+E36</f>
        <v>0</v>
      </c>
      <c r="F34" s="34" t="s">
        <v>176</v>
      </c>
      <c r="I34" s="47"/>
      <c r="J34" s="47"/>
      <c r="N34" s="317">
        <f t="shared" si="0"/>
        <v>0</v>
      </c>
      <c r="O34" s="317">
        <f t="shared" si="1"/>
        <v>0</v>
      </c>
      <c r="AV34" s="3" t="s">
        <v>2409</v>
      </c>
      <c r="AW34" s="3" t="s">
        <v>2410</v>
      </c>
    </row>
    <row r="35" spans="1:49" x14ac:dyDescent="0.3">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c r="N35" s="317">
        <f t="shared" si="0"/>
        <v>0</v>
      </c>
      <c r="O35" s="317">
        <f t="shared" si="1"/>
        <v>0</v>
      </c>
      <c r="AV35" s="3" t="s">
        <v>2411</v>
      </c>
      <c r="AW35" s="3" t="s">
        <v>2412</v>
      </c>
    </row>
    <row r="36" spans="1:49" x14ac:dyDescent="0.3">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c r="N36" s="317">
        <f t="shared" si="0"/>
        <v>0</v>
      </c>
      <c r="O36" s="317">
        <f t="shared" si="1"/>
        <v>0</v>
      </c>
      <c r="AV36" s="3" t="s">
        <v>2413</v>
      </c>
      <c r="AW36" s="3" t="s">
        <v>2414</v>
      </c>
    </row>
    <row r="37" spans="1:49" x14ac:dyDescent="0.3">
      <c r="A37" s="57" t="s">
        <v>2142</v>
      </c>
      <c r="B37" s="57">
        <v>24</v>
      </c>
      <c r="C37" s="48">
        <v>22</v>
      </c>
      <c r="D37" s="50">
        <f>D38+D39</f>
        <v>0</v>
      </c>
      <c r="E37" s="50">
        <f>E38+E39</f>
        <v>0</v>
      </c>
      <c r="F37" s="34" t="s">
        <v>178</v>
      </c>
      <c r="I37" s="47"/>
      <c r="J37" s="47"/>
      <c r="N37" s="317">
        <f t="shared" si="0"/>
        <v>0</v>
      </c>
      <c r="O37" s="317">
        <f t="shared" si="1"/>
        <v>0</v>
      </c>
      <c r="AV37" s="3" t="s">
        <v>2415</v>
      </c>
      <c r="AW37" s="3" t="s">
        <v>2416</v>
      </c>
    </row>
    <row r="38" spans="1:49" x14ac:dyDescent="0.3">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c r="N38" s="317">
        <f t="shared" si="0"/>
        <v>0</v>
      </c>
      <c r="O38" s="317">
        <f t="shared" si="1"/>
        <v>0</v>
      </c>
      <c r="AV38" s="3" t="s">
        <v>2417</v>
      </c>
      <c r="AW38" s="3" t="s">
        <v>2418</v>
      </c>
    </row>
    <row r="39" spans="1:49" x14ac:dyDescent="0.3">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c r="N39" s="317">
        <f t="shared" si="0"/>
        <v>0</v>
      </c>
      <c r="O39" s="317">
        <f t="shared" si="1"/>
        <v>0</v>
      </c>
      <c r="AV39" s="3" t="s">
        <v>2419</v>
      </c>
      <c r="AW39" s="3" t="s">
        <v>2420</v>
      </c>
    </row>
    <row r="40" spans="1:49" ht="20" x14ac:dyDescent="0.3">
      <c r="A40" s="57" t="s">
        <v>2108</v>
      </c>
      <c r="B40" s="57">
        <v>27</v>
      </c>
      <c r="C40" s="48">
        <v>25</v>
      </c>
      <c r="D40" s="50">
        <f>D41+D42</f>
        <v>0</v>
      </c>
      <c r="E40" s="50">
        <f>E41+E42</f>
        <v>0</v>
      </c>
      <c r="F40" s="34" t="s">
        <v>181</v>
      </c>
      <c r="I40" s="47"/>
      <c r="J40" s="47"/>
      <c r="N40" s="317">
        <f t="shared" si="0"/>
        <v>0</v>
      </c>
      <c r="O40" s="317">
        <f t="shared" si="1"/>
        <v>0</v>
      </c>
      <c r="AV40" s="3" t="s">
        <v>2421</v>
      </c>
      <c r="AW40" s="3" t="s">
        <v>2422</v>
      </c>
    </row>
    <row r="41" spans="1:49" x14ac:dyDescent="0.3">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c r="N41" s="317">
        <f t="shared" si="0"/>
        <v>0</v>
      </c>
      <c r="O41" s="317">
        <f t="shared" si="1"/>
        <v>0</v>
      </c>
      <c r="AV41" s="3" t="s">
        <v>2423</v>
      </c>
      <c r="AW41" s="3" t="s">
        <v>2424</v>
      </c>
    </row>
    <row r="42" spans="1:49" x14ac:dyDescent="0.3">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c r="N42" s="317">
        <f t="shared" si="0"/>
        <v>0</v>
      </c>
      <c r="O42" s="317">
        <f t="shared" si="1"/>
        <v>0</v>
      </c>
      <c r="AV42" s="3" t="s">
        <v>2425</v>
      </c>
      <c r="AW42" s="3" t="s">
        <v>2426</v>
      </c>
    </row>
    <row r="43" spans="1:49" x14ac:dyDescent="0.3">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c r="N43" s="317">
        <f t="shared" si="0"/>
        <v>0</v>
      </c>
      <c r="O43" s="317">
        <f t="shared" si="1"/>
        <v>0</v>
      </c>
      <c r="AV43" s="3" t="s">
        <v>2427</v>
      </c>
      <c r="AW43" s="3" t="s">
        <v>2428</v>
      </c>
    </row>
    <row r="44" spans="1:49" x14ac:dyDescent="0.3">
      <c r="A44" s="51" t="s">
        <v>2109</v>
      </c>
      <c r="B44" s="51"/>
      <c r="C44" s="51"/>
      <c r="D44" s="52"/>
      <c r="E44" s="52"/>
      <c r="F44" s="34" t="s">
        <v>24</v>
      </c>
      <c r="I44" s="47"/>
      <c r="J44" s="47"/>
      <c r="N44" s="317">
        <f t="shared" si="0"/>
        <v>0</v>
      </c>
      <c r="O44" s="317">
        <f t="shared" si="1"/>
        <v>0</v>
      </c>
    </row>
    <row r="45" spans="1:49" x14ac:dyDescent="0.3">
      <c r="A45" s="48" t="s">
        <v>2110</v>
      </c>
      <c r="B45" s="48">
        <v>31</v>
      </c>
      <c r="C45" s="48">
        <v>29</v>
      </c>
      <c r="D45" s="50">
        <f>SUM(D46:D50)</f>
        <v>0</v>
      </c>
      <c r="E45" s="50">
        <f>SUM(E46:E50)</f>
        <v>0</v>
      </c>
      <c r="F45" s="34" t="s">
        <v>185</v>
      </c>
      <c r="I45" s="47"/>
      <c r="J45" s="47"/>
      <c r="N45" s="317">
        <f t="shared" si="0"/>
        <v>0</v>
      </c>
      <c r="O45" s="317">
        <f t="shared" si="1"/>
        <v>0</v>
      </c>
      <c r="AV45" s="3" t="s">
        <v>2429</v>
      </c>
      <c r="AW45" s="3" t="s">
        <v>2430</v>
      </c>
    </row>
    <row r="46" spans="1:49" x14ac:dyDescent="0.3">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c r="N46" s="317">
        <f t="shared" si="0"/>
        <v>0</v>
      </c>
      <c r="O46" s="317">
        <f t="shared" si="1"/>
        <v>0</v>
      </c>
      <c r="AV46" s="3" t="s">
        <v>2431</v>
      </c>
      <c r="AW46" s="3" t="s">
        <v>2432</v>
      </c>
    </row>
    <row r="47" spans="1:49" x14ac:dyDescent="0.3">
      <c r="A47" s="44" t="s">
        <v>2127</v>
      </c>
      <c r="B47" s="44">
        <f t="shared" ref="B47:B61" si="2">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c r="N47" s="317">
        <f t="shared" si="0"/>
        <v>0</v>
      </c>
      <c r="O47" s="317">
        <f t="shared" si="1"/>
        <v>0</v>
      </c>
      <c r="AV47" s="3" t="s">
        <v>2433</v>
      </c>
      <c r="AW47" s="3" t="s">
        <v>2434</v>
      </c>
    </row>
    <row r="48" spans="1:49" x14ac:dyDescent="0.3">
      <c r="A48" s="44" t="s">
        <v>2128</v>
      </c>
      <c r="B48" s="44">
        <f t="shared" si="2"/>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c r="N48" s="317">
        <f t="shared" si="0"/>
        <v>0</v>
      </c>
      <c r="O48" s="317">
        <f t="shared" si="1"/>
        <v>0</v>
      </c>
      <c r="AV48" s="3" t="s">
        <v>2435</v>
      </c>
      <c r="AW48" s="3" t="s">
        <v>2436</v>
      </c>
    </row>
    <row r="49" spans="1:49" x14ac:dyDescent="0.3">
      <c r="A49" s="44" t="s">
        <v>2129</v>
      </c>
      <c r="B49" s="44">
        <f t="shared" si="2"/>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c r="N49" s="317">
        <f t="shared" si="0"/>
        <v>0</v>
      </c>
      <c r="O49" s="317">
        <f t="shared" si="1"/>
        <v>0</v>
      </c>
      <c r="AV49" s="3" t="s">
        <v>2437</v>
      </c>
      <c r="AW49" s="3" t="s">
        <v>2438</v>
      </c>
    </row>
    <row r="50" spans="1:49" x14ac:dyDescent="0.3">
      <c r="A50" s="44" t="s">
        <v>2130</v>
      </c>
      <c r="B50" s="44">
        <f t="shared" si="2"/>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c r="N50" s="317">
        <f t="shared" si="0"/>
        <v>0</v>
      </c>
      <c r="O50" s="317">
        <f t="shared" si="1"/>
        <v>0</v>
      </c>
      <c r="AV50" s="3" t="s">
        <v>2439</v>
      </c>
      <c r="AW50" s="3" t="s">
        <v>2440</v>
      </c>
    </row>
    <row r="51" spans="1:49" x14ac:dyDescent="0.3">
      <c r="A51" s="44" t="s">
        <v>2131</v>
      </c>
      <c r="B51" s="44">
        <f t="shared" si="2"/>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c r="N51" s="317">
        <f t="shared" si="0"/>
        <v>0</v>
      </c>
      <c r="O51" s="317">
        <f t="shared" si="1"/>
        <v>0</v>
      </c>
      <c r="AV51" s="3" t="s">
        <v>2441</v>
      </c>
      <c r="AW51" s="3" t="s">
        <v>2442</v>
      </c>
    </row>
    <row r="52" spans="1:49" x14ac:dyDescent="0.3">
      <c r="A52" s="44" t="s">
        <v>2132</v>
      </c>
      <c r="B52" s="44">
        <f t="shared" si="2"/>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c r="N52" s="317">
        <f t="shared" si="0"/>
        <v>0</v>
      </c>
      <c r="O52" s="317">
        <f t="shared" si="1"/>
        <v>0</v>
      </c>
      <c r="AV52" s="3" t="s">
        <v>2443</v>
      </c>
      <c r="AW52" s="3" t="s">
        <v>2444</v>
      </c>
    </row>
    <row r="53" spans="1:49" x14ac:dyDescent="0.3">
      <c r="A53" s="44" t="s">
        <v>2133</v>
      </c>
      <c r="B53" s="44">
        <f t="shared" si="2"/>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c r="N53" s="317">
        <f t="shared" si="0"/>
        <v>0</v>
      </c>
      <c r="O53" s="317">
        <f t="shared" si="1"/>
        <v>0</v>
      </c>
      <c r="AV53" s="3" t="s">
        <v>2445</v>
      </c>
      <c r="AW53" s="3" t="s">
        <v>2446</v>
      </c>
    </row>
    <row r="54" spans="1:49" x14ac:dyDescent="0.3">
      <c r="A54" s="44" t="s">
        <v>2134</v>
      </c>
      <c r="B54" s="44">
        <f t="shared" si="2"/>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c r="N54" s="317">
        <f t="shared" si="0"/>
        <v>0</v>
      </c>
      <c r="O54" s="317">
        <f t="shared" si="1"/>
        <v>0</v>
      </c>
      <c r="AV54" s="3" t="s">
        <v>2447</v>
      </c>
      <c r="AW54" s="3" t="s">
        <v>2448</v>
      </c>
    </row>
    <row r="55" spans="1:49" x14ac:dyDescent="0.3">
      <c r="A55" s="44" t="s">
        <v>2111</v>
      </c>
      <c r="B55" s="44">
        <f t="shared" si="2"/>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c r="N55" s="317">
        <f t="shared" si="0"/>
        <v>0</v>
      </c>
      <c r="O55" s="317">
        <f t="shared" si="1"/>
        <v>0</v>
      </c>
      <c r="AV55" s="3" t="s">
        <v>2449</v>
      </c>
      <c r="AW55" s="3" t="s">
        <v>2450</v>
      </c>
    </row>
    <row r="56" spans="1:49" x14ac:dyDescent="0.3">
      <c r="A56" s="44" t="s">
        <v>2112</v>
      </c>
      <c r="B56" s="44">
        <f t="shared" si="2"/>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c r="N56" s="317">
        <f t="shared" si="0"/>
        <v>0</v>
      </c>
      <c r="O56" s="317">
        <f t="shared" si="1"/>
        <v>0</v>
      </c>
      <c r="AV56" s="3" t="s">
        <v>2451</v>
      </c>
      <c r="AW56" s="3" t="s">
        <v>2452</v>
      </c>
    </row>
    <row r="57" spans="1:49" x14ac:dyDescent="0.3">
      <c r="A57" s="51" t="s">
        <v>2135</v>
      </c>
      <c r="B57" s="44">
        <f t="shared" si="2"/>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c r="N57" s="317">
        <f t="shared" si="0"/>
        <v>0</v>
      </c>
      <c r="O57" s="317">
        <f t="shared" si="1"/>
        <v>0</v>
      </c>
      <c r="AV57" s="3" t="s">
        <v>2453</v>
      </c>
      <c r="AW57" s="3" t="s">
        <v>2454</v>
      </c>
    </row>
    <row r="58" spans="1:49" x14ac:dyDescent="0.3">
      <c r="A58" s="51" t="s">
        <v>2136</v>
      </c>
      <c r="B58" s="44">
        <f t="shared" si="2"/>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c r="N58" s="317">
        <f t="shared" si="0"/>
        <v>0</v>
      </c>
      <c r="O58" s="317">
        <f t="shared" si="1"/>
        <v>0</v>
      </c>
      <c r="AV58" s="3" t="s">
        <v>2455</v>
      </c>
      <c r="AW58" s="3" t="s">
        <v>2456</v>
      </c>
    </row>
    <row r="59" spans="1:49" x14ac:dyDescent="0.3">
      <c r="A59" s="51" t="s">
        <v>2137</v>
      </c>
      <c r="B59" s="44">
        <f t="shared" si="2"/>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c r="N59" s="317">
        <f t="shared" si="0"/>
        <v>0</v>
      </c>
      <c r="O59" s="317">
        <f t="shared" si="1"/>
        <v>0</v>
      </c>
      <c r="AV59" s="3" t="s">
        <v>2457</v>
      </c>
      <c r="AW59" s="3" t="s">
        <v>2458</v>
      </c>
    </row>
    <row r="60" spans="1:49" x14ac:dyDescent="0.3">
      <c r="A60" s="51" t="s">
        <v>2138</v>
      </c>
      <c r="B60" s="44">
        <f t="shared" si="2"/>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c r="N60" s="317">
        <f t="shared" si="0"/>
        <v>0</v>
      </c>
      <c r="O60" s="317">
        <f t="shared" si="1"/>
        <v>0</v>
      </c>
      <c r="AV60" s="3" t="s">
        <v>2459</v>
      </c>
      <c r="AW60" s="3" t="s">
        <v>2460</v>
      </c>
    </row>
    <row r="61" spans="1:49" x14ac:dyDescent="0.3">
      <c r="A61" s="44" t="s">
        <v>2139</v>
      </c>
      <c r="B61" s="44">
        <f t="shared" si="2"/>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c r="N61" s="317">
        <f t="shared" si="0"/>
        <v>0</v>
      </c>
      <c r="O61" s="317">
        <f t="shared" si="1"/>
        <v>0</v>
      </c>
      <c r="AV61" s="3" t="s">
        <v>2461</v>
      </c>
      <c r="AW61" s="3" t="s">
        <v>2462</v>
      </c>
    </row>
    <row r="62" spans="1:49" ht="20" x14ac:dyDescent="0.3">
      <c r="A62" s="48" t="s">
        <v>2113</v>
      </c>
      <c r="B62" s="48">
        <v>48</v>
      </c>
      <c r="C62" s="48">
        <v>46</v>
      </c>
      <c r="D62" s="50">
        <f>D45+SUM(D51:D53)-D54+D55-D56+D57-D58+D59-D60-D61</f>
        <v>0</v>
      </c>
      <c r="E62" s="50">
        <f>E45+SUM(E51:E53)-E54+E55-E56+E57-E58+E59-E60-E61</f>
        <v>0</v>
      </c>
      <c r="F62" s="34" t="s">
        <v>198</v>
      </c>
      <c r="I62" s="47"/>
      <c r="J62" s="47"/>
      <c r="N62" s="317">
        <f t="shared" si="0"/>
        <v>0</v>
      </c>
      <c r="O62" s="317">
        <f t="shared" si="1"/>
        <v>0</v>
      </c>
      <c r="AV62" s="3" t="s">
        <v>2463</v>
      </c>
      <c r="AW62" s="3" t="s">
        <v>2464</v>
      </c>
    </row>
    <row r="63" spans="1:49" x14ac:dyDescent="0.3">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c r="N63" s="317">
        <f t="shared" si="0"/>
        <v>0</v>
      </c>
      <c r="O63" s="317">
        <f t="shared" si="1"/>
        <v>0</v>
      </c>
      <c r="AV63" s="3" t="s">
        <v>2465</v>
      </c>
      <c r="AW63" s="3" t="s">
        <v>2466</v>
      </c>
    </row>
    <row r="64" spans="1:49" x14ac:dyDescent="0.3">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c r="N64" s="317">
        <f t="shared" si="0"/>
        <v>0</v>
      </c>
      <c r="O64" s="317">
        <f t="shared" si="1"/>
        <v>0</v>
      </c>
      <c r="AV64" s="3" t="s">
        <v>2467</v>
      </c>
      <c r="AW64" s="3" t="s">
        <v>2468</v>
      </c>
    </row>
    <row r="65" spans="1:49" x14ac:dyDescent="0.3">
      <c r="A65" s="48" t="s">
        <v>2114</v>
      </c>
      <c r="B65" s="48">
        <v>51</v>
      </c>
      <c r="C65" s="48">
        <v>49</v>
      </c>
      <c r="D65" s="50">
        <f>SUM(D62:D64)</f>
        <v>0</v>
      </c>
      <c r="E65" s="50">
        <f>SUM(E62:E64)</f>
        <v>0</v>
      </c>
      <c r="F65" s="34" t="s">
        <v>201</v>
      </c>
      <c r="N65" s="317">
        <f t="shared" si="0"/>
        <v>0</v>
      </c>
      <c r="O65" s="317">
        <f t="shared" si="1"/>
        <v>0</v>
      </c>
      <c r="AV65" s="3" t="s">
        <v>2469</v>
      </c>
      <c r="AW65" s="3" t="s">
        <v>2470</v>
      </c>
    </row>
    <row r="66" spans="1:49" ht="12.5" thickBot="1" x14ac:dyDescent="0.35">
      <c r="A66" s="58"/>
      <c r="B66" s="58"/>
      <c r="C66" s="58"/>
      <c r="D66" s="59"/>
      <c r="E66" s="59"/>
      <c r="F66" s="60"/>
    </row>
    <row r="67" spans="1:49" x14ac:dyDescent="0.3">
      <c r="A67" s="197" t="s">
        <v>2145</v>
      </c>
      <c r="B67" s="61"/>
      <c r="D67" s="62">
        <f>D16+D24+D25</f>
        <v>0</v>
      </c>
      <c r="E67" s="63">
        <f>E16+E24+E25</f>
        <v>0</v>
      </c>
      <c r="F67" s="60"/>
    </row>
    <row r="68" spans="1:49" x14ac:dyDescent="0.3">
      <c r="A68" s="197" t="s">
        <v>2146</v>
      </c>
      <c r="B68" s="61"/>
      <c r="D68" s="64">
        <f>D28+D31+D32+D33+D65</f>
        <v>0</v>
      </c>
      <c r="E68" s="65">
        <f>E28+E31+E32+E33+E65</f>
        <v>0</v>
      </c>
    </row>
    <row r="69" spans="1:49" ht="12.5" thickBot="1" x14ac:dyDescent="0.35">
      <c r="A69" s="198" t="s">
        <v>202</v>
      </c>
      <c r="B69" s="66"/>
      <c r="C69" s="67"/>
      <c r="D69" s="68">
        <f>D67-D68</f>
        <v>0</v>
      </c>
      <c r="E69" s="69">
        <f>E67-E68</f>
        <v>0</v>
      </c>
    </row>
    <row r="70" spans="1:49" x14ac:dyDescent="0.3">
      <c r="D70" s="70"/>
      <c r="E70" s="70"/>
    </row>
    <row r="71" spans="1:49" x14ac:dyDescent="0.3">
      <c r="A71" s="71"/>
      <c r="B71" s="71"/>
      <c r="D71" s="70"/>
      <c r="E71" s="70"/>
    </row>
    <row r="72" spans="1:49" x14ac:dyDescent="0.3">
      <c r="A72" s="58"/>
      <c r="B72" s="58"/>
      <c r="D72" s="72"/>
      <c r="E72" s="72"/>
    </row>
    <row r="83" spans="1:49" s="73" customFormat="1" x14ac:dyDescent="0.3">
      <c r="A83" s="36"/>
      <c r="B83" s="36"/>
      <c r="C83" s="34"/>
      <c r="D83" s="34"/>
      <c r="E83" s="34"/>
      <c r="F83" s="34"/>
      <c r="AV83" s="3"/>
      <c r="AW83" s="3"/>
    </row>
    <row r="84" spans="1:49" s="73" customFormat="1" x14ac:dyDescent="0.3">
      <c r="A84" s="36"/>
      <c r="B84" s="36"/>
      <c r="C84" s="34"/>
      <c r="D84" s="34"/>
      <c r="E84" s="34"/>
      <c r="F84" s="34"/>
      <c r="AV84" s="3"/>
      <c r="AW84" s="3"/>
    </row>
    <row r="85" spans="1:49" s="73"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74" activePane="bottomLeft" state="frozen"/>
      <selection pane="bottomLeft" activeCell="D5" sqref="D5"/>
    </sheetView>
  </sheetViews>
  <sheetFormatPr defaultColWidth="11.6640625" defaultRowHeight="12" x14ac:dyDescent="0.3"/>
  <cols>
    <col min="1" max="1" width="73.109375" style="77"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4"/>
    </row>
    <row r="3" spans="1:49" x14ac:dyDescent="0.3">
      <c r="A3" s="1" t="str">
        <f>'1. F10'!A3</f>
        <v xml:space="preserve">VAT tax code: </v>
      </c>
      <c r="B3" s="3" t="str">
        <f>'1. F10'!B3</f>
        <v>X</v>
      </c>
      <c r="D3" s="35"/>
      <c r="E3" s="75"/>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6" customFormat="1" ht="13" x14ac:dyDescent="0.3">
      <c r="A6" s="1" t="str">
        <f>'1. F10'!A6</f>
        <v xml:space="preserve">Main activity:            </v>
      </c>
      <c r="B6" s="3" t="str">
        <f>'1. F10'!B6</f>
        <v>X</v>
      </c>
      <c r="D6" s="34"/>
      <c r="E6" s="34"/>
      <c r="F6" s="34"/>
      <c r="AV6" s="3"/>
      <c r="AW6" s="3"/>
    </row>
    <row r="7" spans="1:49" s="76" customFormat="1" ht="13" x14ac:dyDescent="0.3">
      <c r="A7" s="1" t="str">
        <f>'1. F10'!A7</f>
        <v>Financial Year</v>
      </c>
      <c r="B7" s="3">
        <f>'1. F10'!B7</f>
        <v>2022</v>
      </c>
      <c r="D7" s="34"/>
      <c r="E7" s="34"/>
      <c r="F7" s="34"/>
      <c r="AV7" s="3"/>
      <c r="AW7" s="3"/>
    </row>
    <row r="8" spans="1:49" s="76" customFormat="1" ht="13" x14ac:dyDescent="0.3">
      <c r="A8" s="77"/>
      <c r="B8" s="128"/>
      <c r="C8" s="34"/>
      <c r="D8" s="34"/>
      <c r="E8" s="34"/>
      <c r="F8" s="34"/>
      <c r="AV8" s="3"/>
      <c r="AW8" s="3"/>
    </row>
    <row r="9" spans="1:49" s="76" customFormat="1" ht="13" x14ac:dyDescent="0.3">
      <c r="A9" s="77"/>
      <c r="B9" s="128"/>
      <c r="C9" s="34"/>
      <c r="D9" s="34"/>
      <c r="E9" s="34"/>
      <c r="F9" s="34"/>
      <c r="I9" s="78" t="s">
        <v>203</v>
      </c>
      <c r="J9" s="78" t="s">
        <v>203</v>
      </c>
      <c r="AV9" s="3"/>
      <c r="AW9" s="3"/>
    </row>
    <row r="10" spans="1:49" s="76" customFormat="1" ht="13" x14ac:dyDescent="0.3">
      <c r="A10" s="27" t="s">
        <v>2226</v>
      </c>
      <c r="B10" s="37"/>
      <c r="C10" s="34"/>
      <c r="D10" s="38"/>
      <c r="E10" s="34"/>
      <c r="F10" s="34"/>
      <c r="I10" s="28">
        <f>SUM(I14:I89)-'Trial Balance'!J10</f>
        <v>0</v>
      </c>
      <c r="J10" s="28">
        <f>SUM(J14:J89)-'Trial Balance'!K10</f>
        <v>0</v>
      </c>
      <c r="AV10" s="3"/>
      <c r="AW10" s="3"/>
    </row>
    <row r="11" spans="1:49" s="202" customFormat="1" ht="36" customHeight="1" thickBot="1" x14ac:dyDescent="0.35">
      <c r="A11" s="201" t="s">
        <v>15</v>
      </c>
      <c r="B11" s="199" t="s">
        <v>2143</v>
      </c>
      <c r="C11" s="201" t="s">
        <v>2144</v>
      </c>
      <c r="D11" s="39">
        <v>2021</v>
      </c>
      <c r="E11" s="39">
        <v>2022</v>
      </c>
      <c r="F11" s="40" t="s">
        <v>22</v>
      </c>
      <c r="G11" s="40" t="s">
        <v>162</v>
      </c>
      <c r="I11" s="40" t="s">
        <v>35</v>
      </c>
      <c r="J11" s="40" t="s">
        <v>19</v>
      </c>
      <c r="M11" s="40" t="s">
        <v>2367</v>
      </c>
      <c r="N11" s="40" t="s">
        <v>2368</v>
      </c>
      <c r="O11" s="314" t="s">
        <v>159</v>
      </c>
      <c r="P11" s="314" t="s">
        <v>160</v>
      </c>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3" t="s">
        <v>1608</v>
      </c>
      <c r="AW11" s="3" t="s">
        <v>1612</v>
      </c>
    </row>
    <row r="12" spans="1:49" s="76" customFormat="1" ht="13.5" thickTop="1" x14ac:dyDescent="0.3">
      <c r="A12" s="124" t="s">
        <v>2147</v>
      </c>
      <c r="B12" s="129">
        <v>1</v>
      </c>
      <c r="C12" s="123">
        <v>1</v>
      </c>
      <c r="D12" s="125">
        <f>D14+D15-D16+D17</f>
        <v>0</v>
      </c>
      <c r="E12" s="126">
        <f>E14+E15-E16+E17</f>
        <v>0</v>
      </c>
      <c r="F12" s="60" t="s">
        <v>204</v>
      </c>
      <c r="O12" s="318">
        <f>D12-M12</f>
        <v>0</v>
      </c>
      <c r="P12" s="318">
        <f>E12-N12</f>
        <v>0</v>
      </c>
      <c r="AV12" s="3" t="s">
        <v>2471</v>
      </c>
      <c r="AW12" s="3" t="s">
        <v>2472</v>
      </c>
    </row>
    <row r="13" spans="1:49" s="76" customFormat="1" ht="20" x14ac:dyDescent="0.3">
      <c r="A13" s="127" t="s">
        <v>2148</v>
      </c>
      <c r="B13" s="130">
        <v>2</v>
      </c>
      <c r="C13" s="85" t="s">
        <v>1430</v>
      </c>
      <c r="D13" s="86">
        <v>0</v>
      </c>
      <c r="E13" s="87">
        <v>0</v>
      </c>
      <c r="F13" s="60"/>
      <c r="O13" s="318">
        <f t="shared" ref="O13:O76" si="0">D13-M13</f>
        <v>0</v>
      </c>
      <c r="P13" s="318">
        <f t="shared" ref="P13:P76" si="1">E13-N13</f>
        <v>0</v>
      </c>
      <c r="AV13" s="3" t="s">
        <v>2473</v>
      </c>
      <c r="AW13" s="3" t="s">
        <v>2474</v>
      </c>
    </row>
    <row r="14" spans="1:49" s="76" customFormat="1" ht="13" x14ac:dyDescent="0.3">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c r="O14" s="318">
        <f t="shared" si="0"/>
        <v>0</v>
      </c>
      <c r="P14" s="318">
        <f t="shared" si="1"/>
        <v>0</v>
      </c>
      <c r="AV14" s="3" t="s">
        <v>2475</v>
      </c>
      <c r="AW14" s="3" t="s">
        <v>2476</v>
      </c>
    </row>
    <row r="15" spans="1:49" s="76" customFormat="1" ht="13" x14ac:dyDescent="0.3">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c r="O15" s="318">
        <f t="shared" si="0"/>
        <v>0</v>
      </c>
      <c r="P15" s="318">
        <f t="shared" si="1"/>
        <v>0</v>
      </c>
      <c r="AV15" s="3" t="s">
        <v>2477</v>
      </c>
      <c r="AW15" s="3" t="s">
        <v>2478</v>
      </c>
    </row>
    <row r="16" spans="1:49" s="76" customFormat="1" ht="13" x14ac:dyDescent="0.3">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c r="O16" s="318">
        <f t="shared" si="0"/>
        <v>0</v>
      </c>
      <c r="P16" s="318">
        <f t="shared" si="1"/>
        <v>0</v>
      </c>
      <c r="AV16" s="3" t="s">
        <v>2479</v>
      </c>
      <c r="AW16" s="3" t="s">
        <v>2480</v>
      </c>
    </row>
    <row r="17" spans="1:49" s="76" customFormat="1" ht="13" x14ac:dyDescent="0.3">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c r="O17" s="318">
        <f t="shared" si="0"/>
        <v>0</v>
      </c>
      <c r="P17" s="318">
        <f t="shared" si="1"/>
        <v>0</v>
      </c>
      <c r="AV17" s="3" t="s">
        <v>2481</v>
      </c>
      <c r="AW17" s="3" t="s">
        <v>2482</v>
      </c>
    </row>
    <row r="18" spans="1:49" s="76" customFormat="1" ht="13" x14ac:dyDescent="0.3">
      <c r="A18" s="84" t="s">
        <v>2186</v>
      </c>
      <c r="B18" s="130"/>
      <c r="C18" s="85"/>
      <c r="D18" s="86"/>
      <c r="E18" s="87">
        <v>0</v>
      </c>
      <c r="F18" s="60" t="s">
        <v>208</v>
      </c>
      <c r="O18" s="318">
        <f t="shared" si="0"/>
        <v>0</v>
      </c>
      <c r="P18" s="318">
        <f t="shared" si="1"/>
        <v>0</v>
      </c>
      <c r="AV18" s="3"/>
      <c r="AW18" s="3"/>
    </row>
    <row r="19" spans="1:49" s="76" customFormat="1" ht="13" x14ac:dyDescent="0.3">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c r="O19" s="318">
        <f t="shared" si="0"/>
        <v>0</v>
      </c>
      <c r="P19" s="318">
        <f t="shared" si="1"/>
        <v>0</v>
      </c>
      <c r="AV19" s="3" t="s">
        <v>2483</v>
      </c>
      <c r="AW19" s="3" t="s">
        <v>2484</v>
      </c>
    </row>
    <row r="20" spans="1:49" s="76" customFormat="1" ht="13" x14ac:dyDescent="0.3">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c r="O20" s="318">
        <f t="shared" si="0"/>
        <v>0</v>
      </c>
      <c r="P20" s="318">
        <f t="shared" si="1"/>
        <v>0</v>
      </c>
      <c r="AV20" s="3" t="s">
        <v>2485</v>
      </c>
      <c r="AW20" s="3" t="s">
        <v>2486</v>
      </c>
    </row>
    <row r="21" spans="1:49" s="76" customFormat="1" ht="13" x14ac:dyDescent="0.3">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c r="O21" s="318">
        <f t="shared" si="0"/>
        <v>0</v>
      </c>
      <c r="P21" s="318">
        <f t="shared" si="1"/>
        <v>0</v>
      </c>
      <c r="AV21" s="3" t="s">
        <v>2487</v>
      </c>
      <c r="AW21" s="3" t="s">
        <v>2488</v>
      </c>
    </row>
    <row r="22" spans="1:49" s="76" customFormat="1" ht="13" x14ac:dyDescent="0.3">
      <c r="A22" s="84" t="s">
        <v>2188</v>
      </c>
      <c r="B22" s="130">
        <f t="shared" ref="B22:B27" si="2">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c r="O22" s="318">
        <f t="shared" si="0"/>
        <v>0</v>
      </c>
      <c r="P22" s="318">
        <f t="shared" si="1"/>
        <v>0</v>
      </c>
      <c r="AV22" s="3" t="s">
        <v>2489</v>
      </c>
      <c r="AW22" s="3" t="s">
        <v>2490</v>
      </c>
    </row>
    <row r="23" spans="1:49" s="76" customFormat="1" ht="13" x14ac:dyDescent="0.3">
      <c r="A23" s="84" t="s">
        <v>2189</v>
      </c>
      <c r="B23" s="130">
        <f t="shared" si="2"/>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c r="O23" s="318">
        <f t="shared" si="0"/>
        <v>0</v>
      </c>
      <c r="P23" s="318">
        <f t="shared" si="1"/>
        <v>0</v>
      </c>
      <c r="AV23" s="3" t="s">
        <v>2491</v>
      </c>
      <c r="AW23" s="3" t="s">
        <v>2492</v>
      </c>
    </row>
    <row r="24" spans="1:49" s="76" customFormat="1" ht="20" x14ac:dyDescent="0.3">
      <c r="A24" s="84" t="s">
        <v>2190</v>
      </c>
      <c r="B24" s="130">
        <f t="shared" si="2"/>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c r="O24" s="318">
        <f t="shared" si="0"/>
        <v>0</v>
      </c>
      <c r="P24" s="318">
        <f t="shared" si="1"/>
        <v>0</v>
      </c>
      <c r="AV24" s="3" t="s">
        <v>2493</v>
      </c>
      <c r="AW24" s="3" t="s">
        <v>2494</v>
      </c>
    </row>
    <row r="25" spans="1:49" s="76" customFormat="1" ht="13" x14ac:dyDescent="0.3">
      <c r="A25" s="79" t="s">
        <v>2191</v>
      </c>
      <c r="B25" s="130">
        <f t="shared" si="2"/>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c r="O25" s="318">
        <f t="shared" si="0"/>
        <v>0</v>
      </c>
      <c r="P25" s="318">
        <f t="shared" si="1"/>
        <v>0</v>
      </c>
      <c r="AV25" s="3" t="s">
        <v>2495</v>
      </c>
      <c r="AW25" s="3" t="s">
        <v>2496</v>
      </c>
    </row>
    <row r="26" spans="1:49" s="76" customFormat="1" ht="13" x14ac:dyDescent="0.3">
      <c r="A26" s="84" t="s">
        <v>2192</v>
      </c>
      <c r="B26" s="130">
        <f t="shared" si="2"/>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c r="O26" s="318">
        <f t="shared" si="0"/>
        <v>0</v>
      </c>
      <c r="P26" s="318">
        <f t="shared" si="1"/>
        <v>0</v>
      </c>
      <c r="AV26" s="3" t="s">
        <v>2497</v>
      </c>
      <c r="AW26" s="3" t="s">
        <v>2498</v>
      </c>
    </row>
    <row r="27" spans="1:49" s="76" customFormat="1" ht="13" x14ac:dyDescent="0.3">
      <c r="A27" s="84" t="s">
        <v>2193</v>
      </c>
      <c r="B27" s="130">
        <f t="shared" si="2"/>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c r="O27" s="318">
        <f t="shared" si="0"/>
        <v>0</v>
      </c>
      <c r="P27" s="318">
        <f t="shared" si="1"/>
        <v>0</v>
      </c>
      <c r="AV27" s="3" t="s">
        <v>2499</v>
      </c>
      <c r="AW27" s="3" t="s">
        <v>2500</v>
      </c>
    </row>
    <row r="28" spans="1:49" s="76" customFormat="1" ht="13" x14ac:dyDescent="0.3">
      <c r="A28" s="80" t="s">
        <v>2152</v>
      </c>
      <c r="B28" s="131">
        <f>B27+1</f>
        <v>16</v>
      </c>
      <c r="C28" s="81">
        <v>16</v>
      </c>
      <c r="D28" s="82">
        <f>D12+D19-D20+D21+D22+D23+D24+D25</f>
        <v>0</v>
      </c>
      <c r="E28" s="83">
        <f>E12+E19-E20+E21+E22+E23+E24+E25</f>
        <v>0</v>
      </c>
      <c r="F28" s="60" t="s">
        <v>216</v>
      </c>
      <c r="O28" s="318">
        <f t="shared" si="0"/>
        <v>0</v>
      </c>
      <c r="P28" s="318">
        <f t="shared" si="1"/>
        <v>0</v>
      </c>
      <c r="AV28" s="3" t="s">
        <v>2501</v>
      </c>
      <c r="AW28" s="3" t="s">
        <v>2502</v>
      </c>
    </row>
    <row r="29" spans="1:49" s="76" customFormat="1" ht="13" x14ac:dyDescent="0.3">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c r="O29" s="318">
        <f t="shared" si="0"/>
        <v>0</v>
      </c>
      <c r="P29" s="318">
        <f t="shared" si="1"/>
        <v>0</v>
      </c>
      <c r="AV29" s="3" t="s">
        <v>2503</v>
      </c>
      <c r="AW29" s="3" t="s">
        <v>2504</v>
      </c>
    </row>
    <row r="30" spans="1:49" s="76" customFormat="1" ht="13" x14ac:dyDescent="0.3">
      <c r="A30" s="84" t="s">
        <v>2195</v>
      </c>
      <c r="B30" s="130">
        <f t="shared" ref="B30:B31" si="3">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c r="O30" s="318">
        <f t="shared" si="0"/>
        <v>0</v>
      </c>
      <c r="P30" s="318">
        <f t="shared" si="1"/>
        <v>0</v>
      </c>
      <c r="AV30" s="3" t="s">
        <v>2505</v>
      </c>
      <c r="AW30" s="3" t="s">
        <v>2506</v>
      </c>
    </row>
    <row r="31" spans="1:49" s="76" customFormat="1" ht="13" x14ac:dyDescent="0.3">
      <c r="A31" s="84" t="s">
        <v>2153</v>
      </c>
      <c r="B31" s="130">
        <f t="shared" si="3"/>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c r="O31" s="318">
        <f t="shared" si="0"/>
        <v>0</v>
      </c>
      <c r="P31" s="318">
        <f t="shared" si="1"/>
        <v>0</v>
      </c>
      <c r="AV31" s="3" t="s">
        <v>2507</v>
      </c>
      <c r="AW31" s="3" t="s">
        <v>2508</v>
      </c>
    </row>
    <row r="32" spans="1:49" s="76" customFormat="1" ht="13" x14ac:dyDescent="0.3">
      <c r="A32" s="127" t="s">
        <v>2154</v>
      </c>
      <c r="B32" s="130">
        <v>20</v>
      </c>
      <c r="C32" s="85" t="s">
        <v>1431</v>
      </c>
      <c r="D32" s="86">
        <f>ABS(ROUND(SUMIF('Trial Balance'!$E:$E,6051,'Trial Balance'!H:H),0))</f>
        <v>0</v>
      </c>
      <c r="E32" s="88">
        <f>ABS(ROUND(SUMIF('Trial Balance'!$E:$E,6051,'Trial Balance'!K:K),0))+G32</f>
        <v>0</v>
      </c>
      <c r="F32" s="60"/>
      <c r="I32" s="47"/>
      <c r="J32" s="47"/>
      <c r="O32" s="318">
        <f t="shared" si="0"/>
        <v>0</v>
      </c>
      <c r="P32" s="318">
        <f t="shared" si="1"/>
        <v>0</v>
      </c>
      <c r="AV32" s="3" t="s">
        <v>2509</v>
      </c>
      <c r="AW32" s="3" t="s">
        <v>2510</v>
      </c>
    </row>
    <row r="33" spans="1:49" s="76" customFormat="1" ht="13" x14ac:dyDescent="0.3">
      <c r="A33" s="127" t="s">
        <v>2155</v>
      </c>
      <c r="B33" s="130">
        <v>21</v>
      </c>
      <c r="C33" s="85" t="s">
        <v>1432</v>
      </c>
      <c r="D33" s="86">
        <f>ABS(ROUND(SUMIF('Trial Balance'!$E:$E,6053,'Trial Balance'!H:H),0))</f>
        <v>0</v>
      </c>
      <c r="E33" s="88">
        <f>ABS(ROUND(SUMIF('Trial Balance'!$E:$E,6053,'Trial Balance'!K:K),0))+G33</f>
        <v>0</v>
      </c>
      <c r="F33" s="60"/>
      <c r="I33" s="47"/>
      <c r="J33" s="47"/>
      <c r="O33" s="318">
        <f t="shared" si="0"/>
        <v>0</v>
      </c>
      <c r="P33" s="318">
        <f t="shared" si="1"/>
        <v>0</v>
      </c>
      <c r="AV33" s="3" t="s">
        <v>2511</v>
      </c>
      <c r="AW33" s="3" t="s">
        <v>2512</v>
      </c>
    </row>
    <row r="34" spans="1:49" s="76" customFormat="1" ht="13" x14ac:dyDescent="0.3">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c r="O34" s="318">
        <f t="shared" si="0"/>
        <v>0</v>
      </c>
      <c r="P34" s="318">
        <f t="shared" si="1"/>
        <v>0</v>
      </c>
      <c r="AV34" s="3" t="s">
        <v>2513</v>
      </c>
      <c r="AW34" s="3" t="s">
        <v>2514</v>
      </c>
    </row>
    <row r="35" spans="1:49" s="76" customFormat="1" ht="13" x14ac:dyDescent="0.3">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c r="O35" s="318">
        <f t="shared" si="0"/>
        <v>0</v>
      </c>
      <c r="P35" s="318">
        <f t="shared" si="1"/>
        <v>0</v>
      </c>
      <c r="AV35" s="3" t="s">
        <v>2515</v>
      </c>
      <c r="AW35" s="3" t="s">
        <v>2516</v>
      </c>
    </row>
    <row r="36" spans="1:49" s="76" customFormat="1" ht="13" x14ac:dyDescent="0.3">
      <c r="A36" s="89" t="s">
        <v>2165</v>
      </c>
      <c r="B36" s="131">
        <v>24</v>
      </c>
      <c r="C36" s="81">
        <v>22</v>
      </c>
      <c r="D36" s="82">
        <f>D37+D38</f>
        <v>0</v>
      </c>
      <c r="E36" s="83">
        <f>E37+E38</f>
        <v>0</v>
      </c>
      <c r="F36" s="60" t="s">
        <v>218</v>
      </c>
      <c r="O36" s="318">
        <f t="shared" si="0"/>
        <v>0</v>
      </c>
      <c r="P36" s="318">
        <f t="shared" si="1"/>
        <v>0</v>
      </c>
      <c r="AV36" s="3" t="s">
        <v>2517</v>
      </c>
      <c r="AW36" s="3" t="s">
        <v>2518</v>
      </c>
    </row>
    <row r="37" spans="1:49" s="76" customFormat="1" ht="13" x14ac:dyDescent="0.3">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c r="O37" s="318">
        <f t="shared" si="0"/>
        <v>0</v>
      </c>
      <c r="P37" s="318">
        <f t="shared" si="1"/>
        <v>0</v>
      </c>
      <c r="AV37" s="3" t="s">
        <v>2519</v>
      </c>
      <c r="AW37" s="3" t="s">
        <v>2520</v>
      </c>
    </row>
    <row r="38" spans="1:49" s="76" customFormat="1" ht="13" x14ac:dyDescent="0.3">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c r="O38" s="318">
        <f t="shared" si="0"/>
        <v>0</v>
      </c>
      <c r="P38" s="318">
        <f t="shared" si="1"/>
        <v>0</v>
      </c>
      <c r="AV38" s="3" t="s">
        <v>2521</v>
      </c>
      <c r="AW38" s="3" t="s">
        <v>2522</v>
      </c>
    </row>
    <row r="39" spans="1:49" s="76" customFormat="1" ht="13" x14ac:dyDescent="0.3">
      <c r="A39" s="89" t="s">
        <v>2166</v>
      </c>
      <c r="B39" s="131">
        <v>27</v>
      </c>
      <c r="C39" s="91">
        <v>25</v>
      </c>
      <c r="D39" s="82">
        <f>D40-D41</f>
        <v>0</v>
      </c>
      <c r="E39" s="83">
        <f>E40-E41</f>
        <v>0</v>
      </c>
      <c r="F39" s="60" t="s">
        <v>219</v>
      </c>
      <c r="O39" s="318">
        <f t="shared" si="0"/>
        <v>0</v>
      </c>
      <c r="P39" s="318">
        <f t="shared" si="1"/>
        <v>0</v>
      </c>
      <c r="AV39" s="3" t="s">
        <v>2523</v>
      </c>
      <c r="AW39" s="3" t="s">
        <v>2524</v>
      </c>
    </row>
    <row r="40" spans="1:49" s="76" customFormat="1" ht="13" x14ac:dyDescent="0.3">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c r="O40" s="318">
        <f t="shared" si="0"/>
        <v>0</v>
      </c>
      <c r="P40" s="318">
        <f t="shared" si="1"/>
        <v>0</v>
      </c>
      <c r="AV40" s="3" t="s">
        <v>2525</v>
      </c>
      <c r="AW40" s="3" t="s">
        <v>2526</v>
      </c>
    </row>
    <row r="41" spans="1:49" s="76" customFormat="1" ht="13" x14ac:dyDescent="0.3">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c r="O41" s="318">
        <f t="shared" si="0"/>
        <v>0</v>
      </c>
      <c r="P41" s="318">
        <f t="shared" si="1"/>
        <v>0</v>
      </c>
      <c r="AV41" s="3" t="s">
        <v>2527</v>
      </c>
      <c r="AW41" s="3" t="s">
        <v>2528</v>
      </c>
    </row>
    <row r="42" spans="1:49" s="76" customFormat="1" ht="13" x14ac:dyDescent="0.3">
      <c r="A42" s="89" t="s">
        <v>2167</v>
      </c>
      <c r="B42" s="131">
        <v>30</v>
      </c>
      <c r="C42" s="91">
        <v>28</v>
      </c>
      <c r="D42" s="82">
        <f>D43-D44</f>
        <v>0</v>
      </c>
      <c r="E42" s="83">
        <f>E43-E44</f>
        <v>0</v>
      </c>
      <c r="F42" s="60" t="s">
        <v>221</v>
      </c>
      <c r="O42" s="318">
        <f t="shared" si="0"/>
        <v>0</v>
      </c>
      <c r="P42" s="318">
        <f t="shared" si="1"/>
        <v>0</v>
      </c>
      <c r="AV42" s="3" t="s">
        <v>2529</v>
      </c>
      <c r="AW42" s="3" t="s">
        <v>2530</v>
      </c>
    </row>
    <row r="43" spans="1:49" s="76" customFormat="1" ht="13" x14ac:dyDescent="0.3">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c r="O43" s="318">
        <f t="shared" si="0"/>
        <v>0</v>
      </c>
      <c r="P43" s="318">
        <f t="shared" si="1"/>
        <v>0</v>
      </c>
      <c r="AV43" s="3" t="s">
        <v>2531</v>
      </c>
      <c r="AW43" s="3" t="s">
        <v>2532</v>
      </c>
    </row>
    <row r="44" spans="1:49" s="76" customFormat="1" ht="13" x14ac:dyDescent="0.3">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c r="O44" s="318">
        <f t="shared" si="0"/>
        <v>0</v>
      </c>
      <c r="P44" s="318">
        <f t="shared" si="1"/>
        <v>0</v>
      </c>
      <c r="AV44" s="3" t="s">
        <v>2533</v>
      </c>
      <c r="AW44" s="3" t="s">
        <v>2534</v>
      </c>
    </row>
    <row r="45" spans="1:49" s="76" customFormat="1" ht="13" x14ac:dyDescent="0.3">
      <c r="A45" s="89" t="s">
        <v>2168</v>
      </c>
      <c r="B45" s="131">
        <v>33</v>
      </c>
      <c r="C45" s="91">
        <v>31</v>
      </c>
      <c r="D45" s="82">
        <f>SUM(D46:D51)</f>
        <v>0</v>
      </c>
      <c r="E45" s="83">
        <f>SUM(E46:E51)</f>
        <v>0</v>
      </c>
      <c r="F45" s="60" t="s">
        <v>224</v>
      </c>
      <c r="O45" s="318">
        <f t="shared" si="0"/>
        <v>0</v>
      </c>
      <c r="P45" s="318">
        <f t="shared" si="1"/>
        <v>0</v>
      </c>
      <c r="AV45" s="3" t="s">
        <v>2535</v>
      </c>
      <c r="AW45" s="3" t="s">
        <v>2536</v>
      </c>
    </row>
    <row r="46" spans="1:49" s="76" customFormat="1" ht="20" x14ac:dyDescent="0.3">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c r="O46" s="318">
        <f t="shared" si="0"/>
        <v>0</v>
      </c>
      <c r="P46" s="318">
        <f t="shared" si="1"/>
        <v>0</v>
      </c>
      <c r="AV46" s="3" t="s">
        <v>2537</v>
      </c>
      <c r="AW46" s="3" t="s">
        <v>2538</v>
      </c>
    </row>
    <row r="47" spans="1:49" s="76" customFormat="1" ht="20" x14ac:dyDescent="0.3">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c r="O47" s="318">
        <f t="shared" si="0"/>
        <v>0</v>
      </c>
      <c r="P47" s="318">
        <f t="shared" si="1"/>
        <v>0</v>
      </c>
      <c r="AV47" s="3" t="s">
        <v>2539</v>
      </c>
      <c r="AW47" s="3" t="s">
        <v>2540</v>
      </c>
    </row>
    <row r="48" spans="1:49" s="76" customFormat="1" ht="13" x14ac:dyDescent="0.3">
      <c r="A48" s="84" t="s">
        <v>2206</v>
      </c>
      <c r="B48" s="130">
        <f t="shared" ref="B48:B51" si="4">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c r="O48" s="318">
        <f t="shared" si="0"/>
        <v>0</v>
      </c>
      <c r="P48" s="318">
        <f t="shared" si="1"/>
        <v>0</v>
      </c>
      <c r="AV48" s="3" t="s">
        <v>2541</v>
      </c>
      <c r="AW48" s="3" t="s">
        <v>2542</v>
      </c>
    </row>
    <row r="49" spans="1:49" s="76" customFormat="1" ht="13" x14ac:dyDescent="0.3">
      <c r="A49" s="84" t="s">
        <v>2207</v>
      </c>
      <c r="B49" s="130">
        <f t="shared" si="4"/>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c r="O49" s="318">
        <f t="shared" si="0"/>
        <v>0</v>
      </c>
      <c r="P49" s="318">
        <f t="shared" si="1"/>
        <v>0</v>
      </c>
      <c r="AV49" s="3" t="s">
        <v>2543</v>
      </c>
      <c r="AW49" s="3" t="s">
        <v>2544</v>
      </c>
    </row>
    <row r="50" spans="1:49" s="76" customFormat="1" ht="13" x14ac:dyDescent="0.3">
      <c r="A50" s="84" t="s">
        <v>2208</v>
      </c>
      <c r="B50" s="130">
        <f t="shared" si="4"/>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c r="O50" s="318">
        <f t="shared" si="0"/>
        <v>0</v>
      </c>
      <c r="P50" s="318">
        <f t="shared" si="1"/>
        <v>0</v>
      </c>
      <c r="AV50" s="3" t="s">
        <v>2545</v>
      </c>
      <c r="AW50" s="3" t="s">
        <v>2546</v>
      </c>
    </row>
    <row r="51" spans="1:49" s="76" customFormat="1" ht="13" x14ac:dyDescent="0.3">
      <c r="A51" s="84" t="s">
        <v>2209</v>
      </c>
      <c r="B51" s="130">
        <f t="shared" si="4"/>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c r="O51" s="318">
        <f t="shared" si="0"/>
        <v>0</v>
      </c>
      <c r="P51" s="318">
        <f t="shared" si="1"/>
        <v>0</v>
      </c>
      <c r="AV51" s="3" t="s">
        <v>2547</v>
      </c>
      <c r="AW51" s="3" t="s">
        <v>2548</v>
      </c>
    </row>
    <row r="52" spans="1:49" s="76" customFormat="1" ht="13" x14ac:dyDescent="0.3">
      <c r="A52" s="89" t="s">
        <v>2169</v>
      </c>
      <c r="B52" s="133">
        <v>40</v>
      </c>
      <c r="C52" s="91">
        <v>39</v>
      </c>
      <c r="D52" s="82">
        <f>D53-D54</f>
        <v>0</v>
      </c>
      <c r="E52" s="83">
        <f>E53-E54</f>
        <v>0</v>
      </c>
      <c r="F52" s="60" t="s">
        <v>228</v>
      </c>
      <c r="O52" s="318">
        <f t="shared" si="0"/>
        <v>0</v>
      </c>
      <c r="P52" s="318">
        <f t="shared" si="1"/>
        <v>0</v>
      </c>
      <c r="AV52" s="3" t="s">
        <v>2549</v>
      </c>
      <c r="AW52" s="3" t="s">
        <v>2550</v>
      </c>
    </row>
    <row r="53" spans="1:49" s="76" customFormat="1" ht="13" x14ac:dyDescent="0.3">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c r="O53" s="318">
        <f t="shared" si="0"/>
        <v>0</v>
      </c>
      <c r="P53" s="318">
        <f t="shared" si="1"/>
        <v>0</v>
      </c>
      <c r="AV53" s="3" t="s">
        <v>2551</v>
      </c>
      <c r="AW53" s="3" t="s">
        <v>2552</v>
      </c>
    </row>
    <row r="54" spans="1:49" s="76" customFormat="1" ht="13" x14ac:dyDescent="0.3">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c r="O54" s="318">
        <f t="shared" si="0"/>
        <v>0</v>
      </c>
      <c r="P54" s="318">
        <f t="shared" si="1"/>
        <v>0</v>
      </c>
      <c r="AV54" s="3" t="s">
        <v>2553</v>
      </c>
      <c r="AW54" s="3" t="s">
        <v>2554</v>
      </c>
    </row>
    <row r="55" spans="1:49" s="76" customFormat="1" ht="13" x14ac:dyDescent="0.3">
      <c r="A55" s="80" t="s">
        <v>2156</v>
      </c>
      <c r="B55" s="131">
        <v>43</v>
      </c>
      <c r="C55" s="91">
        <v>42</v>
      </c>
      <c r="D55" s="82">
        <f>SUM(D29:D31)+D34-D35+D36+D39+D42+D45+D52</f>
        <v>0</v>
      </c>
      <c r="E55" s="82">
        <f>SUM(E29:E31)+E34-E35+E36+E39+E42+E45+E52</f>
        <v>0</v>
      </c>
      <c r="F55" s="60" t="s">
        <v>231</v>
      </c>
      <c r="O55" s="318">
        <f t="shared" si="0"/>
        <v>0</v>
      </c>
      <c r="P55" s="318">
        <f t="shared" si="1"/>
        <v>0</v>
      </c>
      <c r="AV55" s="3" t="s">
        <v>2555</v>
      </c>
      <c r="AW55" s="3" t="s">
        <v>2556</v>
      </c>
    </row>
    <row r="56" spans="1:49" s="76" customFormat="1" ht="13" x14ac:dyDescent="0.3">
      <c r="A56" s="79" t="s">
        <v>2157</v>
      </c>
      <c r="B56" s="134"/>
      <c r="C56" s="85"/>
      <c r="D56" s="93"/>
      <c r="E56" s="94"/>
      <c r="F56" s="60" t="s">
        <v>208</v>
      </c>
      <c r="O56" s="318">
        <f t="shared" si="0"/>
        <v>0</v>
      </c>
      <c r="P56" s="318">
        <f t="shared" si="1"/>
        <v>0</v>
      </c>
      <c r="AV56" s="3"/>
      <c r="AW56" s="3"/>
    </row>
    <row r="57" spans="1:49" s="76" customFormat="1" ht="13" x14ac:dyDescent="0.3">
      <c r="A57" s="80" t="s">
        <v>2170</v>
      </c>
      <c r="B57" s="131">
        <v>44</v>
      </c>
      <c r="C57" s="91">
        <v>43</v>
      </c>
      <c r="D57" s="82">
        <f>IF((D55-D28)&lt;0,-(D55-D28),0)</f>
        <v>0</v>
      </c>
      <c r="E57" s="83">
        <f>IF((E55-E28)&lt;0,-(E55-E28),0)</f>
        <v>0</v>
      </c>
      <c r="F57" s="60" t="s">
        <v>232</v>
      </c>
      <c r="O57" s="318">
        <f t="shared" si="0"/>
        <v>0</v>
      </c>
      <c r="P57" s="318">
        <f t="shared" si="1"/>
        <v>0</v>
      </c>
      <c r="AV57" s="3" t="s">
        <v>2557</v>
      </c>
      <c r="AW57" s="3" t="s">
        <v>2558</v>
      </c>
    </row>
    <row r="58" spans="1:49" s="76" customFormat="1" ht="13" x14ac:dyDescent="0.3">
      <c r="A58" s="80" t="s">
        <v>2171</v>
      </c>
      <c r="B58" s="131">
        <v>45</v>
      </c>
      <c r="C58" s="91">
        <v>44</v>
      </c>
      <c r="D58" s="82">
        <f>IF(D57=0,D55-D28,0)</f>
        <v>0</v>
      </c>
      <c r="E58" s="83">
        <f>IF(E57=0,E55-E28,0)</f>
        <v>0</v>
      </c>
      <c r="F58" s="60" t="s">
        <v>233</v>
      </c>
      <c r="O58" s="318">
        <f t="shared" si="0"/>
        <v>0</v>
      </c>
      <c r="P58" s="318">
        <f t="shared" si="1"/>
        <v>0</v>
      </c>
      <c r="AV58" s="3" t="s">
        <v>2559</v>
      </c>
      <c r="AW58" s="3" t="s">
        <v>2560</v>
      </c>
    </row>
    <row r="59" spans="1:49" s="76" customFormat="1" ht="13" x14ac:dyDescent="0.3">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c r="O59" s="318">
        <f t="shared" si="0"/>
        <v>0</v>
      </c>
      <c r="P59" s="318">
        <f t="shared" si="1"/>
        <v>0</v>
      </c>
      <c r="AV59" s="3" t="s">
        <v>2561</v>
      </c>
      <c r="AW59" s="3" t="s">
        <v>2562</v>
      </c>
    </row>
    <row r="60" spans="1:49" s="76" customFormat="1" ht="13" x14ac:dyDescent="0.3">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c r="O60" s="318">
        <f t="shared" si="0"/>
        <v>0</v>
      </c>
      <c r="P60" s="318">
        <f t="shared" si="1"/>
        <v>0</v>
      </c>
      <c r="AV60" s="3" t="s">
        <v>2563</v>
      </c>
      <c r="AW60" s="3" t="s">
        <v>2564</v>
      </c>
    </row>
    <row r="61" spans="1:49" s="76" customFormat="1" ht="13" x14ac:dyDescent="0.3">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c r="O61" s="318">
        <f t="shared" si="0"/>
        <v>0</v>
      </c>
      <c r="P61" s="318">
        <f t="shared" si="1"/>
        <v>0</v>
      </c>
      <c r="AV61" s="3" t="s">
        <v>2565</v>
      </c>
      <c r="AW61" s="3" t="s">
        <v>2566</v>
      </c>
    </row>
    <row r="62" spans="1:49" s="76" customFormat="1" ht="13" x14ac:dyDescent="0.3">
      <c r="A62" s="84" t="s">
        <v>2159</v>
      </c>
      <c r="B62" s="130">
        <f t="shared" ref="B62:B65" si="5">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c r="O62" s="318">
        <f t="shared" si="0"/>
        <v>0</v>
      </c>
      <c r="P62" s="318">
        <f t="shared" si="1"/>
        <v>0</v>
      </c>
      <c r="AV62" s="3" t="s">
        <v>2567</v>
      </c>
      <c r="AW62" s="3" t="s">
        <v>2568</v>
      </c>
    </row>
    <row r="63" spans="1:49" s="76" customFormat="1" ht="13" x14ac:dyDescent="0.3">
      <c r="A63" s="84" t="s">
        <v>2214</v>
      </c>
      <c r="B63" s="130">
        <f t="shared" si="5"/>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c r="O63" s="318">
        <f t="shared" si="0"/>
        <v>0</v>
      </c>
      <c r="P63" s="318">
        <f t="shared" si="1"/>
        <v>0</v>
      </c>
      <c r="AV63" s="3" t="s">
        <v>2569</v>
      </c>
      <c r="AW63" s="3" t="s">
        <v>2570</v>
      </c>
    </row>
    <row r="64" spans="1:49" s="76" customFormat="1" ht="13" x14ac:dyDescent="0.3">
      <c r="A64" s="84" t="s">
        <v>2215</v>
      </c>
      <c r="B64" s="130">
        <f t="shared" si="5"/>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c r="O64" s="318">
        <f t="shared" si="0"/>
        <v>0</v>
      </c>
      <c r="P64" s="318">
        <f t="shared" si="1"/>
        <v>0</v>
      </c>
      <c r="AV64" s="3" t="s">
        <v>2571</v>
      </c>
      <c r="AW64" s="3" t="s">
        <v>2572</v>
      </c>
    </row>
    <row r="65" spans="1:49" s="76" customFormat="1" ht="13" x14ac:dyDescent="0.3">
      <c r="A65" s="84" t="s">
        <v>2216</v>
      </c>
      <c r="B65" s="130">
        <f t="shared" si="5"/>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c r="O65" s="318">
        <f t="shared" si="0"/>
        <v>0</v>
      </c>
      <c r="P65" s="318">
        <f t="shared" si="1"/>
        <v>0</v>
      </c>
      <c r="AV65" s="3" t="s">
        <v>2573</v>
      </c>
      <c r="AW65" s="3" t="s">
        <v>2574</v>
      </c>
    </row>
    <row r="66" spans="1:49" s="76" customFormat="1" ht="13" x14ac:dyDescent="0.3">
      <c r="A66" s="80" t="s">
        <v>2172</v>
      </c>
      <c r="B66" s="131">
        <v>53</v>
      </c>
      <c r="C66" s="91">
        <v>52</v>
      </c>
      <c r="D66" s="82">
        <f>D59+D61+D63+D64</f>
        <v>0</v>
      </c>
      <c r="E66" s="83">
        <f>E59+E61+E63+E64</f>
        <v>0</v>
      </c>
      <c r="F66" s="60" t="s">
        <v>240</v>
      </c>
      <c r="O66" s="318">
        <f t="shared" si="0"/>
        <v>0</v>
      </c>
      <c r="P66" s="318">
        <f t="shared" si="1"/>
        <v>0</v>
      </c>
      <c r="AV66" s="3" t="s">
        <v>2575</v>
      </c>
      <c r="AW66" s="3" t="s">
        <v>2576</v>
      </c>
    </row>
    <row r="67" spans="1:49" s="76" customFormat="1" ht="20" x14ac:dyDescent="0.3">
      <c r="A67" s="89" t="s">
        <v>2173</v>
      </c>
      <c r="B67" s="133">
        <v>54</v>
      </c>
      <c r="C67" s="91">
        <v>53</v>
      </c>
      <c r="D67" s="82">
        <f>D68-D69</f>
        <v>0</v>
      </c>
      <c r="E67" s="83">
        <f>E68-E69</f>
        <v>0</v>
      </c>
      <c r="F67" s="60" t="s">
        <v>241</v>
      </c>
      <c r="O67" s="318">
        <f t="shared" si="0"/>
        <v>0</v>
      </c>
      <c r="P67" s="318">
        <f t="shared" si="1"/>
        <v>0</v>
      </c>
      <c r="AV67" s="3" t="s">
        <v>2577</v>
      </c>
      <c r="AW67" s="3" t="s">
        <v>2578</v>
      </c>
    </row>
    <row r="68" spans="1:49" s="76" customFormat="1" ht="13" x14ac:dyDescent="0.3">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c r="O68" s="318">
        <f t="shared" si="0"/>
        <v>0</v>
      </c>
      <c r="P68" s="318">
        <f t="shared" si="1"/>
        <v>0</v>
      </c>
      <c r="AV68" s="3" t="s">
        <v>2579</v>
      </c>
      <c r="AW68" s="3" t="s">
        <v>2580</v>
      </c>
    </row>
    <row r="69" spans="1:49" s="76" customFormat="1" ht="13" x14ac:dyDescent="0.3">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c r="O69" s="318">
        <f t="shared" si="0"/>
        <v>0</v>
      </c>
      <c r="P69" s="318">
        <f t="shared" si="1"/>
        <v>0</v>
      </c>
      <c r="AV69" s="3" t="s">
        <v>2581</v>
      </c>
      <c r="AW69" s="3" t="s">
        <v>2582</v>
      </c>
    </row>
    <row r="70" spans="1:49" s="76" customFormat="1" ht="13" x14ac:dyDescent="0.3">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c r="O70" s="318">
        <f t="shared" si="0"/>
        <v>0</v>
      </c>
      <c r="P70" s="318">
        <f t="shared" si="1"/>
        <v>0</v>
      </c>
      <c r="AV70" s="3" t="s">
        <v>2583</v>
      </c>
      <c r="AW70" s="3" t="s">
        <v>2584</v>
      </c>
    </row>
    <row r="71" spans="1:49" s="76" customFormat="1" ht="13" x14ac:dyDescent="0.3">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c r="O71" s="318">
        <f t="shared" si="0"/>
        <v>0</v>
      </c>
      <c r="P71" s="318">
        <f t="shared" si="1"/>
        <v>0</v>
      </c>
      <c r="AV71" s="3" t="s">
        <v>2585</v>
      </c>
      <c r="AW71" s="3" t="s">
        <v>2586</v>
      </c>
    </row>
    <row r="72" spans="1:49" s="76" customFormat="1" ht="13" x14ac:dyDescent="0.3">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c r="O72" s="318">
        <f t="shared" si="0"/>
        <v>0</v>
      </c>
      <c r="P72" s="318">
        <f t="shared" si="1"/>
        <v>0</v>
      </c>
      <c r="AV72" s="3" t="s">
        <v>2587</v>
      </c>
      <c r="AW72" s="3" t="s">
        <v>2588</v>
      </c>
    </row>
    <row r="73" spans="1:49" s="76" customFormat="1" ht="13" x14ac:dyDescent="0.3">
      <c r="A73" s="80" t="s">
        <v>2174</v>
      </c>
      <c r="B73" s="131">
        <v>60</v>
      </c>
      <c r="C73" s="91">
        <v>59</v>
      </c>
      <c r="D73" s="82">
        <f>D67+D70+D72</f>
        <v>0</v>
      </c>
      <c r="E73" s="83">
        <f>E67+E70+E72</f>
        <v>0</v>
      </c>
      <c r="F73" s="60" t="s">
        <v>246</v>
      </c>
      <c r="O73" s="318">
        <f t="shared" si="0"/>
        <v>0</v>
      </c>
      <c r="P73" s="318">
        <f t="shared" si="1"/>
        <v>0</v>
      </c>
      <c r="AV73" s="3" t="s">
        <v>2589</v>
      </c>
      <c r="AW73" s="3" t="s">
        <v>2590</v>
      </c>
    </row>
    <row r="74" spans="1:49" s="76" customFormat="1" ht="13" x14ac:dyDescent="0.3">
      <c r="A74" s="79" t="s">
        <v>2161</v>
      </c>
      <c r="B74" s="134"/>
      <c r="C74" s="85"/>
      <c r="D74" s="93"/>
      <c r="E74" s="94"/>
      <c r="F74" s="60" t="s">
        <v>208</v>
      </c>
      <c r="O74" s="318">
        <f t="shared" si="0"/>
        <v>0</v>
      </c>
      <c r="P74" s="318">
        <f t="shared" si="1"/>
        <v>0</v>
      </c>
      <c r="AV74" s="3"/>
      <c r="AW74" s="3"/>
    </row>
    <row r="75" spans="1:49" s="76" customFormat="1" ht="13" x14ac:dyDescent="0.3">
      <c r="A75" s="80" t="s">
        <v>2175</v>
      </c>
      <c r="B75" s="131">
        <f>B73+1</f>
        <v>61</v>
      </c>
      <c r="C75" s="91">
        <v>60</v>
      </c>
      <c r="D75" s="82">
        <f>IF((D73-D66)&lt;0,-(D73-D66),0)</f>
        <v>0</v>
      </c>
      <c r="E75" s="83">
        <f>IF((E73-E66)&lt;0,-(E73-E66),0)</f>
        <v>0</v>
      </c>
      <c r="F75" s="60" t="s">
        <v>247</v>
      </c>
      <c r="O75" s="318">
        <f t="shared" si="0"/>
        <v>0</v>
      </c>
      <c r="P75" s="318">
        <f t="shared" si="1"/>
        <v>0</v>
      </c>
      <c r="AV75" s="3" t="s">
        <v>2591</v>
      </c>
      <c r="AW75" s="3" t="s">
        <v>2592</v>
      </c>
    </row>
    <row r="76" spans="1:49" s="76" customFormat="1" ht="13" x14ac:dyDescent="0.3">
      <c r="A76" s="80" t="s">
        <v>2176</v>
      </c>
      <c r="B76" s="131">
        <f>B75+1</f>
        <v>62</v>
      </c>
      <c r="C76" s="91">
        <v>61</v>
      </c>
      <c r="D76" s="82">
        <f>IF(D75=0,D73-D66,0)</f>
        <v>0</v>
      </c>
      <c r="E76" s="83">
        <f>IF(E75=0,E73-E66,0)</f>
        <v>0</v>
      </c>
      <c r="F76" s="60" t="s">
        <v>248</v>
      </c>
      <c r="O76" s="318">
        <f t="shared" si="0"/>
        <v>0</v>
      </c>
      <c r="P76" s="318">
        <f t="shared" si="1"/>
        <v>0</v>
      </c>
      <c r="AV76" s="3" t="s">
        <v>2593</v>
      </c>
      <c r="AW76" s="3" t="s">
        <v>2594</v>
      </c>
    </row>
    <row r="77" spans="1:49" s="76" customFormat="1" ht="13" x14ac:dyDescent="0.3">
      <c r="A77" s="80" t="s">
        <v>2177</v>
      </c>
      <c r="B77" s="131">
        <f>B76+1</f>
        <v>63</v>
      </c>
      <c r="C77" s="91">
        <v>62</v>
      </c>
      <c r="D77" s="82">
        <f>D28+D66</f>
        <v>0</v>
      </c>
      <c r="E77" s="83">
        <f>E28+E66</f>
        <v>0</v>
      </c>
      <c r="F77" s="60" t="s">
        <v>249</v>
      </c>
      <c r="O77" s="318">
        <f t="shared" ref="O77:O89" si="6">D77-M77</f>
        <v>0</v>
      </c>
      <c r="P77" s="318">
        <f t="shared" ref="P77:P89" si="7">E77-N77</f>
        <v>0</v>
      </c>
      <c r="AV77" s="3" t="s">
        <v>2595</v>
      </c>
      <c r="AW77" s="3" t="s">
        <v>2596</v>
      </c>
    </row>
    <row r="78" spans="1:49" s="76" customFormat="1" ht="13" x14ac:dyDescent="0.3">
      <c r="A78" s="80" t="s">
        <v>2178</v>
      </c>
      <c r="B78" s="131">
        <f>B77+1</f>
        <v>64</v>
      </c>
      <c r="C78" s="91">
        <v>63</v>
      </c>
      <c r="D78" s="82">
        <f>D55+D73</f>
        <v>0</v>
      </c>
      <c r="E78" s="83">
        <f>E55+E73</f>
        <v>0</v>
      </c>
      <c r="F78" s="60" t="s">
        <v>250</v>
      </c>
      <c r="O78" s="318">
        <f t="shared" si="6"/>
        <v>0</v>
      </c>
      <c r="P78" s="318">
        <f t="shared" si="7"/>
        <v>0</v>
      </c>
      <c r="AV78" s="3" t="s">
        <v>2597</v>
      </c>
      <c r="AW78" s="3" t="s">
        <v>2598</v>
      </c>
    </row>
    <row r="79" spans="1:49" s="76" customFormat="1" ht="13" x14ac:dyDescent="0.3">
      <c r="A79" s="79" t="s">
        <v>2162</v>
      </c>
      <c r="B79" s="134"/>
      <c r="C79" s="85"/>
      <c r="D79" s="93"/>
      <c r="E79" s="94"/>
      <c r="F79" s="60" t="s">
        <v>208</v>
      </c>
      <c r="O79" s="318">
        <f t="shared" si="6"/>
        <v>0</v>
      </c>
      <c r="P79" s="318">
        <f t="shared" si="7"/>
        <v>0</v>
      </c>
      <c r="AV79" s="3"/>
      <c r="AW79" s="3"/>
    </row>
    <row r="80" spans="1:49" s="76" customFormat="1" ht="13" x14ac:dyDescent="0.3">
      <c r="A80" s="80" t="s">
        <v>2179</v>
      </c>
      <c r="B80" s="131">
        <v>65</v>
      </c>
      <c r="C80" s="91">
        <v>64</v>
      </c>
      <c r="D80" s="82">
        <f>IF((D78-D77)&lt;0,-(D78-D77),0)</f>
        <v>0</v>
      </c>
      <c r="E80" s="83">
        <f>IF((E78-E77)&lt;0,-(E78-E77),0)</f>
        <v>0</v>
      </c>
      <c r="F80" s="60" t="s">
        <v>251</v>
      </c>
      <c r="O80" s="318">
        <f t="shared" si="6"/>
        <v>0</v>
      </c>
      <c r="P80" s="318">
        <f t="shared" si="7"/>
        <v>0</v>
      </c>
      <c r="AV80" s="3" t="s">
        <v>2599</v>
      </c>
      <c r="AW80" s="3" t="s">
        <v>2600</v>
      </c>
    </row>
    <row r="81" spans="1:49" s="76" customFormat="1" ht="13" x14ac:dyDescent="0.3">
      <c r="A81" s="80" t="s">
        <v>2180</v>
      </c>
      <c r="B81" s="131">
        <v>66</v>
      </c>
      <c r="C81" s="91">
        <v>65</v>
      </c>
      <c r="D81" s="82">
        <f>IF(D80=0,D78-D77,0)</f>
        <v>0</v>
      </c>
      <c r="E81" s="83">
        <f>IF(E80=0,E78-E77,0)</f>
        <v>0</v>
      </c>
      <c r="F81" s="60" t="s">
        <v>252</v>
      </c>
      <c r="O81" s="318">
        <f t="shared" si="6"/>
        <v>0</v>
      </c>
      <c r="P81" s="318">
        <f t="shared" si="7"/>
        <v>0</v>
      </c>
      <c r="AV81" s="3" t="s">
        <v>2601</v>
      </c>
      <c r="AW81" s="3" t="s">
        <v>2602</v>
      </c>
    </row>
    <row r="82" spans="1:49" s="76" customFormat="1" ht="13" x14ac:dyDescent="0.3">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c r="O82" s="318">
        <f t="shared" si="6"/>
        <v>0</v>
      </c>
      <c r="P82" s="318">
        <f t="shared" si="7"/>
        <v>0</v>
      </c>
      <c r="AV82" s="3" t="s">
        <v>2603</v>
      </c>
      <c r="AW82" s="3" t="s">
        <v>2604</v>
      </c>
    </row>
    <row r="83" spans="1:49" s="76" customFormat="1" ht="20" x14ac:dyDescent="0.3">
      <c r="A83" s="84" t="s">
        <v>2221</v>
      </c>
      <c r="B83" s="130">
        <v>68</v>
      </c>
      <c r="C83" s="85" t="s">
        <v>1433</v>
      </c>
      <c r="D83" s="86">
        <f>ABS(ROUND(SUMIF('Trial Balance'!N:N,F83,'Trial Balance'!H:H),0))</f>
        <v>0</v>
      </c>
      <c r="E83" s="88">
        <f>ABS(ROUND(SUMIF('Trial Balance'!N:N,F83,'Trial Balance'!K:K),0)+G83)</f>
        <v>0</v>
      </c>
      <c r="F83" s="60" t="s">
        <v>1435</v>
      </c>
      <c r="I83" s="47"/>
      <c r="J83" s="47"/>
      <c r="O83" s="318">
        <f t="shared" si="6"/>
        <v>0</v>
      </c>
      <c r="P83" s="318">
        <f t="shared" si="7"/>
        <v>0</v>
      </c>
      <c r="AV83" s="3" t="s">
        <v>2605</v>
      </c>
      <c r="AW83" s="3" t="s">
        <v>2606</v>
      </c>
    </row>
    <row r="84" spans="1:49" s="76" customFormat="1" ht="20" x14ac:dyDescent="0.3">
      <c r="A84" s="84" t="s">
        <v>2222</v>
      </c>
      <c r="B84" s="130">
        <v>69</v>
      </c>
      <c r="C84" s="85" t="s">
        <v>1434</v>
      </c>
      <c r="D84" s="86">
        <f>ABS(ROUND(SUMIF('Trial Balance'!N:N,F84,'Trial Balance'!H:H),0))</f>
        <v>0</v>
      </c>
      <c r="E84" s="88">
        <f>ABS(ROUND(SUMIF('Trial Balance'!N:N,F84,'Trial Balance'!K:K),0)+G84)</f>
        <v>0</v>
      </c>
      <c r="F84" s="60" t="s">
        <v>1436</v>
      </c>
      <c r="I84" s="47"/>
      <c r="J84" s="47"/>
      <c r="O84" s="318">
        <f t="shared" si="6"/>
        <v>0</v>
      </c>
      <c r="P84" s="318">
        <f t="shared" si="7"/>
        <v>0</v>
      </c>
      <c r="AV84" s="3" t="s">
        <v>2607</v>
      </c>
      <c r="AW84" s="3" t="s">
        <v>2608</v>
      </c>
    </row>
    <row r="85" spans="1:49" s="76" customFormat="1" ht="13" x14ac:dyDescent="0.3">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c r="O85" s="318">
        <f t="shared" si="6"/>
        <v>0</v>
      </c>
      <c r="P85" s="318">
        <f t="shared" si="7"/>
        <v>0</v>
      </c>
      <c r="AV85" s="3" t="s">
        <v>2609</v>
      </c>
      <c r="AW85" s="3" t="s">
        <v>2610</v>
      </c>
    </row>
    <row r="86" spans="1:49" s="76" customFormat="1" ht="13" x14ac:dyDescent="0.3">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c r="O86" s="318">
        <f t="shared" si="6"/>
        <v>0</v>
      </c>
      <c r="P86" s="318">
        <f t="shared" si="7"/>
        <v>0</v>
      </c>
      <c r="AV86" s="3" t="s">
        <v>2611</v>
      </c>
      <c r="AW86" s="3" t="s">
        <v>2612</v>
      </c>
    </row>
    <row r="87" spans="1:49" s="76" customFormat="1" ht="13" x14ac:dyDescent="0.3">
      <c r="A87" s="79" t="s">
        <v>2164</v>
      </c>
      <c r="B87" s="134"/>
      <c r="C87" s="93"/>
      <c r="D87" s="93"/>
      <c r="E87" s="94"/>
      <c r="F87" s="60" t="s">
        <v>208</v>
      </c>
      <c r="O87" s="318">
        <f t="shared" si="6"/>
        <v>0</v>
      </c>
      <c r="P87" s="318">
        <f t="shared" si="7"/>
        <v>0</v>
      </c>
      <c r="AV87" s="3"/>
      <c r="AW87" s="3"/>
    </row>
    <row r="88" spans="1:49" s="76" customFormat="1" ht="13" x14ac:dyDescent="0.3">
      <c r="A88" s="80" t="s">
        <v>2181</v>
      </c>
      <c r="B88" s="131">
        <v>72</v>
      </c>
      <c r="C88" s="91">
        <v>69</v>
      </c>
      <c r="D88" s="82">
        <f>IF((D80-D81-D82-D85-D86-D83+D84)&gt;0,(D80-D81-D82-D85-D86-D83+D84),0)</f>
        <v>0</v>
      </c>
      <c r="E88" s="82">
        <f>IF((E80-E81-E82-E85-E86-E83+E84)&gt;0,(E80-E81-E82-E85-E86-E83+E84),0)</f>
        <v>0</v>
      </c>
      <c r="F88" s="60" t="s">
        <v>255</v>
      </c>
      <c r="O88" s="318">
        <f t="shared" si="6"/>
        <v>0</v>
      </c>
      <c r="P88" s="318">
        <f t="shared" si="7"/>
        <v>0</v>
      </c>
      <c r="AV88" s="3" t="s">
        <v>2613</v>
      </c>
      <c r="AW88" s="3" t="s">
        <v>2614</v>
      </c>
    </row>
    <row r="89" spans="1:49" s="76" customFormat="1" ht="13.5" thickBot="1" x14ac:dyDescent="0.35">
      <c r="A89" s="95" t="s">
        <v>2182</v>
      </c>
      <c r="B89" s="135">
        <v>73</v>
      </c>
      <c r="C89" s="96">
        <v>70</v>
      </c>
      <c r="D89" s="97">
        <f>IF(D88=0,-(D80-D81-D82-D85-D86-D83+D84),0)</f>
        <v>0</v>
      </c>
      <c r="E89" s="97">
        <f>IF(E88=0,-(E80-E81-E82-E85-E86-E83+E84),0)</f>
        <v>0</v>
      </c>
      <c r="F89" s="60" t="s">
        <v>256</v>
      </c>
      <c r="O89" s="318">
        <f t="shared" si="6"/>
        <v>0</v>
      </c>
      <c r="P89" s="318">
        <f t="shared" si="7"/>
        <v>0</v>
      </c>
      <c r="AV89" s="3" t="s">
        <v>2615</v>
      </c>
      <c r="AW89" s="3" t="s">
        <v>2616</v>
      </c>
    </row>
    <row r="90" spans="1:49" s="76" customFormat="1" ht="13" x14ac:dyDescent="0.3">
      <c r="A90" s="77"/>
      <c r="B90" s="128"/>
      <c r="C90" s="36"/>
      <c r="D90" s="98"/>
      <c r="E90" s="99"/>
      <c r="F90" s="34"/>
      <c r="AV90" s="3"/>
      <c r="AW90" s="3"/>
    </row>
    <row r="91" spans="1:49" s="76" customFormat="1" ht="13.5" thickBot="1" x14ac:dyDescent="0.35">
      <c r="A91" s="77"/>
      <c r="B91" s="128"/>
      <c r="C91" s="34"/>
      <c r="D91" s="99"/>
      <c r="E91" s="99"/>
      <c r="F91" s="34"/>
      <c r="AV91" s="3"/>
      <c r="AW91" s="3"/>
    </row>
    <row r="92" spans="1:49" s="76" customFormat="1" ht="13" x14ac:dyDescent="0.3">
      <c r="A92" s="100" t="s">
        <v>257</v>
      </c>
      <c r="B92" s="136"/>
      <c r="C92" s="34"/>
      <c r="D92" s="101">
        <f>SUM('1. F10'!D59:D60)</f>
        <v>0</v>
      </c>
      <c r="E92" s="102">
        <f>SUM('1. F10'!E59:E60)</f>
        <v>0</v>
      </c>
      <c r="F92" s="34"/>
      <c r="AV92" s="3"/>
      <c r="AW92" s="3"/>
    </row>
    <row r="93" spans="1:49" s="76" customFormat="1" ht="13.5" thickBot="1" x14ac:dyDescent="0.35">
      <c r="A93" s="103" t="s">
        <v>202</v>
      </c>
      <c r="B93" s="137"/>
      <c r="C93" s="34"/>
      <c r="D93" s="104">
        <f>(D88-D89)-D92</f>
        <v>0</v>
      </c>
      <c r="E93" s="105">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9"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7" t="s">
        <v>1118</v>
      </c>
      <c r="B17" s="111" t="s">
        <v>1119</v>
      </c>
      <c r="C17" s="122" t="s">
        <v>2227</v>
      </c>
      <c r="D17" s="111" t="s">
        <v>2228</v>
      </c>
      <c r="E17" s="112" t="s">
        <v>1120</v>
      </c>
      <c r="F17" s="112" t="s">
        <v>1121</v>
      </c>
      <c r="I17" s="145" t="s">
        <v>1427</v>
      </c>
      <c r="J17" s="146" t="s">
        <v>51</v>
      </c>
    </row>
    <row r="18" spans="1:14" x14ac:dyDescent="0.3">
      <c r="A18" s="113" t="s">
        <v>1122</v>
      </c>
      <c r="B18" s="113" t="s">
        <v>1122</v>
      </c>
      <c r="C18" s="111"/>
      <c r="D18" s="111" t="s">
        <v>1123</v>
      </c>
      <c r="E18" s="110">
        <v>1</v>
      </c>
      <c r="F18" s="110">
        <v>2</v>
      </c>
      <c r="G18" s="26"/>
      <c r="H18" s="2"/>
      <c r="I18" s="2"/>
      <c r="J18" s="139"/>
      <c r="K18" s="2"/>
      <c r="L18" s="2"/>
      <c r="M18" s="2"/>
      <c r="N18" s="2"/>
    </row>
    <row r="19" spans="1:14" ht="24" x14ac:dyDescent="0.3">
      <c r="A19" s="114" t="s">
        <v>1124</v>
      </c>
      <c r="B19" s="114" t="s">
        <v>1125</v>
      </c>
      <c r="C19" s="115">
        <v>1</v>
      </c>
      <c r="D19" s="115">
        <v>1</v>
      </c>
      <c r="E19" s="46">
        <f>IF(F19=0,0,1)</f>
        <v>0</v>
      </c>
      <c r="F19" s="46">
        <f>ABS(ROUND(SUMIF('Trial Balance'!$Q$3:$Q$5,"BS43",'Trial Balance'!$P$3:$P$5),0))</f>
        <v>0</v>
      </c>
      <c r="I19" t="s">
        <v>1126</v>
      </c>
      <c r="J19" s="140" t="s">
        <v>1127</v>
      </c>
    </row>
    <row r="20" spans="1:14" ht="24" x14ac:dyDescent="0.3">
      <c r="A20" s="114" t="s">
        <v>1128</v>
      </c>
      <c r="B20" s="114" t="s">
        <v>1129</v>
      </c>
      <c r="C20" s="115">
        <v>2</v>
      </c>
      <c r="D20" s="115">
        <v>2</v>
      </c>
      <c r="E20" s="46">
        <f>IF(F20=0,0,1)</f>
        <v>0</v>
      </c>
      <c r="F20" s="46">
        <f>ABS(ROUND(SUMIF('Trial Balance'!$Q$3:$Q$5,"BS44",'Trial Balance'!$P$3:$P$5),0))</f>
        <v>0</v>
      </c>
      <c r="I20" t="s">
        <v>1126</v>
      </c>
      <c r="J20" s="140" t="s">
        <v>1127</v>
      </c>
    </row>
    <row r="21" spans="1:14" x14ac:dyDescent="0.3">
      <c r="A21" s="114" t="s">
        <v>1130</v>
      </c>
      <c r="B21" s="114" t="s">
        <v>1131</v>
      </c>
      <c r="C21" s="115">
        <v>3</v>
      </c>
      <c r="D21" s="115">
        <v>3</v>
      </c>
      <c r="E21" s="46">
        <v>0</v>
      </c>
      <c r="F21" s="46">
        <v>0</v>
      </c>
      <c r="I21" t="s">
        <v>1133</v>
      </c>
    </row>
    <row r="23" spans="1:14" ht="36" x14ac:dyDescent="0.3">
      <c r="A23" s="117" t="s">
        <v>1134</v>
      </c>
      <c r="B23" s="117" t="s">
        <v>1135</v>
      </c>
      <c r="C23" s="122" t="s">
        <v>2227</v>
      </c>
      <c r="D23" s="111" t="s">
        <v>2228</v>
      </c>
      <c r="E23" s="118" t="s">
        <v>1136</v>
      </c>
      <c r="F23" s="118" t="s">
        <v>1137</v>
      </c>
      <c r="G23" s="118" t="s">
        <v>1138</v>
      </c>
      <c r="H23" s="2"/>
      <c r="J23" s="139"/>
      <c r="K23" s="2"/>
      <c r="L23" s="2"/>
      <c r="M23" s="2"/>
      <c r="N23" s="2"/>
    </row>
    <row r="24" spans="1:14" x14ac:dyDescent="0.3">
      <c r="A24" s="113" t="s">
        <v>1139</v>
      </c>
      <c r="B24" s="113" t="s">
        <v>1139</v>
      </c>
      <c r="C24" s="111"/>
      <c r="D24" s="111" t="s">
        <v>1123</v>
      </c>
      <c r="E24" s="112" t="s">
        <v>1140</v>
      </c>
      <c r="F24" s="112">
        <v>2</v>
      </c>
      <c r="G24" s="112">
        <v>3</v>
      </c>
      <c r="H24" s="2"/>
      <c r="J24" s="139"/>
      <c r="K24" s="2"/>
      <c r="L24" s="2"/>
      <c r="M24" s="2"/>
      <c r="N24" s="2"/>
    </row>
    <row r="25" spans="1:14" x14ac:dyDescent="0.3">
      <c r="A25" s="114" t="s">
        <v>1141</v>
      </c>
      <c r="B25" s="113" t="s">
        <v>1439</v>
      </c>
      <c r="C25" s="111">
        <v>4</v>
      </c>
      <c r="D25" s="111">
        <v>4</v>
      </c>
      <c r="E25" s="110">
        <f>E26+SUM(E36:E38)+E40+E30</f>
        <v>0</v>
      </c>
      <c r="F25" s="110">
        <f>F26+SUM(F36:F38)+F40+F30</f>
        <v>0</v>
      </c>
      <c r="G25" s="110">
        <f>G26+SUM(G36:G38)+G40+G30</f>
        <v>0</v>
      </c>
      <c r="I25" t="s">
        <v>1150</v>
      </c>
    </row>
    <row r="26" spans="1:14" x14ac:dyDescent="0.3">
      <c r="A26" s="114" t="s">
        <v>1142</v>
      </c>
      <c r="B26" s="113" t="s">
        <v>1440</v>
      </c>
      <c r="C26" s="111">
        <v>5</v>
      </c>
      <c r="D26" s="111">
        <v>5</v>
      </c>
      <c r="E26" s="110">
        <f>SUM(E27:E29)</f>
        <v>0</v>
      </c>
      <c r="F26" s="110">
        <f t="shared" ref="F26:G26" si="0">SUM(F27:F29)</f>
        <v>0</v>
      </c>
      <c r="G26" s="46">
        <f t="shared" si="0"/>
        <v>0</v>
      </c>
      <c r="I26" t="s">
        <v>1150</v>
      </c>
    </row>
    <row r="27" spans="1:14" ht="24" x14ac:dyDescent="0.3">
      <c r="A27" s="114" t="s">
        <v>1143</v>
      </c>
      <c r="B27" s="114" t="s">
        <v>1144</v>
      </c>
      <c r="C27" s="115">
        <v>6</v>
      </c>
      <c r="D27" s="115">
        <v>6</v>
      </c>
      <c r="E27" s="46">
        <f>F27</f>
        <v>0</v>
      </c>
      <c r="F27" s="46">
        <v>0</v>
      </c>
      <c r="G27" s="46">
        <v>0</v>
      </c>
      <c r="I27" t="s">
        <v>1133</v>
      </c>
      <c r="J27" s="140" t="s">
        <v>1428</v>
      </c>
    </row>
    <row r="28" spans="1:14" ht="24" x14ac:dyDescent="0.3">
      <c r="A28" s="114" t="s">
        <v>1145</v>
      </c>
      <c r="B28" s="114" t="s">
        <v>1146</v>
      </c>
      <c r="C28" s="115">
        <v>7</v>
      </c>
      <c r="D28" s="115">
        <v>7</v>
      </c>
      <c r="E28" s="46">
        <f>F28</f>
        <v>0</v>
      </c>
      <c r="F28" s="46">
        <v>0</v>
      </c>
      <c r="G28" s="46">
        <v>0</v>
      </c>
      <c r="I28" t="s">
        <v>1133</v>
      </c>
      <c r="J28" s="140" t="s">
        <v>1428</v>
      </c>
    </row>
    <row r="29" spans="1:14" x14ac:dyDescent="0.3">
      <c r="A29" s="114" t="s">
        <v>1147</v>
      </c>
      <c r="B29" s="114" t="s">
        <v>1148</v>
      </c>
      <c r="C29" s="115">
        <v>8</v>
      </c>
      <c r="D29" s="115">
        <v>8</v>
      </c>
      <c r="E29" s="46">
        <f>F29</f>
        <v>0</v>
      </c>
      <c r="F29" s="46">
        <f>SUM('N9 - TP'!F20:G20)</f>
        <v>0</v>
      </c>
      <c r="G29" s="46">
        <v>0</v>
      </c>
      <c r="I29" t="s">
        <v>1126</v>
      </c>
      <c r="J29" s="140" t="s">
        <v>2088</v>
      </c>
    </row>
    <row r="30" spans="1:14" x14ac:dyDescent="0.3">
      <c r="A30" s="114" t="s">
        <v>1149</v>
      </c>
      <c r="B30" s="113" t="s">
        <v>1441</v>
      </c>
      <c r="C30" s="111">
        <v>9</v>
      </c>
      <c r="D30" s="111">
        <v>9</v>
      </c>
      <c r="E30" s="110">
        <f>SUM(E31:E35)</f>
        <v>0</v>
      </c>
      <c r="F30" s="110">
        <f t="shared" ref="F30:G30" si="1">SUM(F31:F35)</f>
        <v>0</v>
      </c>
      <c r="G30" s="110">
        <f t="shared" si="1"/>
        <v>0</v>
      </c>
      <c r="I30" t="s">
        <v>1150</v>
      </c>
    </row>
    <row r="31" spans="1:14" ht="24" x14ac:dyDescent="0.3">
      <c r="A31" s="114" t="s">
        <v>1151</v>
      </c>
      <c r="B31" s="114" t="s">
        <v>1442</v>
      </c>
      <c r="C31" s="115">
        <v>10</v>
      </c>
      <c r="D31" s="115">
        <v>10</v>
      </c>
      <c r="E31" s="46">
        <f>F31</f>
        <v>0</v>
      </c>
      <c r="F31" s="46">
        <f>ABS(ROUND(SUMIF('Trial Balance'!W:W,D31,'Trial Balance'!K:K),0))</f>
        <v>0</v>
      </c>
      <c r="G31" s="46">
        <v>0</v>
      </c>
      <c r="I31" t="s">
        <v>1126</v>
      </c>
      <c r="J31" s="140" t="s">
        <v>1428</v>
      </c>
    </row>
    <row r="32" spans="1:14" ht="24" x14ac:dyDescent="0.3">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3">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3">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3">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3">
      <c r="A36" s="114" t="s">
        <v>1159</v>
      </c>
      <c r="B36" s="114" t="s">
        <v>1444</v>
      </c>
      <c r="C36" s="115">
        <v>15</v>
      </c>
      <c r="D36" s="115">
        <v>15</v>
      </c>
      <c r="E36" s="46">
        <v>0</v>
      </c>
      <c r="F36" s="46">
        <v>0</v>
      </c>
      <c r="G36" s="46">
        <v>0</v>
      </c>
      <c r="I36" t="s">
        <v>1133</v>
      </c>
    </row>
    <row r="37" spans="1:14" x14ac:dyDescent="0.3">
      <c r="A37" s="114" t="s">
        <v>1160</v>
      </c>
      <c r="B37" s="114" t="s">
        <v>1445</v>
      </c>
      <c r="C37" s="115">
        <v>16</v>
      </c>
      <c r="D37" s="115">
        <v>16</v>
      </c>
      <c r="E37" s="46">
        <v>0</v>
      </c>
      <c r="F37" s="46">
        <v>0</v>
      </c>
      <c r="G37" s="46">
        <v>0</v>
      </c>
      <c r="I37" t="s">
        <v>1133</v>
      </c>
    </row>
    <row r="38" spans="1:14" x14ac:dyDescent="0.3">
      <c r="A38" s="114" t="s">
        <v>1161</v>
      </c>
      <c r="B38" s="114" t="s">
        <v>1446</v>
      </c>
      <c r="C38" s="115">
        <v>17</v>
      </c>
      <c r="D38" s="115">
        <v>17</v>
      </c>
      <c r="E38" s="46">
        <v>0</v>
      </c>
      <c r="F38" s="46">
        <v>0</v>
      </c>
      <c r="G38" s="46">
        <v>0</v>
      </c>
      <c r="I38" t="s">
        <v>1133</v>
      </c>
    </row>
    <row r="39" spans="1:14" x14ac:dyDescent="0.3">
      <c r="A39" s="114" t="s">
        <v>1162</v>
      </c>
      <c r="B39" s="114" t="s">
        <v>1447</v>
      </c>
      <c r="C39" s="115">
        <v>18</v>
      </c>
      <c r="D39" s="115" t="s">
        <v>1163</v>
      </c>
      <c r="E39" s="46">
        <v>0</v>
      </c>
      <c r="F39" s="46">
        <v>0</v>
      </c>
      <c r="G39" s="46">
        <v>0</v>
      </c>
      <c r="I39" t="s">
        <v>1133</v>
      </c>
    </row>
    <row r="40" spans="1:14" x14ac:dyDescent="0.3">
      <c r="A40" s="114" t="s">
        <v>1164</v>
      </c>
      <c r="B40" s="114" t="s">
        <v>1448</v>
      </c>
      <c r="C40" s="115">
        <v>19</v>
      </c>
      <c r="D40" s="115">
        <v>18</v>
      </c>
      <c r="E40" s="46">
        <v>0</v>
      </c>
      <c r="F40" s="46">
        <v>0</v>
      </c>
      <c r="G40" s="46">
        <v>0</v>
      </c>
      <c r="I40" t="s">
        <v>1133</v>
      </c>
    </row>
    <row r="42" spans="1:14" ht="36" x14ac:dyDescent="0.3">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3">
      <c r="A43" s="113" t="s">
        <v>1167</v>
      </c>
      <c r="B43" s="113" t="s">
        <v>1122</v>
      </c>
      <c r="C43" s="111"/>
      <c r="D43" s="111" t="s">
        <v>1123</v>
      </c>
      <c r="E43" s="110">
        <v>1</v>
      </c>
      <c r="F43" s="110">
        <v>2</v>
      </c>
      <c r="G43" s="26"/>
      <c r="H43" s="2"/>
      <c r="J43" s="139"/>
      <c r="K43" s="2"/>
      <c r="L43" s="2"/>
      <c r="M43" s="2"/>
      <c r="N43" s="2"/>
    </row>
    <row r="44" spans="1:14" x14ac:dyDescent="0.3">
      <c r="A44" s="114" t="s">
        <v>1168</v>
      </c>
      <c r="B44" s="114" t="s">
        <v>1169</v>
      </c>
      <c r="C44" s="115">
        <v>20</v>
      </c>
      <c r="D44" s="115">
        <v>19</v>
      </c>
      <c r="E44" s="46"/>
      <c r="F44" s="46"/>
      <c r="I44" t="s">
        <v>1133</v>
      </c>
    </row>
    <row r="45" spans="1:14" x14ac:dyDescent="0.3">
      <c r="A45" s="114" t="s">
        <v>1170</v>
      </c>
      <c r="B45" s="114" t="s">
        <v>1449</v>
      </c>
      <c r="C45" s="115">
        <v>21</v>
      </c>
      <c r="D45" s="115">
        <v>20</v>
      </c>
      <c r="E45" s="46"/>
      <c r="F45" s="46"/>
      <c r="I45" t="s">
        <v>1133</v>
      </c>
    </row>
    <row r="46" spans="1:14" x14ac:dyDescent="0.3">
      <c r="D46" s="109" t="s">
        <v>1171</v>
      </c>
      <c r="E46" s="5" t="s">
        <v>1132</v>
      </c>
      <c r="F46" s="5" t="s">
        <v>1132</v>
      </c>
    </row>
    <row r="47" spans="1:14" x14ac:dyDescent="0.3">
      <c r="D47" s="109" t="s">
        <v>1171</v>
      </c>
      <c r="E47" s="5" t="s">
        <v>1132</v>
      </c>
      <c r="F47" s="5" t="s">
        <v>1132</v>
      </c>
    </row>
    <row r="48" spans="1:14" ht="36" x14ac:dyDescent="0.3">
      <c r="A48" s="117" t="s">
        <v>1172</v>
      </c>
      <c r="B48" s="120" t="s">
        <v>1173</v>
      </c>
      <c r="C48" s="122" t="s">
        <v>2227</v>
      </c>
      <c r="D48" s="111" t="s">
        <v>2228</v>
      </c>
      <c r="E48" s="110" t="s">
        <v>1174</v>
      </c>
      <c r="F48" s="26"/>
      <c r="G48" s="26"/>
      <c r="H48" s="2"/>
      <c r="J48" s="139"/>
      <c r="K48" s="2"/>
      <c r="L48" s="2"/>
      <c r="M48" s="2"/>
      <c r="N48" s="2"/>
    </row>
    <row r="49" spans="1:14" x14ac:dyDescent="0.3">
      <c r="A49" s="113" t="s">
        <v>1175</v>
      </c>
      <c r="B49" s="113" t="s">
        <v>1122</v>
      </c>
      <c r="C49" s="111"/>
      <c r="D49" s="111" t="s">
        <v>1123</v>
      </c>
      <c r="E49" s="110">
        <v>1</v>
      </c>
      <c r="F49" s="26"/>
      <c r="G49" s="26"/>
      <c r="H49" s="2"/>
      <c r="J49" s="139"/>
      <c r="K49" s="2"/>
      <c r="L49" s="2"/>
      <c r="M49" s="2"/>
      <c r="N49" s="2"/>
    </row>
    <row r="50" spans="1:14" x14ac:dyDescent="0.3">
      <c r="A50" s="114" t="s">
        <v>1176</v>
      </c>
      <c r="B50" s="114" t="s">
        <v>1177</v>
      </c>
      <c r="C50" s="115">
        <v>22</v>
      </c>
      <c r="D50" s="115">
        <v>21</v>
      </c>
      <c r="E50" s="46">
        <v>0</v>
      </c>
      <c r="I50" t="s">
        <v>1133</v>
      </c>
    </row>
    <row r="51" spans="1:14" x14ac:dyDescent="0.3">
      <c r="A51" s="114" t="s">
        <v>1178</v>
      </c>
      <c r="B51" s="114" t="s">
        <v>1179</v>
      </c>
      <c r="C51" s="115">
        <v>23</v>
      </c>
      <c r="D51" s="115">
        <v>22</v>
      </c>
      <c r="E51" s="46">
        <v>0</v>
      </c>
      <c r="I51" t="s">
        <v>1133</v>
      </c>
    </row>
    <row r="52" spans="1:14" x14ac:dyDescent="0.3">
      <c r="A52" s="114" t="s">
        <v>1180</v>
      </c>
      <c r="B52" s="114" t="s">
        <v>1181</v>
      </c>
      <c r="C52" s="115">
        <v>24</v>
      </c>
      <c r="D52" s="115">
        <v>23</v>
      </c>
      <c r="E52" s="46">
        <v>0</v>
      </c>
      <c r="I52" t="s">
        <v>1133</v>
      </c>
    </row>
    <row r="53" spans="1:14" x14ac:dyDescent="0.3">
      <c r="A53" s="114" t="s">
        <v>1182</v>
      </c>
      <c r="B53" s="114" t="s">
        <v>1183</v>
      </c>
      <c r="C53" s="115">
        <v>25</v>
      </c>
      <c r="D53" s="115">
        <v>24</v>
      </c>
      <c r="E53" s="46">
        <v>0</v>
      </c>
      <c r="I53" t="s">
        <v>1133</v>
      </c>
    </row>
    <row r="54" spans="1:14" x14ac:dyDescent="0.3">
      <c r="A54" s="114" t="s">
        <v>1184</v>
      </c>
      <c r="B54" s="114" t="s">
        <v>1450</v>
      </c>
      <c r="C54" s="115">
        <v>26</v>
      </c>
      <c r="D54" s="115">
        <v>25</v>
      </c>
      <c r="E54" s="46">
        <v>0</v>
      </c>
      <c r="I54" t="s">
        <v>1133</v>
      </c>
    </row>
    <row r="55" spans="1:14" x14ac:dyDescent="0.3">
      <c r="A55" s="114" t="s">
        <v>1185</v>
      </c>
      <c r="B55" s="114" t="s">
        <v>1186</v>
      </c>
      <c r="C55" s="115">
        <v>27</v>
      </c>
      <c r="D55" s="115">
        <v>26</v>
      </c>
      <c r="E55" s="46">
        <v>0</v>
      </c>
      <c r="I55" t="s">
        <v>1133</v>
      </c>
    </row>
    <row r="56" spans="1:14" x14ac:dyDescent="0.3">
      <c r="A56" s="114" t="s">
        <v>1187</v>
      </c>
      <c r="B56" s="114" t="s">
        <v>1188</v>
      </c>
      <c r="C56" s="115">
        <v>28</v>
      </c>
      <c r="D56" s="115">
        <v>27</v>
      </c>
      <c r="E56" s="46">
        <v>0</v>
      </c>
      <c r="I56" t="s">
        <v>1133</v>
      </c>
    </row>
    <row r="57" spans="1:14" x14ac:dyDescent="0.3">
      <c r="A57" s="114" t="s">
        <v>1189</v>
      </c>
      <c r="B57" s="114" t="s">
        <v>1190</v>
      </c>
      <c r="C57" s="115">
        <v>29</v>
      </c>
      <c r="D57" s="115">
        <v>28</v>
      </c>
      <c r="E57" s="46">
        <v>0</v>
      </c>
      <c r="I57" t="s">
        <v>1133</v>
      </c>
    </row>
    <row r="58" spans="1:14" x14ac:dyDescent="0.3">
      <c r="A58" s="114" t="s">
        <v>1187</v>
      </c>
      <c r="B58" s="114" t="s">
        <v>1188</v>
      </c>
      <c r="C58" s="115">
        <v>30</v>
      </c>
      <c r="D58" s="115">
        <v>29</v>
      </c>
      <c r="E58" s="46">
        <v>0</v>
      </c>
      <c r="I58" t="s">
        <v>1133</v>
      </c>
    </row>
    <row r="59" spans="1:14" x14ac:dyDescent="0.3">
      <c r="A59" s="114" t="s">
        <v>1191</v>
      </c>
      <c r="B59" s="114" t="s">
        <v>1192</v>
      </c>
      <c r="C59" s="115">
        <v>31</v>
      </c>
      <c r="D59" s="115">
        <v>30</v>
      </c>
      <c r="E59" s="46">
        <v>0</v>
      </c>
      <c r="I59" t="s">
        <v>1133</v>
      </c>
    </row>
    <row r="60" spans="1:14" x14ac:dyDescent="0.3">
      <c r="A60" s="114" t="s">
        <v>1193</v>
      </c>
      <c r="B60" s="114" t="s">
        <v>1194</v>
      </c>
      <c r="C60" s="115">
        <v>32</v>
      </c>
      <c r="D60" s="115">
        <v>31</v>
      </c>
      <c r="E60" s="46">
        <v>0</v>
      </c>
      <c r="I60" t="s">
        <v>1133</v>
      </c>
    </row>
    <row r="61" spans="1:14" x14ac:dyDescent="0.3">
      <c r="A61" s="114" t="s">
        <v>1195</v>
      </c>
      <c r="B61" s="114" t="s">
        <v>1196</v>
      </c>
      <c r="C61" s="115">
        <v>33</v>
      </c>
      <c r="D61" s="115">
        <v>32</v>
      </c>
      <c r="E61" s="46">
        <v>0</v>
      </c>
      <c r="I61" t="s">
        <v>1133</v>
      </c>
    </row>
    <row r="62" spans="1:14" x14ac:dyDescent="0.3">
      <c r="A62" s="114" t="s">
        <v>1197</v>
      </c>
      <c r="B62" s="114" t="s">
        <v>1451</v>
      </c>
      <c r="C62" s="115">
        <v>34</v>
      </c>
      <c r="D62" s="115">
        <v>33</v>
      </c>
      <c r="E62" s="46">
        <v>0</v>
      </c>
      <c r="I62" t="s">
        <v>1133</v>
      </c>
    </row>
    <row r="63" spans="1:14" x14ac:dyDescent="0.3">
      <c r="A63" s="114" t="s">
        <v>1198</v>
      </c>
      <c r="B63" s="114" t="s">
        <v>1452</v>
      </c>
      <c r="C63" s="115">
        <v>35</v>
      </c>
      <c r="D63" s="115" t="s">
        <v>1199</v>
      </c>
      <c r="E63" s="46">
        <v>0</v>
      </c>
      <c r="I63" t="s">
        <v>1133</v>
      </c>
    </row>
    <row r="64" spans="1:14" x14ac:dyDescent="0.3">
      <c r="A64" s="114" t="s">
        <v>1200</v>
      </c>
      <c r="B64" s="114" t="s">
        <v>1453</v>
      </c>
      <c r="C64" s="115">
        <v>36</v>
      </c>
      <c r="D64" s="115" t="s">
        <v>1201</v>
      </c>
      <c r="E64" s="46">
        <v>0</v>
      </c>
      <c r="I64" t="s">
        <v>1133</v>
      </c>
    </row>
    <row r="65" spans="1:14" x14ac:dyDescent="0.3">
      <c r="A65" s="114" t="s">
        <v>1202</v>
      </c>
      <c r="B65" s="114" t="s">
        <v>1203</v>
      </c>
      <c r="C65" s="115">
        <v>37</v>
      </c>
      <c r="D65" s="115">
        <v>34</v>
      </c>
      <c r="E65" s="46">
        <v>0</v>
      </c>
      <c r="I65" t="s">
        <v>1133</v>
      </c>
    </row>
    <row r="66" spans="1:14" x14ac:dyDescent="0.3">
      <c r="A66" s="114" t="s">
        <v>1204</v>
      </c>
      <c r="B66" s="114" t="s">
        <v>1205</v>
      </c>
      <c r="C66" s="115">
        <v>38</v>
      </c>
      <c r="D66" s="115">
        <v>35</v>
      </c>
      <c r="E66" s="46">
        <v>0</v>
      </c>
      <c r="I66" t="s">
        <v>1133</v>
      </c>
    </row>
    <row r="67" spans="1:14" x14ac:dyDescent="0.3">
      <c r="A67" s="114" t="s">
        <v>1206</v>
      </c>
      <c r="B67" s="114" t="s">
        <v>1207</v>
      </c>
      <c r="C67" s="115">
        <v>39</v>
      </c>
      <c r="D67" s="115">
        <v>36</v>
      </c>
      <c r="E67" s="46">
        <v>0</v>
      </c>
      <c r="I67" t="s">
        <v>1133</v>
      </c>
    </row>
    <row r="68" spans="1:14" x14ac:dyDescent="0.3">
      <c r="D68" s="109" t="s">
        <v>1171</v>
      </c>
      <c r="E68" s="5" t="s">
        <v>1208</v>
      </c>
    </row>
    <row r="69" spans="1:14" ht="36" x14ac:dyDescent="0.3">
      <c r="A69" s="117" t="s">
        <v>1209</v>
      </c>
      <c r="B69" s="113" t="s">
        <v>1210</v>
      </c>
      <c r="C69" s="122" t="s">
        <v>2227</v>
      </c>
      <c r="D69" s="111" t="s">
        <v>2228</v>
      </c>
      <c r="E69" s="110" t="s">
        <v>1211</v>
      </c>
      <c r="F69" s="26"/>
      <c r="G69" s="26"/>
      <c r="H69" s="2"/>
      <c r="J69" s="139"/>
      <c r="K69" s="2"/>
      <c r="L69" s="2"/>
      <c r="M69" s="2"/>
      <c r="N69" s="2"/>
    </row>
    <row r="70" spans="1:14" x14ac:dyDescent="0.3">
      <c r="A70" s="113" t="s">
        <v>1167</v>
      </c>
      <c r="B70" s="113" t="s">
        <v>1122</v>
      </c>
      <c r="C70" s="111"/>
      <c r="D70" s="111" t="s">
        <v>1123</v>
      </c>
      <c r="E70" s="110">
        <v>1</v>
      </c>
      <c r="F70" s="26"/>
      <c r="G70" s="26"/>
      <c r="H70" s="2"/>
      <c r="J70" s="139"/>
      <c r="K70" s="2"/>
      <c r="L70" s="2"/>
      <c r="M70" s="2"/>
      <c r="N70" s="2"/>
    </row>
    <row r="71" spans="1:14" x14ac:dyDescent="0.3">
      <c r="A71" s="114" t="s">
        <v>1212</v>
      </c>
      <c r="B71" s="114" t="s">
        <v>1454</v>
      </c>
      <c r="C71" s="115">
        <v>40</v>
      </c>
      <c r="D71" s="115">
        <v>37</v>
      </c>
      <c r="E71" s="46">
        <f>'N15 - Personnel'!C23</f>
        <v>0</v>
      </c>
      <c r="I71" t="s">
        <v>1263</v>
      </c>
      <c r="J71" s="140" t="s">
        <v>1429</v>
      </c>
    </row>
    <row r="72" spans="1:14" x14ac:dyDescent="0.3">
      <c r="A72" s="114" t="s">
        <v>1213</v>
      </c>
      <c r="B72" s="114" t="s">
        <v>1455</v>
      </c>
      <c r="C72" s="115">
        <v>41</v>
      </c>
      <c r="D72" s="115" t="s">
        <v>1214</v>
      </c>
      <c r="E72" s="46">
        <v>0</v>
      </c>
      <c r="I72" t="s">
        <v>1133</v>
      </c>
    </row>
    <row r="73" spans="1:14" x14ac:dyDescent="0.3">
      <c r="D73" s="109" t="s">
        <v>1171</v>
      </c>
      <c r="E73" s="5" t="s">
        <v>1208</v>
      </c>
    </row>
    <row r="74" spans="1:14" ht="36" x14ac:dyDescent="0.3">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3">
      <c r="A75" s="113" t="s">
        <v>1217</v>
      </c>
      <c r="B75" s="113" t="s">
        <v>1218</v>
      </c>
      <c r="C75" s="111"/>
      <c r="D75" s="111" t="s">
        <v>1219</v>
      </c>
      <c r="E75" s="110"/>
      <c r="F75" s="110"/>
      <c r="G75" s="26"/>
      <c r="H75" s="2"/>
      <c r="J75" s="139"/>
      <c r="K75" s="2"/>
      <c r="L75" s="2"/>
      <c r="M75" s="2"/>
      <c r="N75" s="2"/>
    </row>
    <row r="76" spans="1:14" x14ac:dyDescent="0.3">
      <c r="A76" s="113" t="s">
        <v>1167</v>
      </c>
      <c r="B76" s="113" t="s">
        <v>1122</v>
      </c>
      <c r="C76" s="111"/>
      <c r="D76" s="111" t="s">
        <v>1123</v>
      </c>
      <c r="E76" s="110">
        <v>1</v>
      </c>
      <c r="F76" s="110">
        <v>2</v>
      </c>
      <c r="G76" s="26"/>
      <c r="H76" s="2"/>
      <c r="J76" s="139"/>
      <c r="K76" s="2"/>
      <c r="L76" s="2"/>
      <c r="M76" s="2"/>
      <c r="N76" s="2"/>
    </row>
    <row r="77" spans="1:14" x14ac:dyDescent="0.3">
      <c r="A77" s="114" t="s">
        <v>1220</v>
      </c>
      <c r="B77" s="114" t="s">
        <v>1456</v>
      </c>
      <c r="C77" s="115">
        <v>42</v>
      </c>
      <c r="D77" s="115">
        <v>38</v>
      </c>
      <c r="E77" s="46">
        <v>0</v>
      </c>
      <c r="F77" s="46">
        <v>0</v>
      </c>
      <c r="I77" t="s">
        <v>1133</v>
      </c>
    </row>
    <row r="78" spans="1:14" ht="24" x14ac:dyDescent="0.3">
      <c r="A78" s="114" t="s">
        <v>1221</v>
      </c>
      <c r="B78" s="121" t="s">
        <v>1457</v>
      </c>
      <c r="C78" s="115">
        <v>43</v>
      </c>
      <c r="D78" s="115" t="s">
        <v>1222</v>
      </c>
      <c r="E78" s="46">
        <v>0</v>
      </c>
      <c r="F78" s="46">
        <v>0</v>
      </c>
      <c r="I78" t="s">
        <v>1133</v>
      </c>
    </row>
    <row r="79" spans="1:14" x14ac:dyDescent="0.3">
      <c r="A79" s="114" t="s">
        <v>1223</v>
      </c>
      <c r="B79" s="113" t="s">
        <v>1458</v>
      </c>
      <c r="C79" s="111">
        <v>44</v>
      </c>
      <c r="D79" s="111">
        <v>39</v>
      </c>
      <c r="E79" s="110">
        <f>SUM(E80:E81)</f>
        <v>0</v>
      </c>
      <c r="F79" s="110">
        <f>SUM(F80:F81)</f>
        <v>0</v>
      </c>
      <c r="I79" t="s">
        <v>1150</v>
      </c>
    </row>
    <row r="80" spans="1:14" x14ac:dyDescent="0.3">
      <c r="A80" s="114" t="s">
        <v>1224</v>
      </c>
      <c r="B80" s="114" t="s">
        <v>1459</v>
      </c>
      <c r="C80" s="115">
        <v>45</v>
      </c>
      <c r="D80" s="115">
        <v>40</v>
      </c>
      <c r="E80" s="46">
        <v>0</v>
      </c>
      <c r="F80" s="46">
        <v>0</v>
      </c>
      <c r="I80" t="s">
        <v>1133</v>
      </c>
    </row>
    <row r="81" spans="1:14" x14ac:dyDescent="0.3">
      <c r="A81" s="114" t="s">
        <v>1225</v>
      </c>
      <c r="B81" s="114" t="s">
        <v>1460</v>
      </c>
      <c r="C81" s="115">
        <v>46</v>
      </c>
      <c r="D81" s="115">
        <v>41</v>
      </c>
      <c r="E81" s="46">
        <v>0</v>
      </c>
      <c r="F81" s="46">
        <v>0</v>
      </c>
      <c r="I81" t="s">
        <v>1133</v>
      </c>
    </row>
    <row r="82" spans="1:14" x14ac:dyDescent="0.3">
      <c r="A82" s="114" t="s">
        <v>1226</v>
      </c>
      <c r="B82" s="113" t="s">
        <v>1461</v>
      </c>
      <c r="C82" s="111">
        <v>47</v>
      </c>
      <c r="D82" s="111">
        <v>42</v>
      </c>
      <c r="E82" s="110">
        <f>SUM(E83:E84)</f>
        <v>0</v>
      </c>
      <c r="F82" s="110">
        <f>SUM(F83:F84)</f>
        <v>0</v>
      </c>
      <c r="I82" t="s">
        <v>1150</v>
      </c>
    </row>
    <row r="83" spans="1:14" x14ac:dyDescent="0.3">
      <c r="A83" s="114" t="s">
        <v>1227</v>
      </c>
      <c r="B83" s="114" t="s">
        <v>1228</v>
      </c>
      <c r="C83" s="115">
        <v>48</v>
      </c>
      <c r="D83" s="115">
        <v>43</v>
      </c>
      <c r="E83" s="46">
        <v>0</v>
      </c>
      <c r="F83" s="46">
        <v>0</v>
      </c>
      <c r="I83" t="s">
        <v>1133</v>
      </c>
    </row>
    <row r="84" spans="1:14" x14ac:dyDescent="0.3">
      <c r="A84" s="114" t="s">
        <v>1229</v>
      </c>
      <c r="B84" s="114" t="s">
        <v>1230</v>
      </c>
      <c r="C84" s="115">
        <v>49</v>
      </c>
      <c r="D84" s="115">
        <v>44</v>
      </c>
      <c r="E84" s="46">
        <v>0</v>
      </c>
      <c r="F84" s="46">
        <v>0</v>
      </c>
      <c r="I84" t="s">
        <v>1133</v>
      </c>
    </row>
    <row r="86" spans="1:14" ht="36" x14ac:dyDescent="0.3">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3">
      <c r="A87" s="113" t="s">
        <v>1233</v>
      </c>
      <c r="B87" s="113" t="s">
        <v>1234</v>
      </c>
      <c r="C87" s="111"/>
      <c r="D87" s="111" t="s">
        <v>1123</v>
      </c>
      <c r="E87" s="110">
        <v>1</v>
      </c>
      <c r="F87" s="110">
        <v>2</v>
      </c>
      <c r="G87" s="26"/>
      <c r="H87" s="2"/>
      <c r="J87" s="139"/>
      <c r="K87" s="2"/>
      <c r="L87" s="2"/>
      <c r="M87" s="2"/>
      <c r="N87" s="2"/>
    </row>
    <row r="88" spans="1:14" x14ac:dyDescent="0.3">
      <c r="A88" s="114" t="s">
        <v>1235</v>
      </c>
      <c r="B88" s="114" t="s">
        <v>1236</v>
      </c>
      <c r="C88" s="115">
        <v>50</v>
      </c>
      <c r="D88" s="115">
        <v>45</v>
      </c>
      <c r="E88" s="46">
        <v>0</v>
      </c>
      <c r="F88" s="46">
        <v>0</v>
      </c>
      <c r="I88" t="s">
        <v>1133</v>
      </c>
    </row>
    <row r="89" spans="1:14" x14ac:dyDescent="0.3">
      <c r="A89" s="114" t="s">
        <v>1221</v>
      </c>
      <c r="B89" s="114" t="s">
        <v>1457</v>
      </c>
      <c r="C89" s="115">
        <v>51</v>
      </c>
      <c r="D89" s="115" t="s">
        <v>1237</v>
      </c>
      <c r="E89" s="46">
        <v>0</v>
      </c>
      <c r="F89" s="46">
        <v>0</v>
      </c>
      <c r="I89" t="s">
        <v>1133</v>
      </c>
    </row>
    <row r="91" spans="1:14" ht="36" x14ac:dyDescent="0.3">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3">
      <c r="A92" s="113" t="s">
        <v>1240</v>
      </c>
      <c r="B92" s="113" t="s">
        <v>1234</v>
      </c>
      <c r="C92" s="111"/>
      <c r="D92" s="111" t="s">
        <v>1123</v>
      </c>
      <c r="E92" s="110">
        <v>1</v>
      </c>
      <c r="F92" s="110">
        <v>2</v>
      </c>
      <c r="G92" s="26"/>
      <c r="H92" s="2"/>
      <c r="J92" s="139"/>
      <c r="K92" s="2"/>
      <c r="L92" s="2"/>
      <c r="M92" s="2"/>
      <c r="N92" s="2"/>
    </row>
    <row r="93" spans="1:14" x14ac:dyDescent="0.3">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3">
      <c r="A94" s="114" t="s">
        <v>1242</v>
      </c>
      <c r="B94" s="121" t="s">
        <v>1463</v>
      </c>
      <c r="C94" s="115">
        <v>53</v>
      </c>
      <c r="D94" s="115" t="s">
        <v>1243</v>
      </c>
      <c r="E94" s="46">
        <v>0</v>
      </c>
      <c r="F94" s="46">
        <v>0</v>
      </c>
      <c r="I94" t="s">
        <v>1133</v>
      </c>
    </row>
    <row r="95" spans="1:14" ht="24" x14ac:dyDescent="0.3">
      <c r="A95" s="114" t="s">
        <v>1244</v>
      </c>
      <c r="B95" s="121" t="s">
        <v>1464</v>
      </c>
      <c r="C95" s="115">
        <v>54</v>
      </c>
      <c r="D95" s="115" t="s">
        <v>1245</v>
      </c>
      <c r="E95" s="46">
        <v>0</v>
      </c>
      <c r="F95" s="46">
        <v>0</v>
      </c>
      <c r="I95" t="s">
        <v>1133</v>
      </c>
    </row>
    <row r="96" spans="1:14" x14ac:dyDescent="0.3">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3">
      <c r="A97" s="114" t="s">
        <v>1247</v>
      </c>
      <c r="B97" s="121" t="s">
        <v>1466</v>
      </c>
      <c r="C97" s="115">
        <v>56</v>
      </c>
      <c r="D97" s="115" t="s">
        <v>1248</v>
      </c>
      <c r="E97" s="46">
        <v>0</v>
      </c>
      <c r="F97" s="46">
        <v>0</v>
      </c>
      <c r="I97" t="s">
        <v>1133</v>
      </c>
    </row>
    <row r="98" spans="1:10" x14ac:dyDescent="0.3">
      <c r="A98" s="114" t="s">
        <v>1249</v>
      </c>
      <c r="B98" s="121" t="s">
        <v>1467</v>
      </c>
      <c r="C98" s="115">
        <v>57</v>
      </c>
      <c r="D98" s="115" t="s">
        <v>1250</v>
      </c>
      <c r="E98" s="46">
        <v>0</v>
      </c>
      <c r="F98" s="46">
        <v>0</v>
      </c>
      <c r="I98" t="s">
        <v>1133</v>
      </c>
    </row>
    <row r="99" spans="1:10" x14ac:dyDescent="0.3">
      <c r="A99" s="114" t="s">
        <v>1251</v>
      </c>
      <c r="B99" s="120" t="s">
        <v>1468</v>
      </c>
      <c r="C99" s="111">
        <v>58</v>
      </c>
      <c r="D99" s="111">
        <v>48</v>
      </c>
      <c r="E99" s="110">
        <f>E100+E106</f>
        <v>0</v>
      </c>
      <c r="F99" s="110">
        <f>F100+F106</f>
        <v>0</v>
      </c>
      <c r="I99" t="s">
        <v>1150</v>
      </c>
    </row>
    <row r="100" spans="1:10" ht="24" x14ac:dyDescent="0.3">
      <c r="A100" s="114" t="s">
        <v>1252</v>
      </c>
      <c r="B100" s="120" t="s">
        <v>1469</v>
      </c>
      <c r="C100" s="111">
        <v>59</v>
      </c>
      <c r="D100" s="111">
        <v>49</v>
      </c>
      <c r="E100" s="110">
        <f>SUM(E101:E103,E105)</f>
        <v>0</v>
      </c>
      <c r="F100" s="110">
        <f>SUM(F101:F103,F105)</f>
        <v>0</v>
      </c>
      <c r="I100" t="s">
        <v>1150</v>
      </c>
    </row>
    <row r="101" spans="1:10" x14ac:dyDescent="0.3">
      <c r="A101" s="114" t="s">
        <v>1253</v>
      </c>
      <c r="B101" s="121" t="s">
        <v>1254</v>
      </c>
      <c r="C101" s="115">
        <v>60</v>
      </c>
      <c r="D101" s="115">
        <v>50</v>
      </c>
      <c r="E101" s="46">
        <v>0</v>
      </c>
      <c r="F101" s="46">
        <v>0</v>
      </c>
      <c r="I101" t="s">
        <v>1133</v>
      </c>
    </row>
    <row r="102" spans="1:10" x14ac:dyDescent="0.3">
      <c r="A102" s="114" t="s">
        <v>1255</v>
      </c>
      <c r="B102" s="121" t="s">
        <v>1256</v>
      </c>
      <c r="C102" s="115">
        <v>61</v>
      </c>
      <c r="D102" s="115">
        <v>51</v>
      </c>
      <c r="E102" s="46">
        <v>0</v>
      </c>
      <c r="F102" s="46">
        <v>0</v>
      </c>
      <c r="I102" t="s">
        <v>1133</v>
      </c>
    </row>
    <row r="103" spans="1:10" x14ac:dyDescent="0.3">
      <c r="A103" s="114" t="s">
        <v>1257</v>
      </c>
      <c r="B103" s="121" t="s">
        <v>1470</v>
      </c>
      <c r="C103" s="115">
        <v>62</v>
      </c>
      <c r="D103" s="115">
        <v>52</v>
      </c>
      <c r="E103" s="46">
        <v>0</v>
      </c>
      <c r="F103" s="46">
        <v>0</v>
      </c>
      <c r="I103" t="s">
        <v>1133</v>
      </c>
    </row>
    <row r="104" spans="1:10" x14ac:dyDescent="0.3">
      <c r="A104" s="114" t="s">
        <v>1258</v>
      </c>
      <c r="B104" s="121" t="s">
        <v>1471</v>
      </c>
      <c r="C104" s="115">
        <v>63</v>
      </c>
      <c r="D104" s="115" t="s">
        <v>1259</v>
      </c>
      <c r="E104" s="46"/>
      <c r="F104" s="46"/>
      <c r="I104" t="s">
        <v>1133</v>
      </c>
    </row>
    <row r="105" spans="1:10" x14ac:dyDescent="0.3">
      <c r="A105" s="114" t="s">
        <v>1260</v>
      </c>
      <c r="B105" s="121" t="s">
        <v>1472</v>
      </c>
      <c r="C105" s="115">
        <v>64</v>
      </c>
      <c r="D105" s="115">
        <v>53</v>
      </c>
      <c r="E105" s="46">
        <v>0</v>
      </c>
      <c r="F105" s="46">
        <v>0</v>
      </c>
      <c r="I105" t="s">
        <v>1133</v>
      </c>
    </row>
    <row r="106" spans="1:10" x14ac:dyDescent="0.3">
      <c r="A106" s="114" t="s">
        <v>1261</v>
      </c>
      <c r="B106" s="120" t="s">
        <v>1473</v>
      </c>
      <c r="C106" s="111">
        <v>65</v>
      </c>
      <c r="D106" s="111">
        <v>54</v>
      </c>
      <c r="E106" s="110">
        <f>SUM(E107:E108)</f>
        <v>0</v>
      </c>
      <c r="F106" s="110">
        <f>SUM(F107:F108)</f>
        <v>0</v>
      </c>
      <c r="I106" t="s">
        <v>1150</v>
      </c>
    </row>
    <row r="107" spans="1:10" ht="24" x14ac:dyDescent="0.3">
      <c r="A107" s="114" t="s">
        <v>1262</v>
      </c>
      <c r="B107" s="121" t="s">
        <v>1474</v>
      </c>
      <c r="C107" s="115">
        <v>66</v>
      </c>
      <c r="D107" s="115">
        <v>55</v>
      </c>
      <c r="E107" s="46">
        <f>'1. F10'!$D$15</f>
        <v>0</v>
      </c>
      <c r="F107" s="46">
        <f>'1. F10'!$E$15</f>
        <v>0</v>
      </c>
      <c r="I107" t="s">
        <v>1263</v>
      </c>
      <c r="J107" s="140" t="s">
        <v>1595</v>
      </c>
    </row>
    <row r="108" spans="1:10" x14ac:dyDescent="0.3">
      <c r="A108" s="114" t="s">
        <v>1264</v>
      </c>
      <c r="B108" s="121" t="s">
        <v>1265</v>
      </c>
      <c r="C108" s="115">
        <v>67</v>
      </c>
      <c r="D108" s="115">
        <v>56</v>
      </c>
      <c r="E108" s="46">
        <v>0</v>
      </c>
      <c r="F108" s="46">
        <v>0</v>
      </c>
      <c r="I108" t="s">
        <v>1133</v>
      </c>
    </row>
    <row r="109" spans="1:10" ht="36" x14ac:dyDescent="0.3">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3">
      <c r="A110" s="114" t="s">
        <v>1267</v>
      </c>
      <c r="B110" s="121" t="s">
        <v>1476</v>
      </c>
      <c r="C110" s="115">
        <v>69</v>
      </c>
      <c r="D110" s="115">
        <v>58</v>
      </c>
      <c r="E110" s="46">
        <v>0</v>
      </c>
      <c r="F110" s="46">
        <v>0</v>
      </c>
      <c r="I110" t="s">
        <v>1133</v>
      </c>
    </row>
    <row r="111" spans="1:10" ht="48" x14ac:dyDescent="0.3">
      <c r="A111" s="114" t="s">
        <v>1268</v>
      </c>
      <c r="B111" s="121" t="s">
        <v>1477</v>
      </c>
      <c r="C111" s="115">
        <v>70</v>
      </c>
      <c r="D111" s="115" t="s">
        <v>1269</v>
      </c>
      <c r="E111" s="46">
        <v>0</v>
      </c>
      <c r="F111" s="46">
        <v>0</v>
      </c>
      <c r="I111" t="s">
        <v>1133</v>
      </c>
    </row>
    <row r="112" spans="1:10" x14ac:dyDescent="0.3">
      <c r="A112" s="114" t="s">
        <v>1270</v>
      </c>
      <c r="B112" s="121" t="s">
        <v>1478</v>
      </c>
      <c r="C112" s="115">
        <v>71</v>
      </c>
      <c r="D112" s="115">
        <v>59</v>
      </c>
      <c r="E112" s="46">
        <v>0</v>
      </c>
      <c r="F112" s="46">
        <v>0</v>
      </c>
      <c r="I112" t="s">
        <v>1133</v>
      </c>
    </row>
    <row r="113" spans="1:10" x14ac:dyDescent="0.3">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3">
      <c r="A114" s="114" t="s">
        <v>1273</v>
      </c>
      <c r="B114" s="120" t="s">
        <v>1479</v>
      </c>
      <c r="C114" s="111">
        <v>73</v>
      </c>
      <c r="D114" s="111">
        <v>61</v>
      </c>
      <c r="E114" s="110">
        <f>SUM(E115:E119)</f>
        <v>0</v>
      </c>
      <c r="F114" s="110">
        <f>SUM(F115:F119)</f>
        <v>0</v>
      </c>
      <c r="I114" t="s">
        <v>1150</v>
      </c>
    </row>
    <row r="115" spans="1:10" ht="24" x14ac:dyDescent="0.3">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3">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3">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3">
      <c r="A118" s="114" t="s">
        <v>1277</v>
      </c>
      <c r="B118" s="121" t="s">
        <v>1483</v>
      </c>
      <c r="C118" s="115">
        <v>77</v>
      </c>
      <c r="D118" s="115">
        <v>65</v>
      </c>
      <c r="E118" s="46">
        <v>0</v>
      </c>
      <c r="F118" s="46">
        <v>0</v>
      </c>
      <c r="I118" t="s">
        <v>1133</v>
      </c>
      <c r="J118" s="140" t="s">
        <v>1600</v>
      </c>
    </row>
    <row r="119" spans="1:10" x14ac:dyDescent="0.3">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3">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3">
      <c r="A121" s="114" t="s">
        <v>1280</v>
      </c>
      <c r="B121" s="121" t="s">
        <v>1486</v>
      </c>
      <c r="C121" s="115">
        <v>80</v>
      </c>
      <c r="D121" s="115">
        <v>68</v>
      </c>
      <c r="E121" s="46">
        <v>0</v>
      </c>
      <c r="F121" s="46">
        <v>0</v>
      </c>
      <c r="I121" t="s">
        <v>1133</v>
      </c>
    </row>
    <row r="122" spans="1:10" x14ac:dyDescent="0.3">
      <c r="A122" s="114" t="s">
        <v>1281</v>
      </c>
      <c r="B122" s="121" t="s">
        <v>1282</v>
      </c>
      <c r="C122" s="115">
        <v>81</v>
      </c>
      <c r="D122" s="115">
        <v>69</v>
      </c>
      <c r="E122" s="46">
        <v>0</v>
      </c>
      <c r="F122" s="46">
        <v>0</v>
      </c>
      <c r="I122" t="s">
        <v>1133</v>
      </c>
    </row>
    <row r="123" spans="1:10" ht="36" x14ac:dyDescent="0.3">
      <c r="A123" s="114" t="s">
        <v>1283</v>
      </c>
      <c r="B123" s="121" t="s">
        <v>1487</v>
      </c>
      <c r="C123" s="115">
        <v>82</v>
      </c>
      <c r="D123" s="115">
        <v>70</v>
      </c>
      <c r="E123" s="46">
        <v>0</v>
      </c>
      <c r="F123" s="46">
        <v>0</v>
      </c>
      <c r="I123" t="s">
        <v>1133</v>
      </c>
    </row>
    <row r="124" spans="1:10" ht="24" x14ac:dyDescent="0.3">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3">
      <c r="A125" s="114" t="s">
        <v>1285</v>
      </c>
      <c r="B125" s="121" t="s">
        <v>1489</v>
      </c>
      <c r="C125" s="115">
        <v>84</v>
      </c>
      <c r="D125" s="115">
        <v>72</v>
      </c>
      <c r="E125" s="46">
        <v>0</v>
      </c>
      <c r="F125" s="46">
        <v>0</v>
      </c>
      <c r="I125" t="s">
        <v>1133</v>
      </c>
    </row>
    <row r="126" spans="1:10" ht="24" x14ac:dyDescent="0.3">
      <c r="A126" s="114" t="s">
        <v>1286</v>
      </c>
      <c r="B126" s="121" t="s">
        <v>1490</v>
      </c>
      <c r="C126" s="115">
        <v>85</v>
      </c>
      <c r="D126" s="115">
        <v>73</v>
      </c>
      <c r="E126" s="46">
        <v>0</v>
      </c>
      <c r="F126" s="46">
        <v>0</v>
      </c>
      <c r="I126" t="s">
        <v>1133</v>
      </c>
    </row>
    <row r="127" spans="1:10" ht="24" x14ac:dyDescent="0.3">
      <c r="A127" s="114" t="s">
        <v>1287</v>
      </c>
      <c r="B127" s="121" t="s">
        <v>1491</v>
      </c>
      <c r="C127" s="115">
        <v>86</v>
      </c>
      <c r="D127" s="115">
        <v>74</v>
      </c>
      <c r="E127" s="46">
        <v>0</v>
      </c>
      <c r="F127" s="46">
        <v>0</v>
      </c>
      <c r="I127" t="s">
        <v>1133</v>
      </c>
    </row>
    <row r="128" spans="1:10" x14ac:dyDescent="0.3">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3">
      <c r="A129" s="114" t="s">
        <v>1289</v>
      </c>
      <c r="B129" s="121" t="s">
        <v>1493</v>
      </c>
      <c r="C129" s="115">
        <v>88</v>
      </c>
      <c r="D129" s="115">
        <v>76</v>
      </c>
      <c r="E129" s="46">
        <v>0</v>
      </c>
      <c r="F129" s="46">
        <v>0</v>
      </c>
      <c r="I129" t="s">
        <v>1133</v>
      </c>
    </row>
    <row r="130" spans="1:9" x14ac:dyDescent="0.3">
      <c r="A130" s="114" t="s">
        <v>1290</v>
      </c>
      <c r="B130" s="121" t="s">
        <v>1494</v>
      </c>
      <c r="C130" s="115">
        <v>89</v>
      </c>
      <c r="D130" s="115" t="s">
        <v>1291</v>
      </c>
      <c r="E130" s="46">
        <v>0</v>
      </c>
      <c r="F130" s="46">
        <v>0</v>
      </c>
      <c r="I130" t="s">
        <v>1133</v>
      </c>
    </row>
    <row r="131" spans="1:9" x14ac:dyDescent="0.3">
      <c r="A131" s="114" t="s">
        <v>1292</v>
      </c>
      <c r="B131" s="121" t="s">
        <v>1495</v>
      </c>
      <c r="C131" s="115">
        <v>90</v>
      </c>
      <c r="D131" s="115">
        <v>77</v>
      </c>
      <c r="E131" s="46">
        <v>0</v>
      </c>
      <c r="F131" s="46">
        <v>0</v>
      </c>
      <c r="I131" t="s">
        <v>1133</v>
      </c>
    </row>
    <row r="132" spans="1:9" x14ac:dyDescent="0.3">
      <c r="A132" s="114" t="s">
        <v>1293</v>
      </c>
      <c r="B132" s="121" t="s">
        <v>1496</v>
      </c>
      <c r="C132" s="115">
        <v>91</v>
      </c>
      <c r="D132" s="115">
        <v>78</v>
      </c>
      <c r="E132" s="46">
        <v>0</v>
      </c>
      <c r="F132" s="46">
        <v>0</v>
      </c>
      <c r="I132" t="s">
        <v>1133</v>
      </c>
    </row>
    <row r="133" spans="1:9" x14ac:dyDescent="0.3">
      <c r="A133" s="114" t="s">
        <v>1253</v>
      </c>
      <c r="B133" s="121" t="s">
        <v>1497</v>
      </c>
      <c r="C133" s="115">
        <v>92</v>
      </c>
      <c r="D133" s="115">
        <v>79</v>
      </c>
      <c r="E133" s="46">
        <v>0</v>
      </c>
      <c r="F133" s="46">
        <v>0</v>
      </c>
      <c r="I133" t="s">
        <v>1133</v>
      </c>
    </row>
    <row r="134" spans="1:9" x14ac:dyDescent="0.3">
      <c r="A134" s="114" t="s">
        <v>1255</v>
      </c>
      <c r="B134" s="121" t="s">
        <v>1498</v>
      </c>
      <c r="C134" s="115">
        <v>93</v>
      </c>
      <c r="D134" s="115">
        <v>80</v>
      </c>
      <c r="E134" s="46">
        <v>0</v>
      </c>
      <c r="F134" s="46">
        <v>0</v>
      </c>
      <c r="I134" t="s">
        <v>1133</v>
      </c>
    </row>
    <row r="135" spans="1:9" x14ac:dyDescent="0.3">
      <c r="A135" s="114" t="s">
        <v>1294</v>
      </c>
      <c r="B135" s="121" t="s">
        <v>1499</v>
      </c>
      <c r="C135" s="115">
        <v>94</v>
      </c>
      <c r="D135" s="115">
        <v>81</v>
      </c>
      <c r="E135" s="46">
        <v>0</v>
      </c>
      <c r="F135" s="46">
        <v>0</v>
      </c>
      <c r="I135" t="s">
        <v>1133</v>
      </c>
    </row>
    <row r="136" spans="1:9" x14ac:dyDescent="0.3">
      <c r="A136" s="114" t="s">
        <v>1260</v>
      </c>
      <c r="B136" s="121" t="s">
        <v>1472</v>
      </c>
      <c r="C136" s="115">
        <v>95</v>
      </c>
      <c r="D136" s="115">
        <v>82</v>
      </c>
      <c r="E136" s="46">
        <v>0</v>
      </c>
      <c r="F136" s="46">
        <v>0</v>
      </c>
      <c r="I136" t="s">
        <v>1133</v>
      </c>
    </row>
    <row r="137" spans="1:9" x14ac:dyDescent="0.3">
      <c r="A137" s="114" t="s">
        <v>1295</v>
      </c>
      <c r="B137" s="121" t="s">
        <v>1500</v>
      </c>
      <c r="C137" s="115">
        <v>96</v>
      </c>
      <c r="D137" s="115" t="s">
        <v>1296</v>
      </c>
      <c r="E137" s="46"/>
      <c r="F137" s="46"/>
      <c r="I137" t="s">
        <v>1133</v>
      </c>
    </row>
    <row r="138" spans="1:9" x14ac:dyDescent="0.3">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3">
      <c r="A139" s="114" t="s">
        <v>1298</v>
      </c>
      <c r="B139" s="120" t="s">
        <v>1502</v>
      </c>
      <c r="C139" s="111">
        <v>98</v>
      </c>
      <c r="D139" s="111">
        <v>84</v>
      </c>
      <c r="E139" s="110">
        <f>SUM(E140:E141)</f>
        <v>0</v>
      </c>
      <c r="F139" s="110">
        <f>SUM(F140:F141)</f>
        <v>0</v>
      </c>
      <c r="I139" t="s">
        <v>1150</v>
      </c>
    </row>
    <row r="140" spans="1:9" x14ac:dyDescent="0.3">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3">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3">
      <c r="A142" s="114" t="s">
        <v>1301</v>
      </c>
      <c r="B142" s="120" t="s">
        <v>1505</v>
      </c>
      <c r="C142" s="111">
        <v>101</v>
      </c>
      <c r="D142" s="111">
        <v>87</v>
      </c>
      <c r="E142" s="110">
        <f>SUM(E143:E145)</f>
        <v>0</v>
      </c>
      <c r="F142" s="110">
        <f>SUM(F143:F145)</f>
        <v>0</v>
      </c>
      <c r="I142" t="s">
        <v>1150</v>
      </c>
    </row>
    <row r="143" spans="1:9" x14ac:dyDescent="0.3">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3">
      <c r="A144" s="114" t="s">
        <v>1303</v>
      </c>
      <c r="B144" s="121" t="s">
        <v>1507</v>
      </c>
      <c r="C144" s="115">
        <v>103</v>
      </c>
      <c r="D144" s="115">
        <v>89</v>
      </c>
      <c r="E144" s="46">
        <v>0</v>
      </c>
      <c r="F144" s="46">
        <v>0</v>
      </c>
      <c r="I144" t="s">
        <v>1133</v>
      </c>
    </row>
    <row r="145" spans="1:9" x14ac:dyDescent="0.3">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3">
      <c r="A146" s="114" t="s">
        <v>1305</v>
      </c>
      <c r="B146" s="121" t="s">
        <v>1509</v>
      </c>
      <c r="C146" s="115">
        <v>105</v>
      </c>
      <c r="D146" s="115">
        <v>91</v>
      </c>
      <c r="E146" s="46">
        <v>0</v>
      </c>
      <c r="F146" s="46">
        <v>0</v>
      </c>
      <c r="I146" t="s">
        <v>1133</v>
      </c>
    </row>
    <row r="147" spans="1:9" x14ac:dyDescent="0.3">
      <c r="A147" s="114" t="s">
        <v>1306</v>
      </c>
      <c r="B147" s="120" t="s">
        <v>1510</v>
      </c>
      <c r="C147" s="111">
        <v>106</v>
      </c>
      <c r="D147" s="111">
        <v>92</v>
      </c>
      <c r="E147" s="110">
        <f>SUM(E148:E149)</f>
        <v>0</v>
      </c>
      <c r="F147" s="110">
        <f>SUM(F148:F149)</f>
        <v>0</v>
      </c>
      <c r="I147" t="s">
        <v>1150</v>
      </c>
    </row>
    <row r="148" spans="1:9" ht="24" x14ac:dyDescent="0.3">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3">
      <c r="A149" s="114" t="s">
        <v>1308</v>
      </c>
      <c r="B149" s="121" t="s">
        <v>1512</v>
      </c>
      <c r="C149" s="115">
        <v>108</v>
      </c>
      <c r="D149" s="115">
        <v>94</v>
      </c>
      <c r="E149" s="46">
        <v>0</v>
      </c>
      <c r="F149" s="46">
        <v>0</v>
      </c>
      <c r="I149" t="s">
        <v>1133</v>
      </c>
    </row>
    <row r="150" spans="1:9" x14ac:dyDescent="0.3">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3">
      <c r="A151" s="114" t="s">
        <v>1310</v>
      </c>
      <c r="B151" s="121" t="s">
        <v>1514</v>
      </c>
      <c r="C151" s="115">
        <v>110</v>
      </c>
      <c r="D151" s="115">
        <v>96</v>
      </c>
      <c r="E151" s="46">
        <v>0</v>
      </c>
      <c r="F151" s="46">
        <v>0</v>
      </c>
      <c r="I151" t="s">
        <v>1133</v>
      </c>
    </row>
    <row r="152" spans="1:9" x14ac:dyDescent="0.3">
      <c r="A152" s="114" t="s">
        <v>1311</v>
      </c>
      <c r="B152" s="121" t="s">
        <v>1515</v>
      </c>
      <c r="C152" s="115">
        <v>111</v>
      </c>
      <c r="D152" s="115">
        <v>97</v>
      </c>
      <c r="E152" s="46">
        <v>0</v>
      </c>
      <c r="F152" s="46">
        <v>0</v>
      </c>
      <c r="I152" t="s">
        <v>1133</v>
      </c>
    </row>
    <row r="153" spans="1:9" x14ac:dyDescent="0.3">
      <c r="A153" s="114" t="s">
        <v>1312</v>
      </c>
      <c r="B153" s="121" t="s">
        <v>1516</v>
      </c>
      <c r="C153" s="115">
        <v>112</v>
      </c>
      <c r="D153" s="115">
        <v>98</v>
      </c>
      <c r="E153" s="46">
        <v>0</v>
      </c>
      <c r="F153" s="46">
        <v>0</v>
      </c>
      <c r="I153" t="s">
        <v>1133</v>
      </c>
    </row>
    <row r="154" spans="1:9" ht="36" x14ac:dyDescent="0.3">
      <c r="A154" s="114" t="s">
        <v>1313</v>
      </c>
      <c r="B154" s="120" t="s">
        <v>1517</v>
      </c>
      <c r="C154" s="111">
        <v>113</v>
      </c>
      <c r="D154" s="111">
        <v>99</v>
      </c>
      <c r="E154" s="110">
        <f>SUM(E155:E156)</f>
        <v>0</v>
      </c>
      <c r="F154" s="110">
        <f>SUM(F155:F156)</f>
        <v>0</v>
      </c>
      <c r="I154" t="s">
        <v>1150</v>
      </c>
    </row>
    <row r="155" spans="1:9" x14ac:dyDescent="0.3">
      <c r="A155" s="114" t="s">
        <v>1311</v>
      </c>
      <c r="B155" s="121" t="s">
        <v>1518</v>
      </c>
      <c r="C155" s="115">
        <v>114</v>
      </c>
      <c r="D155" s="115">
        <v>100</v>
      </c>
      <c r="E155" s="46">
        <v>0</v>
      </c>
      <c r="F155" s="46">
        <v>0</v>
      </c>
      <c r="I155" t="s">
        <v>1133</v>
      </c>
    </row>
    <row r="156" spans="1:9" x14ac:dyDescent="0.3">
      <c r="A156" s="114" t="s">
        <v>1312</v>
      </c>
      <c r="B156" s="121" t="s">
        <v>1519</v>
      </c>
      <c r="C156" s="115">
        <v>115</v>
      </c>
      <c r="D156" s="115">
        <v>101</v>
      </c>
      <c r="E156" s="46">
        <v>0</v>
      </c>
      <c r="F156" s="46">
        <v>0</v>
      </c>
      <c r="I156" t="s">
        <v>1133</v>
      </c>
    </row>
    <row r="157" spans="1:9" x14ac:dyDescent="0.3">
      <c r="A157" s="114" t="s">
        <v>1314</v>
      </c>
      <c r="B157" s="121" t="s">
        <v>1520</v>
      </c>
      <c r="C157" s="115">
        <v>116</v>
      </c>
      <c r="D157" s="115">
        <v>102</v>
      </c>
      <c r="E157" s="46">
        <v>0</v>
      </c>
      <c r="F157" s="46">
        <v>0</v>
      </c>
      <c r="I157" t="s">
        <v>1133</v>
      </c>
    </row>
    <row r="158" spans="1:9" x14ac:dyDescent="0.3">
      <c r="A158" s="114" t="s">
        <v>1315</v>
      </c>
      <c r="B158" s="121" t="s">
        <v>1521</v>
      </c>
      <c r="C158" s="115">
        <v>117</v>
      </c>
      <c r="D158" s="115">
        <v>103</v>
      </c>
      <c r="E158" s="46">
        <v>0</v>
      </c>
      <c r="F158" s="46">
        <v>0</v>
      </c>
      <c r="I158" t="s">
        <v>1133</v>
      </c>
    </row>
    <row r="159" spans="1:9" x14ac:dyDescent="0.3">
      <c r="A159" s="114" t="s">
        <v>1316</v>
      </c>
      <c r="B159" s="121" t="s">
        <v>1522</v>
      </c>
      <c r="C159" s="115">
        <v>118</v>
      </c>
      <c r="D159" s="115">
        <v>104</v>
      </c>
      <c r="E159" s="46">
        <v>0</v>
      </c>
      <c r="F159" s="46">
        <v>0</v>
      </c>
      <c r="I159" t="s">
        <v>1133</v>
      </c>
    </row>
    <row r="160" spans="1:9" x14ac:dyDescent="0.3">
      <c r="A160" s="114" t="s">
        <v>1312</v>
      </c>
      <c r="B160" s="121" t="s">
        <v>1516</v>
      </c>
      <c r="C160" s="115">
        <v>119</v>
      </c>
      <c r="D160" s="115">
        <v>105</v>
      </c>
      <c r="E160" s="46">
        <v>0</v>
      </c>
      <c r="F160" s="46">
        <v>0</v>
      </c>
      <c r="I160" t="s">
        <v>1133</v>
      </c>
    </row>
    <row r="161" spans="1:10" x14ac:dyDescent="0.3">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3">
      <c r="A162" s="114" t="s">
        <v>1318</v>
      </c>
      <c r="B162" s="121" t="s">
        <v>1524</v>
      </c>
      <c r="C162" s="115">
        <v>121</v>
      </c>
      <c r="D162" s="115">
        <v>107</v>
      </c>
      <c r="E162" s="46">
        <v>0</v>
      </c>
      <c r="F162" s="46">
        <v>0</v>
      </c>
      <c r="I162" t="s">
        <v>1133</v>
      </c>
    </row>
    <row r="163" spans="1:10" x14ac:dyDescent="0.3">
      <c r="A163" s="114" t="s">
        <v>1319</v>
      </c>
      <c r="B163" s="121" t="s">
        <v>1525</v>
      </c>
      <c r="C163" s="115">
        <v>122</v>
      </c>
      <c r="D163" s="115" t="s">
        <v>1320</v>
      </c>
      <c r="E163" s="46">
        <v>0</v>
      </c>
      <c r="F163" s="46">
        <v>0</v>
      </c>
      <c r="I163" t="s">
        <v>1133</v>
      </c>
    </row>
    <row r="164" spans="1:10" ht="24" x14ac:dyDescent="0.3">
      <c r="A164" s="114" t="s">
        <v>1321</v>
      </c>
      <c r="B164" s="121" t="s">
        <v>1526</v>
      </c>
      <c r="C164" s="115">
        <v>123</v>
      </c>
      <c r="D164" s="115">
        <v>108</v>
      </c>
      <c r="E164" s="46">
        <f>ABS(ROUND(SUMIF('Trial Balance'!O:O,D164,'Trial Balance'!H:H),0))</f>
        <v>0</v>
      </c>
      <c r="F164" s="46">
        <f>ABS(ROUND(SUMIF('Trial Balance'!O:O,D164,'Trial Balance'!K:K),0))</f>
        <v>0</v>
      </c>
      <c r="I164" t="s">
        <v>1263</v>
      </c>
    </row>
    <row r="165" spans="1:10" ht="36" x14ac:dyDescent="0.3">
      <c r="A165" s="114" t="s">
        <v>1322</v>
      </c>
      <c r="B165" s="121" t="s">
        <v>1527</v>
      </c>
      <c r="C165" s="115">
        <v>124</v>
      </c>
      <c r="D165" s="115">
        <v>109</v>
      </c>
      <c r="E165" s="46">
        <v>0</v>
      </c>
      <c r="F165" s="46">
        <v>0</v>
      </c>
      <c r="I165" t="s">
        <v>1133</v>
      </c>
    </row>
    <row r="166" spans="1:10" ht="36" x14ac:dyDescent="0.3">
      <c r="A166" s="114" t="s">
        <v>1323</v>
      </c>
      <c r="B166" s="121" t="s">
        <v>1528</v>
      </c>
      <c r="C166" s="115">
        <v>125</v>
      </c>
      <c r="D166" s="115" t="s">
        <v>1324</v>
      </c>
      <c r="E166" s="46">
        <v>0</v>
      </c>
      <c r="F166" s="46">
        <v>0</v>
      </c>
      <c r="I166" t="s">
        <v>1133</v>
      </c>
    </row>
    <row r="167" spans="1:10" x14ac:dyDescent="0.3">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3">
      <c r="A168" s="114" t="s">
        <v>1326</v>
      </c>
      <c r="B168" s="120" t="s">
        <v>1530</v>
      </c>
      <c r="C168" s="111">
        <v>127</v>
      </c>
      <c r="D168" s="111">
        <v>111</v>
      </c>
      <c r="E168" s="110">
        <f>SUM(E169:E172)</f>
        <v>0</v>
      </c>
      <c r="F168" s="110">
        <f>SUM(F169:F172)</f>
        <v>0</v>
      </c>
      <c r="I168" t="s">
        <v>1150</v>
      </c>
    </row>
    <row r="169" spans="1:10" ht="36" x14ac:dyDescent="0.3">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3">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24" x14ac:dyDescent="0.3">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3">
      <c r="A172" s="114" t="s">
        <v>1330</v>
      </c>
      <c r="B172" s="121" t="s">
        <v>1533</v>
      </c>
      <c r="C172" s="115">
        <v>131</v>
      </c>
      <c r="D172" s="115">
        <v>115</v>
      </c>
      <c r="E172" s="46">
        <f>ABS(ROUND(SUMIF('Trial Balance'!O:O,D172,'Trial Balance'!H:H),0))</f>
        <v>0</v>
      </c>
      <c r="F172" s="46">
        <f>ABS(ROUND(SUMIF('Trial Balance'!O:O,D172,'Trial Balance'!K:K),0))</f>
        <v>0</v>
      </c>
      <c r="I172" t="s">
        <v>1263</v>
      </c>
    </row>
    <row r="173" spans="1:10" ht="36" x14ac:dyDescent="0.3">
      <c r="A173" s="114" t="s">
        <v>1331</v>
      </c>
      <c r="B173" s="121" t="s">
        <v>1534</v>
      </c>
      <c r="C173" s="115">
        <v>132</v>
      </c>
      <c r="D173" s="115">
        <v>116</v>
      </c>
      <c r="E173" s="46">
        <v>0</v>
      </c>
      <c r="F173" s="46">
        <v>0</v>
      </c>
      <c r="I173" t="s">
        <v>1133</v>
      </c>
      <c r="J173" s="140" t="s">
        <v>1604</v>
      </c>
    </row>
    <row r="174" spans="1:10" x14ac:dyDescent="0.3">
      <c r="A174" s="114" t="s">
        <v>1332</v>
      </c>
      <c r="B174" s="121" t="s">
        <v>1535</v>
      </c>
      <c r="C174" s="115">
        <v>133</v>
      </c>
      <c r="D174" s="115">
        <v>117</v>
      </c>
      <c r="E174" s="46">
        <v>0</v>
      </c>
      <c r="F174" s="46">
        <v>0</v>
      </c>
      <c r="I174" t="s">
        <v>1133</v>
      </c>
    </row>
    <row r="175" spans="1:10" x14ac:dyDescent="0.3">
      <c r="A175" s="114" t="s">
        <v>1333</v>
      </c>
      <c r="B175" s="121" t="s">
        <v>1536</v>
      </c>
      <c r="C175" s="115">
        <v>134</v>
      </c>
      <c r="D175" s="115">
        <v>118</v>
      </c>
      <c r="E175" s="46">
        <v>0</v>
      </c>
      <c r="F175" s="46">
        <v>0</v>
      </c>
      <c r="I175" t="s">
        <v>1133</v>
      </c>
    </row>
    <row r="176" spans="1:10" x14ac:dyDescent="0.3">
      <c r="A176" s="114" t="s">
        <v>1334</v>
      </c>
      <c r="B176" s="121" t="s">
        <v>1537</v>
      </c>
      <c r="C176" s="115">
        <v>135</v>
      </c>
      <c r="D176" s="115" t="s">
        <v>1335</v>
      </c>
      <c r="E176" s="46">
        <v>0</v>
      </c>
      <c r="F176" s="46">
        <v>0</v>
      </c>
      <c r="I176" t="s">
        <v>1133</v>
      </c>
    </row>
    <row r="177" spans="1:10" x14ac:dyDescent="0.3">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3">
      <c r="A178" s="114" t="s">
        <v>1337</v>
      </c>
      <c r="B178" s="121" t="s">
        <v>1539</v>
      </c>
      <c r="C178" s="115">
        <v>137</v>
      </c>
      <c r="D178" s="115">
        <v>120</v>
      </c>
      <c r="E178" s="46">
        <v>0</v>
      </c>
      <c r="F178" s="46">
        <v>0</v>
      </c>
      <c r="I178" t="s">
        <v>1133</v>
      </c>
    </row>
    <row r="179" spans="1:10" x14ac:dyDescent="0.3">
      <c r="A179" s="114" t="s">
        <v>1338</v>
      </c>
      <c r="B179" s="121" t="s">
        <v>1540</v>
      </c>
      <c r="C179" s="115">
        <v>138</v>
      </c>
      <c r="D179" s="115">
        <v>121</v>
      </c>
      <c r="E179" s="46">
        <v>0</v>
      </c>
      <c r="F179" s="46">
        <v>0</v>
      </c>
      <c r="I179" t="s">
        <v>1133</v>
      </c>
    </row>
    <row r="180" spans="1:10" ht="24" x14ac:dyDescent="0.3">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3">
      <c r="A181" s="114" t="s">
        <v>1340</v>
      </c>
      <c r="B181" s="121" t="s">
        <v>1542</v>
      </c>
      <c r="C181" s="115">
        <v>140</v>
      </c>
      <c r="D181" s="115">
        <v>123</v>
      </c>
      <c r="E181" s="46">
        <v>0</v>
      </c>
      <c r="F181" s="46">
        <v>0</v>
      </c>
      <c r="I181" t="s">
        <v>1133</v>
      </c>
    </row>
    <row r="182" spans="1:10" ht="24" x14ac:dyDescent="0.3">
      <c r="A182" s="114" t="s">
        <v>1341</v>
      </c>
      <c r="B182" s="121" t="s">
        <v>1543</v>
      </c>
      <c r="C182" s="115">
        <v>141</v>
      </c>
      <c r="D182" s="115">
        <v>124</v>
      </c>
      <c r="E182" s="46">
        <v>0</v>
      </c>
      <c r="F182" s="46">
        <v>0</v>
      </c>
      <c r="I182" t="s">
        <v>1133</v>
      </c>
    </row>
    <row r="183" spans="1:10" x14ac:dyDescent="0.3">
      <c r="A183" s="114" t="s">
        <v>1342</v>
      </c>
      <c r="B183" s="121" t="s">
        <v>1544</v>
      </c>
      <c r="C183" s="115">
        <v>142</v>
      </c>
      <c r="D183" s="115">
        <v>125</v>
      </c>
      <c r="E183" s="46">
        <v>0</v>
      </c>
      <c r="F183" s="46">
        <v>0</v>
      </c>
      <c r="I183" t="s">
        <v>1133</v>
      </c>
    </row>
    <row r="184" spans="1:10" ht="24" x14ac:dyDescent="0.3">
      <c r="A184" s="114" t="s">
        <v>1343</v>
      </c>
      <c r="B184" s="121" t="s">
        <v>1545</v>
      </c>
      <c r="C184" s="115">
        <v>143</v>
      </c>
      <c r="D184" s="115">
        <v>126</v>
      </c>
      <c r="E184" s="46">
        <v>0</v>
      </c>
      <c r="F184" s="46">
        <v>0</v>
      </c>
      <c r="I184" t="s">
        <v>1133</v>
      </c>
    </row>
    <row r="185" spans="1:10" x14ac:dyDescent="0.3">
      <c r="A185" s="114" t="s">
        <v>1344</v>
      </c>
      <c r="B185" s="121" t="s">
        <v>1546</v>
      </c>
      <c r="C185" s="115">
        <v>144</v>
      </c>
      <c r="D185" s="115">
        <v>127</v>
      </c>
      <c r="E185" s="46">
        <v>0</v>
      </c>
      <c r="F185" s="46">
        <v>0</v>
      </c>
      <c r="I185" t="s">
        <v>1133</v>
      </c>
    </row>
    <row r="186" spans="1:10" x14ac:dyDescent="0.3">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3">
      <c r="A187" s="114" t="s">
        <v>1346</v>
      </c>
      <c r="B187" s="121" t="s">
        <v>1548</v>
      </c>
      <c r="C187" s="115">
        <v>146</v>
      </c>
      <c r="D187" s="115" t="s">
        <v>1347</v>
      </c>
      <c r="E187" s="46">
        <v>0</v>
      </c>
      <c r="F187" s="46">
        <v>0</v>
      </c>
      <c r="I187" t="s">
        <v>1133</v>
      </c>
    </row>
    <row r="188" spans="1:10" x14ac:dyDescent="0.3">
      <c r="A188" s="114" t="s">
        <v>1348</v>
      </c>
      <c r="B188" s="121" t="s">
        <v>1549</v>
      </c>
      <c r="C188" s="115">
        <v>147</v>
      </c>
      <c r="D188" s="115" t="s">
        <v>1349</v>
      </c>
      <c r="E188" s="46">
        <v>0</v>
      </c>
      <c r="F188" s="46">
        <v>0</v>
      </c>
      <c r="I188" t="s">
        <v>1133</v>
      </c>
    </row>
    <row r="189" spans="1:10" x14ac:dyDescent="0.3">
      <c r="A189" s="114" t="s">
        <v>1350</v>
      </c>
      <c r="B189" s="121" t="s">
        <v>1550</v>
      </c>
      <c r="C189" s="115">
        <v>148</v>
      </c>
      <c r="D189" s="115">
        <v>129</v>
      </c>
      <c r="E189" s="46">
        <v>0</v>
      </c>
      <c r="F189" s="46">
        <v>0</v>
      </c>
      <c r="I189" t="s">
        <v>1133</v>
      </c>
    </row>
    <row r="190" spans="1:10" x14ac:dyDescent="0.3">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3">
      <c r="A191" s="114" t="s">
        <v>1352</v>
      </c>
      <c r="B191" s="121" t="s">
        <v>1552</v>
      </c>
      <c r="C191" s="115">
        <v>150</v>
      </c>
      <c r="D191" s="115">
        <v>131</v>
      </c>
      <c r="E191" s="46">
        <v>0</v>
      </c>
      <c r="F191" s="46">
        <v>0</v>
      </c>
      <c r="I191" t="s">
        <v>1133</v>
      </c>
    </row>
    <row r="192" spans="1:10" x14ac:dyDescent="0.3">
      <c r="A192" s="114" t="s">
        <v>1353</v>
      </c>
      <c r="B192" s="121" t="s">
        <v>1553</v>
      </c>
      <c r="C192" s="115">
        <v>151</v>
      </c>
      <c r="D192" s="115">
        <v>132</v>
      </c>
      <c r="E192" s="46">
        <v>0</v>
      </c>
      <c r="F192" s="46">
        <v>0</v>
      </c>
      <c r="I192" t="s">
        <v>1133</v>
      </c>
    </row>
    <row r="193" spans="1:14" x14ac:dyDescent="0.3">
      <c r="A193" s="114" t="s">
        <v>1354</v>
      </c>
      <c r="B193" s="121" t="s">
        <v>1554</v>
      </c>
      <c r="C193" s="115">
        <v>152</v>
      </c>
      <c r="D193" s="115">
        <v>133</v>
      </c>
      <c r="E193" s="46">
        <v>0</v>
      </c>
      <c r="F193" s="46">
        <v>0</v>
      </c>
      <c r="I193" t="s">
        <v>1133</v>
      </c>
    </row>
    <row r="194" spans="1:14" x14ac:dyDescent="0.3">
      <c r="A194" s="114" t="s">
        <v>1355</v>
      </c>
      <c r="B194" s="121" t="s">
        <v>1555</v>
      </c>
      <c r="C194" s="115">
        <v>153</v>
      </c>
      <c r="D194" s="115">
        <v>134</v>
      </c>
      <c r="E194" s="46">
        <v>0</v>
      </c>
      <c r="F194" s="46">
        <v>0</v>
      </c>
      <c r="I194" t="s">
        <v>1133</v>
      </c>
    </row>
    <row r="195" spans="1:14" x14ac:dyDescent="0.3">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3">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3">
      <c r="A198" s="113" t="s">
        <v>1167</v>
      </c>
      <c r="B198" s="113" t="s">
        <v>1122</v>
      </c>
      <c r="C198" s="111"/>
      <c r="D198" s="111" t="s">
        <v>1123</v>
      </c>
      <c r="E198" s="110">
        <v>1</v>
      </c>
      <c r="F198" s="110">
        <v>2</v>
      </c>
      <c r="G198" s="26"/>
      <c r="H198" s="2"/>
      <c r="J198" s="139"/>
      <c r="K198" s="2"/>
      <c r="L198" s="2"/>
      <c r="M198" s="2"/>
      <c r="N198" s="2"/>
    </row>
    <row r="199" spans="1:14" x14ac:dyDescent="0.3">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3">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3">
      <c r="A202" s="114" t="s">
        <v>1362</v>
      </c>
      <c r="B202" s="114" t="s">
        <v>1558</v>
      </c>
      <c r="C202" s="115">
        <v>156</v>
      </c>
      <c r="D202" s="115">
        <v>137</v>
      </c>
      <c r="E202" s="46">
        <v>0</v>
      </c>
      <c r="F202" s="46">
        <v>0</v>
      </c>
      <c r="I202" t="s">
        <v>1133</v>
      </c>
    </row>
    <row r="203" spans="1:14" x14ac:dyDescent="0.3">
      <c r="A203" s="114" t="s">
        <v>1363</v>
      </c>
      <c r="B203" s="114" t="s">
        <v>1559</v>
      </c>
      <c r="C203" s="115">
        <v>157</v>
      </c>
      <c r="D203" s="115">
        <v>138</v>
      </c>
      <c r="E203" s="46">
        <v>0</v>
      </c>
      <c r="F203" s="46">
        <v>0</v>
      </c>
      <c r="I203" t="s">
        <v>1133</v>
      </c>
    </row>
    <row r="204" spans="1:14" x14ac:dyDescent="0.3">
      <c r="A204" s="114" t="s">
        <v>1364</v>
      </c>
      <c r="B204" s="114" t="s">
        <v>1560</v>
      </c>
      <c r="C204" s="115">
        <v>158</v>
      </c>
      <c r="D204" s="115">
        <v>139</v>
      </c>
      <c r="E204" s="46">
        <v>0</v>
      </c>
      <c r="F204" s="46">
        <v>0</v>
      </c>
      <c r="I204" t="s">
        <v>1133</v>
      </c>
    </row>
    <row r="205" spans="1:14" x14ac:dyDescent="0.3">
      <c r="D205" s="109" t="s">
        <v>1171</v>
      </c>
      <c r="E205" s="5" t="s">
        <v>1132</v>
      </c>
      <c r="F205" s="5" t="s">
        <v>1132</v>
      </c>
    </row>
    <row r="206" spans="1:14" ht="36" x14ac:dyDescent="0.3">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3">
      <c r="A207" s="114" t="s">
        <v>1367</v>
      </c>
      <c r="B207" s="114" t="s">
        <v>1561</v>
      </c>
      <c r="C207" s="115">
        <v>159</v>
      </c>
      <c r="D207" s="115">
        <v>140</v>
      </c>
      <c r="E207" s="46">
        <v>0</v>
      </c>
      <c r="F207" s="46">
        <v>0</v>
      </c>
      <c r="I207" t="s">
        <v>1133</v>
      </c>
    </row>
    <row r="209" spans="1:14" ht="36" x14ac:dyDescent="0.3">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3">
      <c r="A210" s="114" t="s">
        <v>1370</v>
      </c>
      <c r="B210" s="114" t="s">
        <v>1370</v>
      </c>
      <c r="C210" s="115"/>
      <c r="D210" s="115" t="s">
        <v>1171</v>
      </c>
      <c r="E210" s="110" t="s">
        <v>1371</v>
      </c>
      <c r="F210" s="110" t="s">
        <v>1372</v>
      </c>
    </row>
    <row r="211" spans="1:14" x14ac:dyDescent="0.3">
      <c r="A211" s="114" t="s">
        <v>1370</v>
      </c>
      <c r="B211" s="114" t="s">
        <v>1370</v>
      </c>
      <c r="C211" s="115"/>
      <c r="D211" s="115" t="s">
        <v>1171</v>
      </c>
      <c r="E211" s="110" t="s">
        <v>1373</v>
      </c>
      <c r="F211" s="110" t="s">
        <v>1374</v>
      </c>
    </row>
    <row r="212" spans="1:14" x14ac:dyDescent="0.3">
      <c r="A212" s="114" t="s">
        <v>1375</v>
      </c>
      <c r="B212" s="113" t="s">
        <v>1562</v>
      </c>
      <c r="C212" s="111">
        <v>160</v>
      </c>
      <c r="D212" s="111">
        <v>141</v>
      </c>
      <c r="E212" s="110">
        <f>E213+E216+E220+E221+E222+E223</f>
        <v>0</v>
      </c>
      <c r="F212" s="110">
        <f>F213+F216+F220+F221+F222+F223</f>
        <v>0</v>
      </c>
      <c r="I212" t="s">
        <v>1150</v>
      </c>
    </row>
    <row r="213" spans="1:14" x14ac:dyDescent="0.3">
      <c r="A213" s="114" t="s">
        <v>1376</v>
      </c>
      <c r="B213" s="113" t="s">
        <v>1563</v>
      </c>
      <c r="C213" s="111">
        <v>161</v>
      </c>
      <c r="D213" s="111">
        <v>142</v>
      </c>
      <c r="E213" s="110">
        <f>SUM(E214:E215)</f>
        <v>0</v>
      </c>
      <c r="F213" s="110">
        <f>SUM(F214:F215)</f>
        <v>0</v>
      </c>
      <c r="I213" t="s">
        <v>1150</v>
      </c>
    </row>
    <row r="214" spans="1:14" x14ac:dyDescent="0.3">
      <c r="A214" s="114" t="s">
        <v>1377</v>
      </c>
      <c r="B214" s="114" t="s">
        <v>1564</v>
      </c>
      <c r="C214" s="115">
        <v>162</v>
      </c>
      <c r="D214" s="115">
        <v>143</v>
      </c>
      <c r="E214" s="46"/>
      <c r="F214" s="46"/>
      <c r="I214" t="s">
        <v>1133</v>
      </c>
    </row>
    <row r="215" spans="1:14" x14ac:dyDescent="0.3">
      <c r="A215" s="114" t="s">
        <v>1378</v>
      </c>
      <c r="B215" s="114" t="s">
        <v>1565</v>
      </c>
      <c r="C215" s="115">
        <v>163</v>
      </c>
      <c r="D215" s="115">
        <v>144</v>
      </c>
      <c r="E215" s="46"/>
      <c r="F215" s="46"/>
      <c r="I215" t="s">
        <v>1133</v>
      </c>
    </row>
    <row r="216" spans="1:14" x14ac:dyDescent="0.3">
      <c r="A216" s="114" t="s">
        <v>1379</v>
      </c>
      <c r="B216" s="114" t="s">
        <v>1566</v>
      </c>
      <c r="C216" s="115">
        <v>164</v>
      </c>
      <c r="D216" s="115">
        <v>145</v>
      </c>
      <c r="E216" s="46"/>
      <c r="F216" s="46"/>
      <c r="I216" t="s">
        <v>1133</v>
      </c>
    </row>
    <row r="217" spans="1:14" x14ac:dyDescent="0.3">
      <c r="A217" s="114" t="s">
        <v>1380</v>
      </c>
      <c r="B217" s="114" t="s">
        <v>1567</v>
      </c>
      <c r="C217" s="115">
        <v>165</v>
      </c>
      <c r="D217" s="115">
        <v>146</v>
      </c>
      <c r="E217" s="46"/>
      <c r="F217" s="46"/>
      <c r="I217" t="s">
        <v>1133</v>
      </c>
    </row>
    <row r="218" spans="1:14" x14ac:dyDescent="0.3">
      <c r="A218" s="114" t="s">
        <v>1381</v>
      </c>
      <c r="B218" s="114" t="s">
        <v>1568</v>
      </c>
      <c r="C218" s="115">
        <v>166</v>
      </c>
      <c r="D218" s="115">
        <v>147</v>
      </c>
      <c r="E218" s="46"/>
      <c r="F218" s="46"/>
      <c r="I218" t="s">
        <v>1133</v>
      </c>
    </row>
    <row r="219" spans="1:14" x14ac:dyDescent="0.3">
      <c r="A219" s="114" t="s">
        <v>1382</v>
      </c>
      <c r="B219" s="114" t="s">
        <v>1569</v>
      </c>
      <c r="C219" s="115">
        <v>167</v>
      </c>
      <c r="D219" s="115">
        <v>148</v>
      </c>
      <c r="E219" s="46"/>
      <c r="F219" s="46"/>
      <c r="I219" t="s">
        <v>1133</v>
      </c>
    </row>
    <row r="220" spans="1:14" x14ac:dyDescent="0.3">
      <c r="A220" s="114" t="s">
        <v>1383</v>
      </c>
      <c r="B220" s="114" t="s">
        <v>1570</v>
      </c>
      <c r="C220" s="115">
        <v>168</v>
      </c>
      <c r="D220" s="115">
        <v>149</v>
      </c>
      <c r="E220" s="46"/>
      <c r="F220" s="46"/>
      <c r="I220" t="s">
        <v>1133</v>
      </c>
    </row>
    <row r="221" spans="1:14" x14ac:dyDescent="0.3">
      <c r="A221" s="114" t="s">
        <v>1384</v>
      </c>
      <c r="B221" s="114" t="s">
        <v>1571</v>
      </c>
      <c r="C221" s="115">
        <v>169</v>
      </c>
      <c r="D221" s="115">
        <v>150</v>
      </c>
      <c r="E221" s="46"/>
      <c r="F221" s="46"/>
      <c r="I221" t="s">
        <v>1133</v>
      </c>
    </row>
    <row r="222" spans="1:14" x14ac:dyDescent="0.3">
      <c r="A222" s="114" t="s">
        <v>1385</v>
      </c>
      <c r="B222" s="114" t="s">
        <v>1572</v>
      </c>
      <c r="C222" s="115">
        <v>170</v>
      </c>
      <c r="D222" s="115">
        <v>151</v>
      </c>
      <c r="E222" s="46"/>
      <c r="F222" s="46"/>
      <c r="I222" t="s">
        <v>1133</v>
      </c>
    </row>
    <row r="223" spans="1:14" x14ac:dyDescent="0.3">
      <c r="A223" s="114" t="s">
        <v>1386</v>
      </c>
      <c r="B223" s="114" t="s">
        <v>1573</v>
      </c>
      <c r="C223" s="115">
        <v>171</v>
      </c>
      <c r="D223" s="115">
        <v>152</v>
      </c>
      <c r="E223" s="46"/>
      <c r="F223" s="46"/>
      <c r="I223" t="s">
        <v>1133</v>
      </c>
    </row>
    <row r="225" spans="1:14" ht="36" x14ac:dyDescent="0.3">
      <c r="A225" s="114"/>
      <c r="B225" s="114"/>
      <c r="C225" s="122" t="s">
        <v>2227</v>
      </c>
      <c r="D225" s="111" t="s">
        <v>2228</v>
      </c>
      <c r="E225" s="46"/>
      <c r="F225" s="46"/>
    </row>
    <row r="226" spans="1:14" x14ac:dyDescent="0.3">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3">
      <c r="A227" s="114" t="s">
        <v>1389</v>
      </c>
      <c r="B227" s="113" t="s">
        <v>1574</v>
      </c>
      <c r="C227" s="115">
        <v>172</v>
      </c>
      <c r="D227" s="115">
        <v>153</v>
      </c>
      <c r="E227" s="46">
        <v>0</v>
      </c>
      <c r="F227" s="46">
        <v>0</v>
      </c>
      <c r="I227" t="s">
        <v>1133</v>
      </c>
    </row>
    <row r="228" spans="1:14" x14ac:dyDescent="0.3">
      <c r="A228" s="114" t="s">
        <v>1390</v>
      </c>
      <c r="B228" s="114" t="s">
        <v>1575</v>
      </c>
      <c r="C228" s="115">
        <v>173</v>
      </c>
      <c r="D228" s="115">
        <v>154</v>
      </c>
      <c r="E228" s="46"/>
      <c r="F228" s="46"/>
      <c r="I228" t="s">
        <v>1133</v>
      </c>
    </row>
    <row r="229" spans="1:14" x14ac:dyDescent="0.3">
      <c r="A229" s="114" t="s">
        <v>1391</v>
      </c>
      <c r="B229" s="114" t="s">
        <v>1576</v>
      </c>
      <c r="C229" s="115">
        <v>174</v>
      </c>
      <c r="D229" s="115">
        <v>155</v>
      </c>
      <c r="E229" s="46"/>
      <c r="F229" s="46"/>
      <c r="I229" t="s">
        <v>1133</v>
      </c>
    </row>
    <row r="230" spans="1:14" x14ac:dyDescent="0.3">
      <c r="A230" s="114" t="s">
        <v>1392</v>
      </c>
      <c r="B230" s="114" t="s">
        <v>1577</v>
      </c>
      <c r="C230" s="115">
        <v>175</v>
      </c>
      <c r="D230" s="115">
        <v>156</v>
      </c>
      <c r="E230" s="46"/>
      <c r="F230" s="46"/>
      <c r="I230" t="s">
        <v>1133</v>
      </c>
    </row>
    <row r="232" spans="1:14" ht="36" x14ac:dyDescent="0.3">
      <c r="A232" s="114"/>
      <c r="B232" s="114"/>
      <c r="C232" s="122" t="s">
        <v>2227</v>
      </c>
      <c r="D232" s="111" t="s">
        <v>2228</v>
      </c>
      <c r="E232" s="46"/>
      <c r="F232" s="46"/>
    </row>
    <row r="233" spans="1:14" x14ac:dyDescent="0.3">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3">
      <c r="A234" s="114" t="s">
        <v>1393</v>
      </c>
      <c r="B234" s="113" t="s">
        <v>1578</v>
      </c>
      <c r="C234" s="115">
        <v>176</v>
      </c>
      <c r="D234" s="115">
        <v>157</v>
      </c>
      <c r="E234" s="46">
        <v>0</v>
      </c>
      <c r="F234" s="46">
        <v>0</v>
      </c>
      <c r="I234" t="s">
        <v>1133</v>
      </c>
    </row>
    <row r="235" spans="1:14" x14ac:dyDescent="0.3">
      <c r="A235" s="114" t="s">
        <v>1394</v>
      </c>
      <c r="B235" s="114" t="s">
        <v>1579</v>
      </c>
      <c r="C235" s="115">
        <v>177</v>
      </c>
      <c r="D235" s="115">
        <v>158</v>
      </c>
      <c r="E235" s="46">
        <v>0</v>
      </c>
      <c r="F235" s="46">
        <v>0</v>
      </c>
      <c r="I235" t="s">
        <v>1133</v>
      </c>
    </row>
    <row r="236" spans="1:14" x14ac:dyDescent="0.3">
      <c r="A236" s="114" t="s">
        <v>1390</v>
      </c>
      <c r="B236" s="114" t="s">
        <v>1580</v>
      </c>
      <c r="C236" s="115">
        <v>178</v>
      </c>
      <c r="D236" s="115">
        <v>159</v>
      </c>
      <c r="E236" s="46" t="s">
        <v>1132</v>
      </c>
      <c r="F236" s="46" t="s">
        <v>1132</v>
      </c>
      <c r="I236" t="s">
        <v>1133</v>
      </c>
    </row>
    <row r="237" spans="1:14" x14ac:dyDescent="0.3">
      <c r="A237" s="114" t="s">
        <v>1391</v>
      </c>
      <c r="B237" s="114" t="s">
        <v>1581</v>
      </c>
      <c r="C237" s="115">
        <v>179</v>
      </c>
      <c r="D237" s="115">
        <v>160</v>
      </c>
      <c r="E237" s="46" t="s">
        <v>1132</v>
      </c>
      <c r="F237" s="46" t="s">
        <v>1132</v>
      </c>
      <c r="I237" t="s">
        <v>1133</v>
      </c>
    </row>
    <row r="238" spans="1:14" x14ac:dyDescent="0.3">
      <c r="A238" s="114" t="s">
        <v>1392</v>
      </c>
      <c r="B238" s="114" t="s">
        <v>1582</v>
      </c>
      <c r="C238" s="115">
        <v>180</v>
      </c>
      <c r="D238" s="115">
        <v>161</v>
      </c>
      <c r="E238" s="46" t="s">
        <v>1132</v>
      </c>
      <c r="F238" s="46" t="s">
        <v>1132</v>
      </c>
      <c r="I238" t="s">
        <v>1133</v>
      </c>
    </row>
    <row r="239" spans="1:14" x14ac:dyDescent="0.3">
      <c r="A239" s="114" t="s">
        <v>1395</v>
      </c>
      <c r="B239" s="114" t="s">
        <v>1583</v>
      </c>
      <c r="C239" s="115">
        <v>181</v>
      </c>
      <c r="D239" s="115">
        <v>162</v>
      </c>
      <c r="E239" s="46">
        <v>0</v>
      </c>
      <c r="F239" s="46">
        <v>0</v>
      </c>
      <c r="I239" t="s">
        <v>1133</v>
      </c>
    </row>
    <row r="240" spans="1:14" x14ac:dyDescent="0.3">
      <c r="A240" s="114" t="s">
        <v>1390</v>
      </c>
      <c r="B240" s="114" t="s">
        <v>1580</v>
      </c>
      <c r="C240" s="115">
        <v>182</v>
      </c>
      <c r="D240" s="115">
        <v>163</v>
      </c>
      <c r="E240" s="46"/>
      <c r="F240" s="46"/>
      <c r="I240" t="s">
        <v>1133</v>
      </c>
    </row>
    <row r="241" spans="1:14" x14ac:dyDescent="0.3">
      <c r="A241" s="114" t="s">
        <v>1391</v>
      </c>
      <c r="B241" s="114" t="s">
        <v>1581</v>
      </c>
      <c r="C241" s="115">
        <v>183</v>
      </c>
      <c r="D241" s="115">
        <v>164</v>
      </c>
      <c r="E241" s="46"/>
      <c r="F241" s="46"/>
      <c r="I241" t="s">
        <v>1133</v>
      </c>
    </row>
    <row r="242" spans="1:14" x14ac:dyDescent="0.3">
      <c r="A242" s="114" t="s">
        <v>1392</v>
      </c>
      <c r="B242" s="114" t="s">
        <v>1584</v>
      </c>
      <c r="C242" s="115">
        <v>184</v>
      </c>
      <c r="D242" s="115">
        <v>165</v>
      </c>
      <c r="E242" s="46"/>
      <c r="F242" s="46"/>
      <c r="I242" t="s">
        <v>1133</v>
      </c>
    </row>
    <row r="243" spans="1:14" x14ac:dyDescent="0.3">
      <c r="C243" s="138"/>
    </row>
    <row r="244" spans="1:14" ht="36" x14ac:dyDescent="0.3">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3">
      <c r="A245" s="113" t="s">
        <v>1167</v>
      </c>
      <c r="B245" s="113" t="s">
        <v>1122</v>
      </c>
      <c r="C245" s="111"/>
      <c r="D245" s="111" t="s">
        <v>1123</v>
      </c>
      <c r="E245" s="110"/>
      <c r="F245" s="110"/>
      <c r="G245" s="26"/>
      <c r="H245" s="2"/>
      <c r="J245" s="139"/>
      <c r="K245" s="2"/>
      <c r="L245" s="2"/>
      <c r="M245" s="2"/>
      <c r="N245" s="2"/>
    </row>
    <row r="246" spans="1:14" x14ac:dyDescent="0.3">
      <c r="A246" s="114" t="s">
        <v>1398</v>
      </c>
      <c r="B246" s="114" t="s">
        <v>1585</v>
      </c>
      <c r="C246" s="115">
        <v>185</v>
      </c>
      <c r="D246" s="115" t="s">
        <v>1399</v>
      </c>
      <c r="E246" s="46">
        <v>0</v>
      </c>
      <c r="F246" s="46">
        <v>0</v>
      </c>
      <c r="I246" t="s">
        <v>1133</v>
      </c>
    </row>
    <row r="247" spans="1:14" x14ac:dyDescent="0.3">
      <c r="C247" s="138"/>
    </row>
    <row r="248" spans="1:14" ht="36" x14ac:dyDescent="0.3">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3">
      <c r="A249" s="113" t="s">
        <v>1167</v>
      </c>
      <c r="B249" s="113" t="s">
        <v>1122</v>
      </c>
      <c r="C249" s="111"/>
      <c r="D249" s="111" t="s">
        <v>1123</v>
      </c>
      <c r="E249" s="110"/>
      <c r="F249" s="110"/>
      <c r="G249" s="26"/>
      <c r="H249" s="2"/>
      <c r="J249" s="139"/>
      <c r="K249" s="2"/>
      <c r="L249" s="2"/>
      <c r="M249" s="2"/>
      <c r="N249" s="2"/>
    </row>
    <row r="250" spans="1:14" x14ac:dyDescent="0.3">
      <c r="A250" s="114" t="s">
        <v>1402</v>
      </c>
      <c r="B250" s="114" t="s">
        <v>1586</v>
      </c>
      <c r="C250" s="115">
        <v>186</v>
      </c>
      <c r="D250" s="115" t="s">
        <v>1403</v>
      </c>
      <c r="E250" s="46">
        <v>0</v>
      </c>
      <c r="F250" s="46">
        <v>0</v>
      </c>
      <c r="I250" t="s">
        <v>1133</v>
      </c>
    </row>
    <row r="252" spans="1:14" ht="36" x14ac:dyDescent="0.3">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3">
      <c r="A253" s="113" t="s">
        <v>1167</v>
      </c>
      <c r="B253" s="113" t="s">
        <v>1122</v>
      </c>
      <c r="C253" s="111"/>
      <c r="D253" s="111" t="s">
        <v>1123</v>
      </c>
      <c r="E253" s="110"/>
      <c r="F253" s="110"/>
      <c r="G253" s="26"/>
      <c r="H253" s="2"/>
      <c r="J253" s="139"/>
      <c r="K253" s="2"/>
      <c r="L253" s="2"/>
      <c r="M253" s="2"/>
      <c r="N253" s="2"/>
    </row>
    <row r="254" spans="1:14" x14ac:dyDescent="0.3">
      <c r="A254" s="114" t="s">
        <v>1406</v>
      </c>
      <c r="B254" s="114" t="s">
        <v>1587</v>
      </c>
      <c r="C254" s="115">
        <v>187</v>
      </c>
      <c r="D254" s="115">
        <v>166</v>
      </c>
      <c r="E254" s="46" t="s">
        <v>1132</v>
      </c>
      <c r="F254" s="46" t="s">
        <v>1132</v>
      </c>
      <c r="I254" t="s">
        <v>1133</v>
      </c>
    </row>
    <row r="255" spans="1:14" x14ac:dyDescent="0.3">
      <c r="A255" s="114" t="s">
        <v>1407</v>
      </c>
      <c r="B255" s="114" t="s">
        <v>1588</v>
      </c>
      <c r="C255" s="115">
        <v>188</v>
      </c>
      <c r="D255" s="115">
        <v>167</v>
      </c>
      <c r="E255" s="46" t="s">
        <v>1132</v>
      </c>
      <c r="F255" s="46" t="s">
        <v>1132</v>
      </c>
      <c r="I255" t="s">
        <v>1133</v>
      </c>
    </row>
    <row r="256" spans="1:14" x14ac:dyDescent="0.3">
      <c r="A256" s="114" t="s">
        <v>1408</v>
      </c>
      <c r="B256" s="114" t="s">
        <v>1589</v>
      </c>
      <c r="C256" s="115">
        <v>189</v>
      </c>
      <c r="D256" s="115">
        <v>168</v>
      </c>
      <c r="E256" s="46" t="s">
        <v>1132</v>
      </c>
      <c r="F256" s="46" t="s">
        <v>1132</v>
      </c>
      <c r="I256" t="s">
        <v>1133</v>
      </c>
    </row>
    <row r="257" spans="1:14" x14ac:dyDescent="0.3">
      <c r="A257" s="114" t="s">
        <v>1407</v>
      </c>
      <c r="B257" s="114" t="s">
        <v>1588</v>
      </c>
      <c r="C257" s="115">
        <v>190</v>
      </c>
      <c r="D257" s="115">
        <v>169</v>
      </c>
      <c r="E257" s="46" t="s">
        <v>1132</v>
      </c>
      <c r="F257" s="46" t="s">
        <v>1132</v>
      </c>
      <c r="I257" t="s">
        <v>1133</v>
      </c>
    </row>
    <row r="258" spans="1:14" x14ac:dyDescent="0.3">
      <c r="D258" s="109" t="s">
        <v>1171</v>
      </c>
      <c r="E258" s="5" t="s">
        <v>1132</v>
      </c>
      <c r="F258" s="5" t="s">
        <v>1132</v>
      </c>
    </row>
    <row r="259" spans="1:14" x14ac:dyDescent="0.3">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3">
      <c r="A260" s="113" t="s">
        <v>1167</v>
      </c>
      <c r="B260" s="113" t="s">
        <v>1122</v>
      </c>
      <c r="C260" s="111"/>
      <c r="D260" s="111" t="s">
        <v>1123</v>
      </c>
      <c r="E260" s="110"/>
      <c r="F260" s="110"/>
      <c r="G260" s="26"/>
      <c r="H260" s="2"/>
      <c r="J260" s="139"/>
      <c r="K260" s="2"/>
      <c r="L260" s="2"/>
      <c r="M260" s="2"/>
      <c r="N260" s="2"/>
    </row>
    <row r="261" spans="1:14" x14ac:dyDescent="0.3">
      <c r="A261" s="114" t="s">
        <v>1411</v>
      </c>
      <c r="B261" s="114" t="s">
        <v>1590</v>
      </c>
      <c r="C261" s="115">
        <v>191</v>
      </c>
      <c r="D261" s="115">
        <v>170</v>
      </c>
      <c r="E261" s="46"/>
      <c r="F261" s="46"/>
      <c r="I261" t="s">
        <v>1133</v>
      </c>
    </row>
    <row r="262" spans="1:14" x14ac:dyDescent="0.3">
      <c r="A262" s="114" t="s">
        <v>1412</v>
      </c>
      <c r="B262" s="113" t="s">
        <v>1591</v>
      </c>
      <c r="C262" s="115">
        <v>192</v>
      </c>
      <c r="D262" s="115" t="s">
        <v>1413</v>
      </c>
      <c r="E262" s="46" t="s">
        <v>1132</v>
      </c>
      <c r="F262" s="46" t="s">
        <v>1132</v>
      </c>
      <c r="I262" t="s">
        <v>1133</v>
      </c>
    </row>
    <row r="263" spans="1:14" x14ac:dyDescent="0.3">
      <c r="A263" s="114" t="s">
        <v>1414</v>
      </c>
      <c r="B263" s="114" t="s">
        <v>1592</v>
      </c>
      <c r="C263" s="115">
        <v>193</v>
      </c>
      <c r="D263" s="115" t="s">
        <v>1415</v>
      </c>
      <c r="E263" s="46"/>
      <c r="F263" s="46"/>
      <c r="I263" t="s">
        <v>1133</v>
      </c>
    </row>
    <row r="264" spans="1:14" x14ac:dyDescent="0.3">
      <c r="A264" s="114" t="s">
        <v>1416</v>
      </c>
      <c r="B264" s="114" t="s">
        <v>1593</v>
      </c>
      <c r="C264" s="115">
        <v>194</v>
      </c>
      <c r="D264" s="115" t="s">
        <v>1417</v>
      </c>
      <c r="E264" s="46"/>
      <c r="F264" s="46"/>
      <c r="I264" t="s">
        <v>1133</v>
      </c>
    </row>
    <row r="265" spans="1:14" x14ac:dyDescent="0.3">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1" t="s">
        <v>1613</v>
      </c>
      <c r="B12" s="111" t="s">
        <v>1614</v>
      </c>
      <c r="C12" s="111" t="s">
        <v>2229</v>
      </c>
      <c r="D12" s="111" t="s">
        <v>2230</v>
      </c>
      <c r="E12" s="111" t="s">
        <v>2231</v>
      </c>
      <c r="F12" s="111" t="s">
        <v>48</v>
      </c>
      <c r="G12" s="122" t="s">
        <v>2232</v>
      </c>
      <c r="H12" s="122" t="s">
        <v>2233</v>
      </c>
    </row>
    <row r="13" spans="1:16" x14ac:dyDescent="0.3">
      <c r="A13" s="113"/>
      <c r="B13" s="113"/>
      <c r="C13" s="113" t="s">
        <v>32</v>
      </c>
      <c r="D13" s="113" t="s">
        <v>32</v>
      </c>
      <c r="E13" s="113" t="s">
        <v>32</v>
      </c>
      <c r="F13" s="113" t="s">
        <v>1150</v>
      </c>
      <c r="G13" s="113"/>
      <c r="H13" s="113"/>
    </row>
    <row r="14" spans="1:16" x14ac:dyDescent="0.3">
      <c r="A14" s="114" t="s">
        <v>1615</v>
      </c>
      <c r="B14" s="114" t="s">
        <v>1616</v>
      </c>
      <c r="C14" s="114" t="s">
        <v>1123</v>
      </c>
      <c r="D14" s="114">
        <v>1</v>
      </c>
      <c r="E14" s="114">
        <v>2</v>
      </c>
      <c r="F14" s="114">
        <v>3</v>
      </c>
      <c r="G14" s="114">
        <v>4</v>
      </c>
      <c r="H14" s="113">
        <v>5</v>
      </c>
    </row>
    <row r="15" spans="1:16" s="2" customFormat="1" x14ac:dyDescent="0.3">
      <c r="A15" s="113" t="s">
        <v>1617</v>
      </c>
      <c r="B15" s="113" t="s">
        <v>1618</v>
      </c>
      <c r="C15" s="113" t="s">
        <v>32</v>
      </c>
      <c r="D15" s="113" t="s">
        <v>32</v>
      </c>
      <c r="E15" s="113" t="s">
        <v>32</v>
      </c>
      <c r="F15" s="113" t="s">
        <v>32</v>
      </c>
      <c r="G15" s="113" t="s">
        <v>32</v>
      </c>
      <c r="H15" s="113" t="s">
        <v>32</v>
      </c>
    </row>
    <row r="16" spans="1:16" x14ac:dyDescent="0.3">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3">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3">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3">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3">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3">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3">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3">
      <c r="A23" s="113" t="s">
        <v>1673</v>
      </c>
      <c r="B23" s="113" t="s">
        <v>1674</v>
      </c>
      <c r="C23" s="113"/>
      <c r="D23" s="110"/>
      <c r="E23" s="110"/>
      <c r="F23" s="110"/>
      <c r="G23" s="110"/>
      <c r="H23" s="110"/>
    </row>
    <row r="24" spans="1:16" x14ac:dyDescent="0.3">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3">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3">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3">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3">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3">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3">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3">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3">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3">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3">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3">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3">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7" t="s">
        <v>1613</v>
      </c>
      <c r="B39" s="117" t="s">
        <v>1614</v>
      </c>
      <c r="C39" s="111" t="s">
        <v>2229</v>
      </c>
      <c r="D39" s="117" t="s">
        <v>2230</v>
      </c>
      <c r="E39" s="117" t="s">
        <v>2234</v>
      </c>
      <c r="F39" s="117" t="s">
        <v>2235</v>
      </c>
      <c r="G39" s="147" t="s">
        <v>2236</v>
      </c>
    </row>
    <row r="40" spans="1:16" s="2" customFormat="1" x14ac:dyDescent="0.3">
      <c r="A40" s="113" t="s">
        <v>1764</v>
      </c>
      <c r="B40" s="113" t="s">
        <v>1616</v>
      </c>
      <c r="C40" s="113" t="s">
        <v>1123</v>
      </c>
      <c r="D40" s="113">
        <v>6</v>
      </c>
      <c r="E40" s="113">
        <v>7</v>
      </c>
      <c r="F40" s="113">
        <v>8</v>
      </c>
      <c r="G40" s="113">
        <v>9</v>
      </c>
    </row>
    <row r="41" spans="1:16" s="2" customFormat="1" x14ac:dyDescent="0.3">
      <c r="A41" s="113" t="s">
        <v>1617</v>
      </c>
      <c r="B41" s="113" t="s">
        <v>1618</v>
      </c>
      <c r="C41" s="113" t="s">
        <v>32</v>
      </c>
      <c r="D41" s="113" t="s">
        <v>32</v>
      </c>
      <c r="E41" s="113" t="s">
        <v>32</v>
      </c>
      <c r="F41" s="113" t="s">
        <v>32</v>
      </c>
      <c r="G41" s="113"/>
    </row>
    <row r="42" spans="1:16" x14ac:dyDescent="0.3">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3">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3">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3">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3">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3">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3">
      <c r="A48" s="113" t="s">
        <v>1673</v>
      </c>
      <c r="B48" s="113" t="s">
        <v>1789</v>
      </c>
      <c r="C48" s="113"/>
      <c r="D48" s="110"/>
      <c r="E48" s="110"/>
      <c r="F48" s="110"/>
      <c r="G48" s="110"/>
    </row>
    <row r="49" spans="1:15" x14ac:dyDescent="0.3">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3">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3">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3">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3">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3">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3">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3">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3">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3">
      <c r="A60" s="113" t="s">
        <v>1613</v>
      </c>
      <c r="B60" s="111" t="s">
        <v>1614</v>
      </c>
      <c r="C60" s="111" t="s">
        <v>1926</v>
      </c>
      <c r="D60" s="111" t="s">
        <v>2230</v>
      </c>
      <c r="E60" s="122" t="s">
        <v>2237</v>
      </c>
      <c r="F60" s="122" t="s">
        <v>48</v>
      </c>
      <c r="G60" s="122" t="s">
        <v>2238</v>
      </c>
    </row>
    <row r="61" spans="1:15" x14ac:dyDescent="0.3">
      <c r="A61" s="113" t="s">
        <v>1616</v>
      </c>
      <c r="B61" s="113" t="s">
        <v>1616</v>
      </c>
      <c r="C61" s="113" t="s">
        <v>1123</v>
      </c>
      <c r="D61" s="113">
        <v>10</v>
      </c>
      <c r="E61" s="113">
        <v>11</v>
      </c>
      <c r="F61" s="113">
        <v>12</v>
      </c>
      <c r="G61" s="113">
        <v>13</v>
      </c>
    </row>
    <row r="62" spans="1:15" s="2" customFormat="1" x14ac:dyDescent="0.3">
      <c r="A62" s="113" t="s">
        <v>1835</v>
      </c>
      <c r="B62" s="113" t="s">
        <v>1836</v>
      </c>
      <c r="C62" s="113" t="s">
        <v>32</v>
      </c>
      <c r="D62" s="113" t="s">
        <v>32</v>
      </c>
      <c r="E62" s="113" t="s">
        <v>32</v>
      </c>
      <c r="F62" s="113" t="s">
        <v>32</v>
      </c>
      <c r="G62" s="113" t="s">
        <v>32</v>
      </c>
    </row>
    <row r="63" spans="1:15" x14ac:dyDescent="0.3">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3">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3">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3">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3">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3">
      <c r="A68" s="113" t="s">
        <v>1673</v>
      </c>
      <c r="B68" s="113" t="s">
        <v>1861</v>
      </c>
      <c r="C68" s="113" t="s">
        <v>32</v>
      </c>
      <c r="D68" s="113"/>
      <c r="E68" s="113"/>
      <c r="F68" s="113"/>
      <c r="G68" s="113"/>
    </row>
    <row r="69" spans="1:15" x14ac:dyDescent="0.3">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3">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3">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3">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3">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3">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3">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3">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3">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3">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3">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3">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3">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4" bestFit="1" customWidth="1"/>
    <col min="2" max="2" width="16.6640625" style="174" bestFit="1" customWidth="1"/>
    <col min="3" max="3" width="15.33203125" style="174" bestFit="1" customWidth="1"/>
    <col min="4" max="4" width="12.109375" style="174" bestFit="1" customWidth="1"/>
    <col min="5" max="5" width="23.6640625" style="174" customWidth="1"/>
    <col min="6" max="6" width="10.44140625" style="174" bestFit="1" customWidth="1"/>
    <col min="7" max="7" width="19.77734375" style="174" bestFit="1" customWidth="1"/>
    <col min="8" max="8" width="16.44140625" style="174" bestFit="1" customWidth="1"/>
    <col min="9" max="9" width="13.77734375" style="174" bestFit="1" customWidth="1"/>
    <col min="10" max="10" width="14" style="174" bestFit="1" customWidth="1"/>
    <col min="11" max="11" width="17.44140625" style="174" bestFit="1" customWidth="1"/>
    <col min="12" max="12" width="8.44140625" style="174" bestFit="1" customWidth="1"/>
    <col min="13" max="13" width="19" style="174" bestFit="1" customWidth="1"/>
    <col min="14" max="15" width="16.6640625" style="174" bestFit="1" customWidth="1"/>
    <col min="16" max="16" width="9.109375" style="174"/>
    <col min="17" max="17" width="13.109375" style="152" bestFit="1" customWidth="1"/>
    <col min="18" max="18" width="14.109375" style="153" bestFit="1" customWidth="1"/>
    <col min="19" max="19" width="9.109375" style="174"/>
    <col min="20" max="20" width="90.109375" style="174" hidden="1" customWidth="1" outlineLevel="1"/>
    <col min="21" max="21" width="9.109375" style="174" collapsed="1"/>
    <col min="22" max="16384" width="9.109375" style="174"/>
  </cols>
  <sheetData>
    <row r="1" spans="1:18" x14ac:dyDescent="0.3">
      <c r="A1" s="151" t="s">
        <v>1940</v>
      </c>
      <c r="B1" s="152" t="str">
        <f>'4. F40'!C1</f>
        <v>X</v>
      </c>
    </row>
    <row r="2" spans="1:18" x14ac:dyDescent="0.3">
      <c r="A2" s="151" t="s">
        <v>1941</v>
      </c>
      <c r="B2" s="152" t="str">
        <f>'4. F40'!C2</f>
        <v>X</v>
      </c>
    </row>
    <row r="3" spans="1:18" x14ac:dyDescent="0.3">
      <c r="A3" s="151" t="s">
        <v>1942</v>
      </c>
      <c r="B3" s="152" t="str">
        <f>'4. F40'!C3</f>
        <v>X</v>
      </c>
    </row>
    <row r="4" spans="1:18" x14ac:dyDescent="0.3">
      <c r="A4" s="151" t="s">
        <v>1943</v>
      </c>
      <c r="B4" s="152" t="str">
        <f>'4. F40'!C4</f>
        <v>X</v>
      </c>
    </row>
    <row r="5" spans="1:18" x14ac:dyDescent="0.3">
      <c r="A5" s="151" t="s">
        <v>1944</v>
      </c>
      <c r="B5" s="152" t="str">
        <f>'4. F40'!C5</f>
        <v>X</v>
      </c>
    </row>
    <row r="6" spans="1:18" x14ac:dyDescent="0.3">
      <c r="A6" s="151" t="s">
        <v>1945</v>
      </c>
      <c r="B6" s="152" t="str">
        <f>'4. F40'!C6</f>
        <v>X</v>
      </c>
    </row>
    <row r="7" spans="1:18" x14ac:dyDescent="0.3">
      <c r="A7" s="151" t="s">
        <v>1946</v>
      </c>
      <c r="B7" s="154">
        <f>'4. F40'!C7</f>
        <v>2022</v>
      </c>
    </row>
    <row r="9" spans="1:18" x14ac:dyDescent="0.3">
      <c r="A9" s="2" t="s">
        <v>2239</v>
      </c>
    </row>
    <row r="11" spans="1:18" ht="13.9" customHeight="1" x14ac:dyDescent="0.3">
      <c r="A11" s="203"/>
      <c r="B11" s="204"/>
      <c r="C11" s="205"/>
      <c r="D11" s="205"/>
      <c r="E11" s="205" t="s">
        <v>2240</v>
      </c>
      <c r="F11" s="205"/>
      <c r="G11" s="205"/>
      <c r="H11" s="204"/>
      <c r="I11" s="205"/>
      <c r="J11" s="205"/>
      <c r="K11" s="205" t="s">
        <v>2241</v>
      </c>
      <c r="L11" s="205"/>
      <c r="M11" s="205"/>
      <c r="N11" s="206" t="s">
        <v>2242</v>
      </c>
      <c r="O11" s="207"/>
    </row>
    <row r="12" spans="1:18" ht="14.5" customHeight="1" x14ac:dyDescent="0.3">
      <c r="A12" s="208" t="s">
        <v>2243</v>
      </c>
      <c r="B12" s="209"/>
      <c r="C12" s="210"/>
      <c r="D12" s="210"/>
      <c r="E12" s="210"/>
      <c r="F12" s="210"/>
      <c r="G12" s="210"/>
      <c r="H12" s="211"/>
      <c r="I12" s="212"/>
      <c r="J12" s="212" t="s">
        <v>2244</v>
      </c>
      <c r="K12" s="212"/>
      <c r="L12" s="212"/>
      <c r="M12" s="212"/>
      <c r="N12" s="209"/>
      <c r="O12" s="213"/>
    </row>
    <row r="13" spans="1:18" x14ac:dyDescent="0.3">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3">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3">
      <c r="A15" s="159" t="s">
        <v>2253</v>
      </c>
      <c r="B15" s="159"/>
      <c r="C15" s="159"/>
      <c r="D15" s="159"/>
      <c r="E15" s="159"/>
      <c r="F15" s="159"/>
      <c r="G15" s="159"/>
      <c r="H15" s="159"/>
      <c r="I15" s="159"/>
      <c r="J15" s="159"/>
      <c r="K15" s="159"/>
      <c r="L15" s="159"/>
      <c r="M15" s="159"/>
      <c r="N15" s="159"/>
      <c r="O15" s="159"/>
      <c r="R15" s="153"/>
    </row>
    <row r="16" spans="1:18" x14ac:dyDescent="0.3">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3">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3">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3">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3">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3">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3">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3">
      <c r="A23" s="176"/>
      <c r="B23" s="177"/>
      <c r="C23" s="177"/>
      <c r="D23" s="178"/>
      <c r="E23" s="177"/>
      <c r="F23" s="178"/>
      <c r="G23" s="177"/>
      <c r="H23" s="177"/>
      <c r="I23" s="177"/>
      <c r="J23" s="178"/>
      <c r="K23" s="177"/>
      <c r="L23" s="178"/>
      <c r="M23" s="177"/>
      <c r="N23" s="177"/>
      <c r="O23" s="177"/>
      <c r="Q23" s="162"/>
      <c r="R23" s="163"/>
    </row>
    <row r="24" spans="1:18" s="152" customFormat="1" x14ac:dyDescent="0.3">
      <c r="A24" s="159" t="s">
        <v>2255</v>
      </c>
      <c r="B24" s="160"/>
      <c r="C24" s="160"/>
      <c r="D24" s="161"/>
      <c r="E24" s="160"/>
      <c r="F24" s="161"/>
      <c r="G24" s="160"/>
      <c r="H24" s="160">
        <f>G24</f>
        <v>0</v>
      </c>
      <c r="I24" s="160"/>
      <c r="J24" s="161"/>
      <c r="K24" s="160"/>
      <c r="L24" s="161"/>
      <c r="M24" s="160"/>
      <c r="N24" s="160"/>
      <c r="O24" s="160"/>
      <c r="Q24" s="162"/>
      <c r="R24" s="163"/>
    </row>
    <row r="25" spans="1:18" x14ac:dyDescent="0.3">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3">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3">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3">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3">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3">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3">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3">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3">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3">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3">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3">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3">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3">
      <c r="A38" s="176"/>
      <c r="B38" s="177"/>
      <c r="C38" s="177"/>
      <c r="D38" s="178"/>
      <c r="E38" s="177"/>
      <c r="F38" s="178"/>
      <c r="G38" s="177"/>
      <c r="H38" s="177"/>
      <c r="I38" s="177"/>
      <c r="J38" s="178"/>
      <c r="K38" s="177"/>
      <c r="L38" s="178"/>
      <c r="M38" s="177"/>
      <c r="N38" s="177"/>
      <c r="O38" s="177"/>
      <c r="Q38" s="162"/>
      <c r="R38" s="163"/>
    </row>
    <row r="39" spans="1:18" s="152" customFormat="1" x14ac:dyDescent="0.3">
      <c r="A39" s="159" t="s">
        <v>2259</v>
      </c>
      <c r="B39" s="160"/>
      <c r="C39" s="160"/>
      <c r="D39" s="161"/>
      <c r="E39" s="160"/>
      <c r="F39" s="161"/>
      <c r="G39" s="160"/>
      <c r="H39" s="160"/>
      <c r="I39" s="160"/>
      <c r="J39" s="161"/>
      <c r="K39" s="160"/>
      <c r="L39" s="161"/>
      <c r="M39" s="160"/>
      <c r="N39" s="160"/>
      <c r="O39" s="160"/>
      <c r="Q39" s="162"/>
      <c r="R39" s="163"/>
    </row>
    <row r="40" spans="1:18" x14ac:dyDescent="0.3">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3">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3">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3">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3">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3">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3">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3">
      <c r="A51" s="152" t="s">
        <v>2263</v>
      </c>
    </row>
    <row r="53" spans="1:20" ht="24" x14ac:dyDescent="0.3">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3">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3">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3">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3">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3">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3">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3">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3">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3">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3">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3">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3">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3">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3">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3">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3">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3">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3">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3">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3">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5" thickBot="1" x14ac:dyDescent="0.35"/>
    <row r="75" spans="1:20" ht="12.5" thickBot="1" x14ac:dyDescent="0.35">
      <c r="A75" s="171" t="s">
        <v>2074</v>
      </c>
      <c r="B75" s="172">
        <f>B73+B70+B59</f>
        <v>0</v>
      </c>
      <c r="C75" s="172">
        <f>C73+C70+C59</f>
        <v>0</v>
      </c>
      <c r="D75" s="172">
        <f>D73+D70+D59</f>
        <v>0</v>
      </c>
      <c r="E75" s="173">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4" bestFit="1" customWidth="1"/>
    <col min="2" max="2" width="12.33203125" style="174" bestFit="1" customWidth="1"/>
    <col min="3" max="3" width="19" style="174" bestFit="1" customWidth="1"/>
    <col min="4" max="4" width="12.33203125" style="174" bestFit="1" customWidth="1"/>
    <col min="5" max="5" width="12.109375" style="174" bestFit="1" customWidth="1"/>
    <col min="6" max="6" width="20.44140625" style="174" bestFit="1" customWidth="1"/>
    <col min="7" max="7" width="12.33203125" style="174" bestFit="1" customWidth="1"/>
    <col min="8" max="8" width="9.109375" style="174"/>
    <col min="9" max="9" width="9.44140625" style="174" customWidth="1" outlineLevel="1"/>
    <col min="10" max="16384" width="9.109375" style="174"/>
  </cols>
  <sheetData>
    <row r="1" spans="1:9" x14ac:dyDescent="0.3">
      <c r="A1" s="151" t="s">
        <v>1940</v>
      </c>
      <c r="B1" s="152" t="str">
        <f>'N3 - NCA'!B1</f>
        <v>X</v>
      </c>
    </row>
    <row r="2" spans="1:9" x14ac:dyDescent="0.3">
      <c r="A2" s="151" t="s">
        <v>1941</v>
      </c>
      <c r="B2" s="152" t="str">
        <f>'N3 - NCA'!B2</f>
        <v>X</v>
      </c>
    </row>
    <row r="3" spans="1:9" x14ac:dyDescent="0.3">
      <c r="A3" s="151" t="s">
        <v>1942</v>
      </c>
      <c r="B3" s="152" t="str">
        <f>'N3 - NCA'!B3</f>
        <v>X</v>
      </c>
    </row>
    <row r="4" spans="1:9" x14ac:dyDescent="0.3">
      <c r="A4" s="151" t="s">
        <v>1943</v>
      </c>
      <c r="B4" s="152" t="str">
        <f>'N3 - NCA'!B4</f>
        <v>X</v>
      </c>
    </row>
    <row r="5" spans="1:9" x14ac:dyDescent="0.3">
      <c r="A5" s="151" t="s">
        <v>1944</v>
      </c>
      <c r="B5" s="152" t="str">
        <f>'N3 - NCA'!B5</f>
        <v>X</v>
      </c>
    </row>
    <row r="6" spans="1:9" x14ac:dyDescent="0.3">
      <c r="A6" s="151" t="s">
        <v>1945</v>
      </c>
      <c r="B6" s="152" t="str">
        <f>'N3 - NCA'!B6</f>
        <v>X</v>
      </c>
    </row>
    <row r="7" spans="1:9" x14ac:dyDescent="0.3">
      <c r="A7" s="151" t="s">
        <v>1946</v>
      </c>
      <c r="B7" s="154">
        <f>'N3 - NCA'!B7</f>
        <v>2022</v>
      </c>
    </row>
    <row r="9" spans="1:9" x14ac:dyDescent="0.3">
      <c r="A9" s="2" t="s">
        <v>2266</v>
      </c>
      <c r="B9" s="216"/>
      <c r="C9" s="216"/>
      <c r="D9" s="216"/>
      <c r="E9" s="216"/>
      <c r="F9" s="216"/>
      <c r="G9" s="216"/>
    </row>
    <row r="10" spans="1:9" x14ac:dyDescent="0.3">
      <c r="A10" s="216"/>
      <c r="B10" s="216"/>
      <c r="C10" s="216"/>
      <c r="D10" s="216"/>
      <c r="E10" s="216"/>
      <c r="F10" s="216"/>
      <c r="G10" s="216"/>
    </row>
    <row r="11" spans="1:9" x14ac:dyDescent="0.3">
      <c r="A11" s="217"/>
      <c r="B11" s="218">
        <v>2021</v>
      </c>
      <c r="C11" s="219"/>
      <c r="D11" s="219"/>
      <c r="E11" s="218">
        <v>2022</v>
      </c>
      <c r="F11" s="219"/>
      <c r="G11" s="220"/>
    </row>
    <row r="12" spans="1:9" x14ac:dyDescent="0.3">
      <c r="A12" s="221"/>
      <c r="B12" s="222" t="s">
        <v>2075</v>
      </c>
      <c r="C12" s="222" t="s">
        <v>2267</v>
      </c>
      <c r="D12" s="222" t="s">
        <v>2076</v>
      </c>
      <c r="E12" s="222" t="s">
        <v>2075</v>
      </c>
      <c r="F12" s="222" t="s">
        <v>2268</v>
      </c>
      <c r="G12" s="223" t="s">
        <v>1150</v>
      </c>
    </row>
    <row r="13" spans="1:9" x14ac:dyDescent="0.3">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3">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3">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3">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3">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3">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3">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3">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3">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3">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3">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3">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3">
      <c r="A25" s="152" t="s">
        <v>1150</v>
      </c>
      <c r="B25" s="162">
        <f>SUM(B13:B24)</f>
        <v>0</v>
      </c>
      <c r="C25" s="162">
        <f t="shared" ref="C25:G25" si="2">SUM(C13:C24)</f>
        <v>0</v>
      </c>
      <c r="D25" s="162">
        <f t="shared" si="2"/>
        <v>0</v>
      </c>
      <c r="E25" s="162">
        <f t="shared" si="2"/>
        <v>0</v>
      </c>
      <c r="F25" s="162">
        <f t="shared" si="2"/>
        <v>0</v>
      </c>
      <c r="G25" s="162">
        <f t="shared" si="2"/>
        <v>0</v>
      </c>
    </row>
    <row r="26" spans="1:9" ht="12.5" thickBot="1" x14ac:dyDescent="0.35">
      <c r="F26" s="180" t="s">
        <v>2078</v>
      </c>
      <c r="G26" s="181">
        <f>'1. F10'!E18</f>
        <v>0</v>
      </c>
    </row>
    <row r="27" spans="1:9" ht="12.5" thickTop="1" x14ac:dyDescent="0.3">
      <c r="F27" s="153" t="s">
        <v>1916</v>
      </c>
      <c r="G27" s="170">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2023-12-20T13:08:14Z</dcterms:modified>
</cp:coreProperties>
</file>