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FSAppNexia 4Aprilie\FSBotMirus\exceltemp\"/>
    </mc:Choice>
  </mc:AlternateContent>
  <xr:revisionPtr revIDLastSave="0" documentId="13_ncr:1_{B61EEBAB-4DE9-4FA7-902F-3E5929E63B0F}" xr6:coauthVersionLast="47" xr6:coauthVersionMax="47" xr10:uidLastSave="{00000000-0000-0000-0000-000000000000}"/>
  <bookViews>
    <workbookView xWindow="-110" yWindow="-110" windowWidth="19420" windowHeight="10560" activeTab="1" xr2:uid="{00000000-000D-0000-FFFF-FFFF00000000}"/>
  </bookViews>
  <sheets>
    <sheet name="Trial Balance" sheetId="1" r:id="rId1"/>
    <sheet name="Check if manual ADJE" sheetId="2" r:id="rId2"/>
    <sheet name="1. F10" sheetId="3" r:id="rId3"/>
    <sheet name="2. F20" sheetId="4" r:id="rId4"/>
    <sheet name="3. F30" sheetId="5" r:id="rId5"/>
    <sheet name="4. F40" sheetId="23"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std'!$A$1:$L$339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Std'!$A$2:$J$150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7" l="1"/>
  <c r="G35" i="7"/>
  <c r="S4" i="1"/>
  <c r="S3" i="1"/>
  <c r="Q4" i="1"/>
  <c r="Q3" i="1"/>
  <c r="B28" i="15" l="1"/>
  <c r="C28" i="15"/>
  <c r="B24" i="14"/>
  <c r="G24" i="14"/>
  <c r="I80" i="23" l="1"/>
  <c r="F80" i="23"/>
  <c r="E80" i="23"/>
  <c r="G80" i="23" s="1"/>
  <c r="D80" i="23"/>
  <c r="I79"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I67"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7" i="2"/>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7" i="4" s="1"/>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<sst xmlns="http://schemas.openxmlformats.org/spreadsheetml/2006/main" count="5643" uniqueCount="2366">
  <si>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</si>
  <si>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</si>
  <si>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</si>
  <si>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</si>
  <si>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</si>
  <si>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</si>
  <si>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</si>
  <si>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</si>
  <si>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</si>
  <si>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</si>
  <si>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</si>
  <si>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</si>
  <si>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</si>
  <si>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</si>
  <si>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</si>
  <si>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</si>
  <si>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</si>
  <si>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</si>
  <si>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</si>
  <si>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</si>
  <si>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</si>
  <si>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</si>
  <si>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</si>
  <si>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</si>
  <si>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</si>
  <si>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</si>
  <si>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</si>
  <si>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</si>
  <si>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</si>
  <si>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</si>
  <si>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</si>
  <si>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</si>
  <si>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</si>
  <si>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</si>
  <si>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</si>
  <si>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</si>
  <si>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</si>
  <si>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</si>
  <si>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</si>
  <si>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</si>
  <si>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</si>
  <si>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</si>
  <si>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</si>
  <si>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</si>
  <si>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</si>
  <si>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</si>
  <si>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</si>
  <si>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</si>
  <si>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</si>
  <si>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</si>
  <si>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</si>
  <si>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</si>
  <si>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</si>
  <si>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</si>
  <si>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</si>
  <si>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</si>
  <si>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</si>
  <si>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</si>
  <si>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</si>
  <si>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</si>
  <si>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</si>
  <si>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</si>
  <si>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</si>
  <si>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</si>
  <si>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</si>
  <si>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</si>
  <si>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</si>
  <si>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</si>
  <si>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</si>
  <si>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</si>
  <si>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</si>
  <si>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</si>
  <si>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</si>
  <si>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</si>
  <si>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</si>
  <si>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</si>
  <si>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</si>
  <si>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</si>
  <si>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</si>
  <si>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</si>
  <si>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</si>
  <si>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</si>
  <si>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</si>
  <si>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</si>
  <si>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</si>
  <si>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</si>
  <si>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</si>
  <si>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</si>
  <si>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</si>
  <si>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</si>
  <si>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</si>
  <si>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</si>
  <si>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</si>
  <si>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</si>
  <si>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</si>
  <si>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</si>
  <si>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</si>
  <si>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</si>
  <si>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</si>
  <si>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</si>
  <si>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</si>
  <si>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</si>
  <si>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</si>
  <si>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</si>
  <si>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</si>
  <si>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</si>
  <si>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</si>
  <si>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</si>
  <si>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</si>
  <si>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</si>
  <si>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</si>
  <si>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</si>
  <si>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</si>
  <si>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</si>
  <si>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</si>
  <si>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</si>
  <si>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</si>
  <si>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</si>
  <si>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</si>
  <si>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</si>
  <si>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</si>
  <si>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</si>
  <si>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</si>
  <si>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</si>
  <si>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</si>
  <si>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</si>
  <si>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</si>
  <si>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</si>
  <si>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</si>
  <si>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</si>
  <si>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</si>
  <si>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</si>
  <si>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</si>
  <si>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</si>
  <si>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</si>
  <si>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</si>
  <si>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</si>
  <si>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</si>
  <si>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</si>
  <si>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</si>
  <si>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</si>
  <si>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</si>
  <si>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</si>
  <si>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</si>
  <si>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</si>
  <si>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</si>
  <si>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</si>
  <si>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</si>
  <si>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</si>
  <si>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</si>
  <si>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</si>
  <si>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</si>
  <si>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</si>
  <si>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</si>
  <si>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</si>
  <si>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</si>
  <si>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</si>
  <si>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</si>
  <si>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</si>
  <si>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</si>
  <si>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</si>
  <si>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</si>
  <si>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</si>
  <si>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</si>
  <si>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</si>
  <si>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</si>
  <si>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</si>
  <si>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</si>
  <si>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</si>
  <si>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</si>
  <si>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</si>
  <si>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</si>
  <si>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</si>
  <si>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</si>
  <si>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</si>
  <si>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</si>
  <si>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</si>
  <si>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</si>
  <si>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</si>
  <si>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</si>
  <si>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</si>
  <si>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</si>
  <si>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</si>
  <si>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</si>
  <si>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</si>
  <si>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</si>
  <si>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</si>
  <si>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</si>
  <si>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</si>
  <si>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</si>
  <si>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</si>
  <si>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</si>
  <si>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</si>
  <si>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</si>
  <si>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</si>
  <si>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</si>
  <si>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</si>
  <si>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</si>
  <si>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</si>
  <si>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</si>
  <si>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</si>
  <si>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</si>
  <si>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</si>
  <si>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</si>
  <si>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</si>
  <si>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</si>
  <si>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</si>
  <si>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</si>
  <si>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</si>
  <si>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</si>
  <si>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</si>
  <si>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</si>
  <si>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</si>
  <si>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</si>
  <si>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</si>
  <si>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</si>
  <si>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</si>
  <si>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</si>
  <si>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</si>
  <si>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</si>
  <si>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</si>
  <si>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</si>
  <si>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</si>
  <si>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</si>
  <si>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</si>
  <si>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</si>
  <si>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</si>
  <si>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</si>
  <si>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</si>
  <si>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</si>
  <si>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</si>
  <si>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</si>
  <si>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</si>
  <si>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</si>
  <si>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</si>
  <si>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</si>
  <si>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</si>
  <si>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</si>
  <si>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</si>
  <si>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</si>
  <si>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</si>
  <si>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</si>
  <si>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</si>
  <si>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</si>
  <si>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</si>
  <si>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</si>
  <si>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</si>
  <si>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</si>
  <si>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</si>
  <si>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</si>
  <si>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</si>
  <si>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</si>
  <si>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</si>
  <si>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</si>
  <si>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</si>
  <si>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</si>
  <si>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</si>
  <si>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</si>
  <si>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</si>
  <si>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</si>
  <si>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</si>
  <si>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</si>
  <si>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</si>
  <si>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</si>
  <si>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</si>
  <si>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</si>
  <si>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</si>
  <si>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</si>
  <si>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</si>
  <si>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</si>
  <si>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</si>
  <si>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</si>
  <si>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</si>
  <si>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</si>
  <si>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</si>
  <si>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</si>
  <si>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</si>
  <si>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</si>
  <si>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</si>
  <si>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</si>
  <si>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</si>
  <si>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</si>
  <si>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</si>
  <si>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</si>
  <si>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</si>
  <si>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</si>
  <si>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</si>
  <si>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</si>
  <si>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</si>
  <si>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</si>
  <si>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</si>
  <si>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</si>
  <si>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</si>
  <si>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</si>
  <si>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</si>
  <si>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</si>
  <si>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</si>
  <si>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</si>
  <si>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</si>
  <si>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</si>
  <si>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</si>
  <si>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</si>
  <si>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</si>
  <si>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</si>
  <si>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</si>
  <si>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</si>
  <si>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</si>
  <si>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</si>
  <si>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</si>
  <si>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</si>
  <si>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</si>
  <si>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</si>
  <si>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</si>
  <si>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</si>
  <si>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</si>
  <si>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</si>
  <si>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</si>
  <si>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</si>
  <si>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</si>
  <si>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</si>
  <si>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</si>
  <si>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</si>
  <si>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</si>
  <si>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</si>
  <si>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</si>
  <si>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</si>
  <si>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</si>
  <si>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</si>
  <si>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</si>
  <si>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</si>
  <si>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</si>
  <si>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</si>
  <si>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</si>
  <si>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</si>
  <si>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</si>
  <si>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</si>
  <si>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</si>
  <si>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</si>
  <si>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</si>
  <si>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</si>
  <si>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</si>
  <si>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</si>
  <si>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</si>
  <si>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</si>
  <si>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</si>
  <si>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</si>
  <si>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</si>
  <si>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</si>
  <si>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</si>
  <si>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</si>
  <si>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</si>
  <si>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</si>
  <si>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</si>
  <si>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</si>
  <si>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</si>
  <si>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</si>
  <si>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</si>
  <si>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</si>
  <si>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</si>
  <si>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</si>
  <si>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</si>
  <si>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</si>
  <si>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</si>
  <si>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</si>
  <si>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</si>
  <si>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</si>
  <si>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</si>
  <si>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</si>
  <si>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</si>
  <si>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</si>
  <si>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</si>
  <si>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</si>
  <si>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</si>
  <si>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</si>
  <si>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</si>
  <si>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</si>
  <si>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</si>
  <si>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</si>
  <si>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</si>
  <si>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</si>
  <si>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</si>
  <si>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</si>
  <si>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</si>
  <si>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</si>
  <si>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</si>
  <si>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</si>
  <si>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</si>
  <si>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</si>
  <si>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</si>
  <si>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</si>
  <si>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</si>
  <si>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</si>
  <si>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</si>
  <si>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</si>
  <si>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</si>
  <si>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</si>
  <si>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</si>
  <si>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</si>
  <si>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</si>
  <si>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</si>
  <si>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</si>
  <si>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</si>
  <si>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</si>
  <si>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</si>
  <si>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</si>
  <si>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</si>
  <si>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</si>
  <si>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</si>
  <si>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</si>
  <si>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</si>
  <si>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</si>
  <si>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</si>
  <si>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</si>
  <si>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</si>
  <si>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</si>
  <si>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</si>
  <si>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</si>
  <si>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</si>
  <si>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</si>
  <si>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</si>
  <si>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</si>
  <si>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</si>
  <si>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</si>
  <si>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</si>
  <si>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</si>
  <si>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</si>
  <si>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</si>
  <si>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</si>
  <si>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</si>
  <si>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</si>
  <si>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</si>
  <si>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</si>
  <si>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</si>
  <si>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</si>
  <si>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</si>
  <si>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</si>
  <si>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</si>
  <si>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</si>
  <si>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</si>
  <si>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</si>
  <si>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</si>
  <si>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</si>
  <si>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</si>
  <si>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</si>
  <si>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</si>
  <si>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</si>
  <si>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</si>
  <si>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</si>
  <si>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</si>
  <si>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</si>
  <si>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</si>
  <si>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</si>
  <si>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</si>
  <si>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</si>
  <si>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</si>
  <si>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</si>
  <si>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</si>
  <si>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</si>
  <si>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</si>
  <si>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</si>
  <si>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</si>
  <si>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</si>
  <si>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</si>
  <si>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</si>
  <si>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</si>
  <si>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</si>
  <si>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</si>
  <si>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</si>
  <si>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</si>
  <si>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</si>
  <si>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</si>
  <si>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</si>
  <si>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</si>
  <si>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</si>
  <si>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</si>
  <si>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</si>
  <si>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</si>
  <si>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</si>
  <si>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</si>
  <si>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</si>
  <si>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</si>
  <si>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</si>
  <si>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</si>
  <si>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</si>
  <si>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</si>
  <si>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</si>
  <si>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</si>
  <si>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</si>
  <si>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</si>
  <si>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</si>
  <si>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</si>
  <si>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</si>
  <si>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</si>
  <si>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</si>
  <si>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</si>
  <si>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</si>
  <si>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</si>
  <si>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</si>
  <si>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</si>
  <si>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</si>
  <si>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</si>
  <si>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</si>
  <si>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</si>
  <si>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</si>
  <si>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</si>
  <si>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</si>
  <si>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</si>
  <si>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</si>
  <si>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</si>
  <si>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</si>
  <si>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</si>
  <si>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</si>
  <si>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</si>
  <si>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</si>
  <si>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</si>
  <si>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</si>
  <si>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</si>
  <si>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</si>
  <si>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</si>
  <si>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</si>
  <si>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</si>
  <si>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</si>
  <si>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</si>
  <si>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</si>
  <si>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</si>
  <si>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</si>
  <si>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</si>
  <si>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</si>
  <si>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</si>
  <si>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</si>
  <si>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</si>
  <si>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</si>
  <si>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</si>
  <si>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</si>
  <si>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</si>
  <si>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</si>
  <si>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</si>
  <si>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</si>
  <si>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</si>
  <si>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</si>
  <si>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</si>
  <si>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</si>
  <si>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</si>
  <si>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</si>
  <si>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</si>
  <si>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</si>
  <si>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</si>
  <si>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</si>
  <si>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</si>
  <si>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</si>
  <si>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</si>
  <si>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</si>
  <si>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</si>
  <si>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</si>
  <si>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</si>
  <si>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</si>
  <si>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</si>
  <si>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</si>
  <si>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</si>
  <si>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</si>
  <si>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</si>
  <si>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</si>
  <si>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</si>
  <si>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</si>
  <si>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</si>
  <si>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</si>
  <si>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</si>
  <si>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</si>
  <si>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</si>
  <si>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</si>
  <si>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</si>
  <si>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</si>
  <si>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</si>
  <si>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</si>
  <si>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</si>
  <si>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</si>
  <si>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</si>
  <si>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</si>
  <si>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</si>
  <si>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</si>
  <si>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</si>
  <si>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</si>
  <si>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</si>
  <si>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</si>
  <si>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</si>
  <si>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</si>
  <si>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</si>
  <si>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</si>
  <si>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</si>
  <si>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</si>
  <si>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</si>
  <si>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</si>
  <si>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</si>
  <si>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</si>
  <si>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</si>
  <si>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</si>
  <si>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</si>
  <si>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</si>
  <si>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</si>
  <si>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</si>
  <si>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</si>
  <si>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</si>
  <si>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</si>
  <si>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</si>
  <si>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</si>
  <si>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</si>
  <si>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</si>
  <si>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</si>
  <si>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</si>
  <si>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</si>
  <si>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</si>
  <si>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</si>
  <si>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</si>
  <si>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</si>
  <si>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</si>
  <si>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</si>
  <si>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</si>
  <si>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</si>
  <si>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</si>
  <si>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</si>
  <si>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</si>
  <si>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</si>
  <si>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</si>
  <si>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</si>
  <si>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</si>
  <si>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</si>
  <si>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</si>
  <si>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</si>
  <si>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</si>
  <si>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</si>
  <si>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</si>
  <si>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</si>
  <si>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</si>
  <si>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</si>
  <si>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</si>
  <si>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</si>
  <si>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</si>
  <si>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</si>
  <si>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</si>
  <si>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</si>
  <si>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</si>
  <si>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</si>
  <si>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</si>
  <si>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</si>
  <si>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</si>
  <si>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</si>
  <si>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</si>
  <si>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</si>
  <si>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</si>
  <si>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</si>
  <si>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</si>
  <si>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</si>
  <si>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</si>
  <si>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</si>
  <si>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</si>
  <si>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</si>
  <si>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</si>
  <si>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</si>
  <si>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</si>
  <si>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</si>
  <si>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</si>
  <si>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</si>
  <si>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</si>
  <si>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</si>
  <si>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</si>
  <si>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</si>
  <si>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</si>
  <si>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</si>
  <si>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</si>
  <si>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</si>
  <si>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</si>
  <si>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</si>
  <si>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</si>
  <si>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</si>
  <si>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</si>
  <si>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</si>
  <si>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</si>
  <si>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</si>
  <si>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</si>
  <si>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</si>
  <si>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</si>
  <si>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</si>
  <si>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</si>
  <si>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</si>
  <si>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</si>
  <si>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</si>
  <si>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</si>
  <si>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</si>
  <si>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</si>
  <si>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</si>
  <si>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</si>
  <si>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</si>
  <si>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</si>
  <si>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</si>
  <si>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</si>
  <si>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</si>
  <si>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</si>
  <si>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</si>
  <si>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</si>
  <si>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</si>
  <si>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</si>
  <si>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</si>
  <si>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</si>
  <si>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</si>
  <si>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</si>
  <si>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</si>
  <si>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</si>
  <si>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</si>
  <si>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</si>
  <si>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</si>
  <si>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</si>
  <si>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</si>
  <si>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</si>
  <si>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</si>
  <si>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</si>
  <si>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</si>
  <si>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</si>
  <si>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</si>
  <si>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</si>
  <si>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</si>
  <si>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</si>
  <si>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</si>
  <si>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</si>
  <si>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</si>
  <si>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</si>
  <si>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</si>
  <si>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</si>
  <si>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</si>
  <si>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</si>
  <si>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</si>
  <si>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</si>
  <si>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</si>
  <si>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</si>
  <si>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</si>
  <si>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</si>
  <si>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</si>
  <si>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</si>
  <si>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</si>
  <si>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</si>
  <si>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</si>
  <si>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</si>
  <si>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</si>
  <si>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</si>
  <si>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</si>
  <si>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</si>
  <si>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</si>
  <si>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</si>
  <si>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</si>
  <si>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</si>
  <si>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</si>
  <si>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</si>
  <si>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</si>
  <si>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</si>
  <si>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</si>
  <si>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</si>
  <si>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</si>
  <si>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</si>
  <si>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</si>
  <si>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</si>
  <si>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</si>
  <si>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</si>
  <si>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</si>
  <si>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</si>
  <si>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</si>
  <si>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</si>
  <si>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</si>
  <si>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</si>
  <si>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</si>
  <si>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</si>
  <si>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</si>
  <si>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</si>
  <si>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</si>
  <si>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</si>
  <si>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</si>
  <si>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</si>
  <si>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</si>
  <si>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</si>
  <si>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</si>
  <si>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</si>
  <si>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</si>
  <si>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</si>
  <si>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</si>
  <si>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</si>
  <si>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</si>
  <si>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</si>
  <si>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</si>
  <si>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</si>
  <si>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</si>
  <si>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</si>
  <si>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</si>
  <si>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</si>
  <si>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</si>
  <si>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</si>
  <si>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</si>
  <si>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</si>
  <si>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</si>
  <si>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</si>
  <si>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</si>
  <si>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</si>
  <si>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</si>
  <si>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</si>
  <si>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</si>
  <si>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</si>
  <si>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</si>
  <si>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</si>
  <si>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</si>
  <si>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</si>
  <si>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</si>
  <si>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</si>
  <si>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</si>
  <si>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</si>
  <si>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</si>
  <si>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</si>
  <si>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</si>
  <si>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</si>
  <si>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</si>
  <si>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</si>
  <si>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</si>
  <si>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</si>
  <si>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</si>
  <si>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</si>
  <si>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</si>
  <si>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</si>
  <si>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</si>
  <si>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</si>
  <si>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</si>
  <si>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</si>
  <si>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</si>
  <si>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</si>
  <si>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</si>
  <si>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</si>
  <si>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</si>
  <si>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</si>
  <si>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</si>
  <si>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</si>
  <si>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</si>
  <si>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</si>
  <si>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</si>
  <si>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</si>
  <si>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</si>
  <si>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</si>
  <si>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</si>
  <si>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</si>
  <si>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</si>
  <si>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</si>
  <si>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</si>
  <si>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</si>
  <si>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</si>
  <si>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</si>
  <si>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</si>
  <si>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</si>
  <si>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</si>
  <si>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</si>
  <si>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</si>
  <si>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</si>
  <si>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</si>
  <si>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</si>
  <si>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</si>
  <si>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</si>
  <si>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</si>
  <si>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</si>
  <si>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</si>
  <si>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</si>
  <si>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</si>
  <si>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</si>
  <si>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</si>
  <si>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</si>
  <si>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</si>
  <si>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</si>
  <si>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</si>
  <si>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</si>
  <si>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</si>
  <si>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</si>
  <si>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</si>
  <si>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</si>
  <si>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</si>
  <si>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</si>
  <si>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</si>
  <si>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</si>
  <si>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</si>
  <si>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</si>
  <si>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</si>
  <si>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</si>
  <si>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</si>
  <si>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</si>
  <si>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</si>
  <si>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</si>
  <si>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</si>
  <si>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</si>
  <si>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</si>
  <si>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</si>
  <si>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</si>
  <si>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</si>
  <si>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</si>
  <si>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</si>
  <si>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</si>
  <si>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</si>
  <si>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</si>
  <si>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</si>
  <si>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</si>
  <si>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</si>
  <si>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</si>
  <si>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</si>
  <si>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</si>
  <si>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</si>
  <si>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</si>
  <si>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</si>
  <si>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</si>
  <si>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</si>
  <si>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</si>
  <si>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</si>
  <si>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</si>
  <si>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</si>
  <si>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</si>
  <si>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</si>
  <si>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</si>
  <si>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</si>
  <si>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</si>
  <si>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</si>
  <si>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</si>
  <si>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</si>
  <si>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</si>
  <si>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</si>
  <si>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</si>
  <si>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</si>
  <si>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</si>
  <si>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</si>
  <si>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</si>
  <si>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</si>
  <si>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</si>
  <si>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</si>
  <si>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</si>
  <si>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</si>
  <si>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</si>
  <si>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</si>
  <si>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</si>
  <si>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</si>
  <si>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</si>
  <si>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</si>
  <si>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</si>
  <si>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</si>
  <si>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</si>
  <si>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</si>
  <si>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</si>
  <si>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</si>
  <si>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</si>
  <si>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</si>
  <si>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</si>
  <si>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</si>
  <si>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</si>
  <si>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</si>
  <si>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</si>
  <si>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</si>
  <si>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</si>
  <si>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</si>
  <si>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</si>
  <si>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</si>
  <si>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</si>
  <si>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</si>
  <si>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</si>
  <si>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</si>
  <si>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</si>
  <si>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</si>
  <si>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</si>
  <si>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</si>
  <si>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</si>
  <si>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</si>
  <si>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</si>
  <si>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</si>
  <si>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</si>
  <si>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</si>
  <si>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</si>
  <si>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</si>
  <si>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</si>
  <si>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</si>
  <si>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</si>
  <si>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</si>
  <si>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</si>
  <si>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</si>
  <si>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</si>
  <si>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</si>
  <si>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</si>
  <si>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</si>
  <si>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</si>
  <si>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</si>
  <si>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</si>
  <si>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</si>
  <si>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</si>
  <si>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</si>
  <si>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</si>
  <si>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</si>
  <si>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</si>
  <si>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</si>
  <si>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</si>
  <si>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</si>
  <si>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</si>
  <si>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</si>
  <si>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</si>
  <si>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</si>
  <si>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</si>
  <si>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</si>
  <si>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</si>
  <si>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</si>
  <si>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</si>
  <si>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</si>
  <si>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</si>
  <si>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</si>
  <si>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</si>
  <si>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</si>
  <si>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</si>
  <si>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</si>
  <si>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</si>
  <si>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</si>
  <si>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</si>
  <si>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</si>
  <si>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</si>
  <si>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</si>
  <si>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</si>
  <si>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</si>
  <si>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</si>
  <si>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</si>
  <si>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</si>
  <si>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</si>
  <si>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</si>
  <si>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</si>
  <si>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</si>
  <si>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</si>
  <si>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</si>
  <si>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</si>
  <si>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</si>
  <si>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</si>
  <si>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</si>
  <si>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</si>
  <si>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</si>
  <si>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</si>
  <si>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</si>
  <si>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</si>
  <si>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</si>
  <si>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</si>
  <si>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</si>
  <si>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</si>
  <si>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</si>
  <si>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</si>
  <si>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</si>
  <si>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</si>
  <si>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</si>
  <si>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</si>
  <si>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</si>
  <si>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</si>
  <si>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</si>
  <si>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</si>
  <si>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</si>
  <si>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</si>
  <si>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</si>
  <si>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</si>
  <si>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</si>
  <si>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</si>
  <si>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</si>
  <si>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</si>
  <si>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</si>
  <si>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</si>
  <si>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</si>
  <si>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</si>
  <si>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</si>
  <si>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</si>
  <si>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</si>
  <si>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</si>
  <si>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</si>
  <si>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</si>
  <si>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</si>
  <si>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</si>
  <si>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</si>
  <si>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</si>
  <si>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</si>
  <si>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</si>
  <si>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</si>
  <si>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</si>
  <si>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</si>
  <si>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</si>
  <si>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</si>
  <si>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</si>
  <si>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</si>
  <si>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</si>
  <si>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</si>
  <si>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</si>
  <si>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</si>
  <si>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</si>
  <si>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</si>
  <si>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</si>
  <si>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</si>
  <si>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</si>
  <si>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</si>
  <si>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</si>
  <si>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</si>
  <si>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</si>
  <si>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</si>
  <si>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</si>
  <si>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</si>
  <si>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</si>
  <si>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</si>
  <si>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</si>
  <si>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</si>
  <si>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</si>
  <si>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</si>
  <si>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</si>
  <si>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</si>
  <si>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</si>
  <si>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</si>
  <si>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</si>
  <si>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</si>
  <si>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</si>
  <si>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</si>
  <si>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</si>
  <si>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</si>
  <si>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</si>
  <si>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</si>
  <si>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</si>
  <si>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</si>
  <si>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</si>
  <si>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</si>
  <si>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</si>
  <si>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</si>
  <si>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</si>
  <si>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</si>
  <si>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</si>
  <si>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</si>
  <si>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</si>
  <si>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</si>
  <si>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</si>
  <si>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</si>
  <si>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</si>
  <si>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</si>
  <si>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</si>
  <si>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</si>
  <si>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</si>
  <si>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</si>
  <si>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</si>
  <si>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</si>
  <si>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</si>
  <si>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</si>
  <si>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</si>
  <si>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</si>
  <si>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</si>
  <si>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</si>
  <si>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</si>
  <si>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</si>
  <si>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</si>
  <si>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</si>
  <si>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</si>
  <si>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</si>
  <si>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</si>
  <si>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</si>
  <si>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</si>
  <si>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</si>
  <si>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</si>
  <si>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</si>
  <si>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</si>
  <si>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</si>
  <si>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</si>
  <si>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</si>
  <si>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</si>
  <si>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</si>
  <si>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</si>
  <si>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</si>
  <si>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</si>
  <si>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</si>
  <si>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</si>
  <si>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</si>
  <si>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</si>
  <si>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</si>
  <si>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</si>
  <si>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</si>
  <si>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</si>
  <si>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</si>
  <si>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</si>
  <si>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</si>
  <si>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</si>
  <si>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</si>
  <si>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</si>
  <si>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</si>
  <si>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</si>
  <si>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</si>
  <si>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</si>
  <si>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</si>
  <si>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</si>
  <si>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</si>
  <si>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</si>
  <si>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</si>
  <si>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</si>
  <si>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</si>
  <si>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</si>
  <si>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</si>
  <si>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</si>
  <si>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</si>
  <si>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</si>
  <si>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</si>
  <si>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</si>
  <si>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</si>
  <si>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</si>
  <si>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</si>
  <si>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</si>
  <si>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</si>
  <si>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</si>
  <si>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</si>
  <si>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</si>
  <si>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</si>
  <si>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</si>
  <si>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</si>
  <si>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</si>
  <si>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</si>
  <si>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</si>
  <si>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</si>
  <si>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</si>
  <si>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</si>
  <si>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</si>
  <si>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</si>
  <si>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</si>
  <si>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</si>
  <si>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</si>
  <si>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</si>
  <si>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</si>
  <si>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</si>
  <si>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</si>
  <si>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</si>
  <si>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</si>
  <si>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</si>
  <si>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</si>
  <si>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</si>
  <si>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</si>
  <si>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</si>
  <si>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</si>
  <si>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</si>
  <si>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</si>
  <si>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</si>
  <si>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</si>
  <si>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</si>
  <si>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</si>
  <si>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</si>
  <si>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</si>
  <si>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</si>
  <si>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</si>
  <si>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</si>
  <si>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</si>
  <si>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</si>
  <si>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</si>
  <si>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</si>
  <si>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</si>
  <si>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</si>
  <si>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</si>
  <si>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</si>
  <si>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</si>
  <si>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</si>
  <si>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</si>
  <si>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</si>
  <si>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</si>
  <si>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</si>
  <si>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</si>
  <si>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</si>
  <si>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</si>
  <si>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</si>
  <si>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</si>
  <si>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</si>
  <si>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</si>
  <si>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</si>
  <si>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</si>
  <si>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</si>
  <si>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</si>
  <si>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</si>
  <si>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</si>
  <si>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</si>
  <si>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</si>
  <si>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</si>
  <si>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</si>
  <si>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</si>
  <si>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</si>
  <si>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</si>
  <si>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</si>
  <si>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</si>
  <si>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</si>
  <si>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</si>
  <si>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</si>
  <si>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</si>
  <si>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</si>
  <si>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</si>
  <si>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</si>
  <si>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</si>
  <si>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</si>
  <si>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</si>
  <si>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</si>
  <si>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</si>
  <si>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</si>
  <si>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</si>
  <si>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</si>
  <si>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</si>
  <si>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</si>
  <si>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</si>
  <si>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</si>
  <si>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</si>
  <si>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</si>
  <si>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</si>
  <si>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</si>
  <si>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</si>
  <si>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</si>
  <si>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</si>
  <si>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</si>
  <si>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</si>
  <si>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</si>
  <si>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</si>
  <si>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</si>
  <si>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</si>
  <si>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</si>
  <si>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</si>
  <si>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</si>
  <si>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</si>
  <si>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</si>
  <si>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</si>
  <si>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</si>
  <si>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</si>
  <si>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</si>
  <si>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</si>
  <si>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</si>
  <si>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</si>
  <si>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</si>
  <si>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</si>
  <si>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</si>
  <si>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</si>
  <si>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</si>
  <si>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</si>
  <si>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</si>
  <si>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</si>
  <si>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</si>
  <si>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</si>
  <si>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</si>
  <si>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</si>
  <si>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</si>
  <si>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</si>
  <si>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</si>
  <si>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</si>
  <si>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</si>
  <si>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</si>
  <si>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</si>
  <si>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</si>
  <si>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</si>
  <si>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</si>
  <si>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</si>
  <si>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</si>
  <si>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</si>
  <si>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</si>
  <si>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</si>
  <si>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</si>
  <si>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</si>
  <si>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</si>
  <si>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</si>
  <si>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</si>
  <si>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</si>
  <si>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</si>
  <si>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</si>
  <si>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</si>
  <si>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</si>
  <si>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</si>
  <si>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</si>
  <si>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</si>
  <si>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</si>
  <si>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</si>
  <si>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</si>
  <si>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</si>
  <si>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</si>
  <si>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</si>
  <si>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</si>
  <si>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</si>
  <si>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</si>
  <si>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</si>
  <si>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</si>
  <si>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</si>
  <si>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</si>
  <si>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</si>
  <si>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</si>
  <si>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</si>
  <si>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</si>
  <si>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</si>
  <si>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</si>
  <si>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</si>
  <si>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</si>
  <si>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</si>
  <si>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</si>
  <si>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</si>
  <si>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</si>
  <si>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</si>
  <si>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</si>
  <si>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</si>
  <si>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</si>
  <si>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</si>
  <si>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</si>
  <si>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</si>
  <si>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</si>
  <si>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</si>
  <si>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</si>
  <si>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</si>
  <si>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</si>
  <si>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</si>
  <si>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</si>
  <si>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</si>
  <si>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</si>
  <si>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</si>
  <si>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</si>
  <si>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</si>
  <si>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</si>
  <si>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</si>
  <si>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</si>
  <si>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</si>
  <si>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</si>
  <si>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</si>
  <si>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</si>
  <si>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</si>
  <si>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</si>
  <si>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</si>
  <si>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</si>
  <si>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</si>
  <si>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</si>
  <si>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</si>
  <si>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</si>
  <si>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</si>
  <si>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</si>
  <si>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</si>
  <si>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</si>
  <si>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</si>
  <si>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</si>
  <si>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</si>
  <si>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</si>
  <si>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</si>
  <si>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</si>
  <si>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</si>
  <si>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</si>
  <si>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</si>
  <si>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</si>
  <si>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</si>
  <si>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</si>
  <si>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</si>
  <si>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</si>
  <si>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</si>
  <si>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</si>
  <si>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</si>
  <si>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</si>
  <si>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</si>
  <si>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</si>
  <si>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</si>
  <si>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</si>
  <si>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</si>
  <si>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</si>
  <si>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</si>
  <si>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</si>
  <si>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</si>
  <si>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</si>
  <si>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</si>
  <si>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</si>
  <si>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</si>
  <si>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</si>
  <si>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</si>
  <si>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</si>
  <si>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</si>
  <si>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</si>
  <si>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</si>
  <si>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</si>
  <si>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</si>
  <si>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</si>
  <si>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</si>
  <si>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</si>
  <si>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</si>
  <si>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</si>
  <si>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</si>
  <si>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</si>
  <si>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</si>
  <si>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</si>
  <si>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</si>
  <si>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</si>
  <si>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</si>
  <si>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</si>
  <si>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</si>
  <si>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</si>
  <si>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</si>
  <si>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</si>
  <si>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</si>
  <si>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</si>
  <si>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</si>
  <si>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</si>
  <si>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</si>
  <si>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</si>
  <si>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</si>
  <si>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</si>
  <si>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</si>
  <si>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</si>
  <si>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</si>
  <si>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</si>
  <si>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</si>
  <si>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</si>
  <si>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</si>
  <si>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</si>
  <si>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</si>
  <si>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</si>
  <si>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</si>
  <si>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</si>
  <si>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</si>
  <si>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</si>
  <si>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</si>
  <si>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</si>
  <si>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</si>
  <si>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</si>
  <si>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</si>
  <si>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</si>
  <si>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</si>
  <si>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</si>
  <si>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</si>
  <si>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</si>
  <si>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</si>
  <si>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</si>
  <si>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</si>
  <si>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</si>
  <si>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</si>
  <si>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</si>
  <si>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</si>
  <si>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</si>
  <si>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</si>
  <si>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</si>
  <si>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</si>
  <si>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</si>
  <si>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</si>
  <si>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</si>
  <si>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</si>
  <si>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</si>
  <si>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</si>
  <si>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</si>
  <si>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</si>
  <si>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</si>
  <si>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</si>
  <si>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</si>
  <si>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</si>
  <si>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</si>
  <si>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</si>
  <si>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</si>
  <si>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</si>
  <si>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</si>
  <si>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</si>
  <si>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</si>
  <si>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</si>
  <si>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</si>
  <si>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</si>
  <si>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</si>
  <si>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</si>
  <si>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</si>
  <si>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</si>
  <si>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</si>
  <si>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</si>
  <si>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</si>
  <si>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</si>
  <si>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</si>
  <si>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</si>
  <si>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</si>
  <si>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</si>
  <si>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</si>
  <si>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</si>
  <si>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</si>
  <si>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</si>
  <si>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</si>
  <si>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</si>
  <si>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</si>
  <si>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</si>
  <si>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</si>
  <si>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</si>
  <si>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</si>
  <si>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</si>
  <si>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</si>
  <si>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</si>
  <si>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</si>
  <si>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</si>
  <si>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</si>
  <si>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</si>
  <si>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</si>
  <si>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</si>
  <si>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</si>
  <si>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</si>
  <si>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</si>
  <si>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</si>
  <si>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</si>
  <si>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</si>
  <si>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</si>
  <si>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</si>
  <si>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</si>
  <si>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</si>
  <si>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</si>
  <si>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</si>
  <si>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</si>
  <si>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</si>
  <si>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</si>
  <si>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</si>
  <si>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</si>
  <si>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</si>
  <si>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</si>
  <si>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</si>
  <si>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</si>
  <si>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</si>
  <si>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</si>
  <si>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</si>
  <si>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</si>
  <si>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</si>
  <si>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</si>
  <si>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</si>
  <si>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</si>
  <si>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</si>
  <si>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</si>
  <si>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</si>
  <si>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</si>
  <si>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</si>
  <si>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</si>
  <si>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</si>
  <si>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</si>
  <si>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</si>
  <si>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</si>
  <si>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</si>
  <si>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</si>
  <si>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</si>
  <si>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</si>
  <si>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</si>
  <si>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</si>
  <si>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</si>
  <si>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</si>
  <si>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</si>
  <si>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</si>
  <si>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</si>
  <si>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</si>
  <si>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</si>
  <si>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</si>
  <si>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</si>
  <si>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</si>
  <si>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</si>
  <si>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</si>
  <si>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</si>
  <si>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</si>
  <si>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</si>
  <si>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</si>
  <si>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</si>
  <si>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</si>
  <si>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</si>
  <si>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</si>
  <si>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</si>
  <si>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</si>
  <si>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</si>
  <si>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</si>
  <si>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</si>
  <si>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</si>
  <si>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</si>
  <si>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</si>
  <si>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</si>
  <si>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</si>
  <si>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</si>
  <si>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</si>
  <si>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</si>
  <si>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</si>
  <si>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</si>
  <si>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</si>
  <si>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</si>
  <si>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</si>
  <si>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</si>
  <si>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</si>
  <si>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</si>
  <si>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</si>
  <si>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</si>
  <si>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</si>
  <si>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</si>
  <si>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</si>
  <si>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</si>
  <si>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</si>
  <si>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</si>
  <si>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</si>
  <si>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</si>
  <si>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</si>
  <si>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</si>
  <si>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</si>
  <si>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</si>
  <si>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</si>
  <si>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</si>
  <si>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</si>
  <si>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</si>
  <si>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</si>
  <si>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</si>
  <si>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</si>
  <si>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</si>
  <si>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</si>
  <si>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</si>
  <si>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</si>
  <si>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</si>
  <si>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</si>
  <si>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</si>
  <si>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</si>
  <si>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</si>
  <si>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</si>
  <si>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</si>
  <si>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</si>
  <si>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</si>
  <si>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</si>
  <si>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</si>
  <si>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</si>
  <si>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</si>
  <si>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</si>
  <si>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</si>
  <si>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</si>
  <si>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</si>
  <si>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</si>
  <si>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</si>
  <si>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</si>
  <si>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</si>
  <si>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</si>
  <si>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</si>
  <si>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</si>
  <si>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</si>
  <si>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</si>
  <si>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</si>
  <si>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</si>
  <si>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</si>
  <si>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</si>
  <si>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</si>
  <si>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</si>
  <si>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</si>
  <si>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</si>
  <si>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</si>
  <si>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</si>
  <si>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</si>
  <si>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</si>
  <si>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</si>
  <si>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</si>
  <si>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</si>
  <si>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</si>
  <si>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</si>
  <si>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</si>
  <si>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</si>
  <si>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</si>
  <si>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</si>
  <si>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</si>
  <si>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</si>
  <si>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</si>
  <si>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</si>
  <si>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</si>
  <si>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</si>
  <si>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</si>
  <si>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</si>
  <si>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</si>
  <si>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</si>
  <si>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</si>
  <si>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</si>
  <si>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</si>
  <si>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</si>
  <si>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</si>
  <si>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</si>
  <si>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</si>
  <si>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</si>
  <si>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</si>
  <si>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</si>
  <si>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</si>
  <si>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</si>
  <si>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</si>
  <si>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</si>
  <si>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</si>
  <si>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</si>
  <si>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</si>
  <si>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</si>
  <si>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</si>
  <si>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</si>
  <si>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</si>
  <si>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</si>
  <si>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</si>
  <si>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</si>
  <si>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</si>
  <si>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</si>
  <si>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</si>
  <si>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</si>
  <si>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</si>
  <si>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</si>
  <si>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</si>
  <si>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</si>
  <si>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</si>
  <si>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</si>
  <si>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</si>
  <si>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</si>
  <si>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</si>
  <si>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</si>
  <si>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</si>
  <si>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</si>
  <si>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</si>
  <si>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</si>
  <si>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</si>
  <si>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</si>
  <si>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</si>
  <si>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</si>
  <si>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</si>
  <si>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</si>
  <si>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</si>
  <si>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</si>
  <si>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</si>
  <si>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</si>
  <si>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</si>
  <si>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</si>
  <si>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</si>
  <si>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</si>
  <si>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</si>
  <si>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</si>
  <si>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</si>
  <si>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</si>
  <si>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</si>
  <si>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</si>
  <si>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</si>
  <si>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</si>
  <si>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</si>
  <si>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</si>
  <si>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</si>
  <si>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</si>
  <si>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</si>
  <si>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</si>
  <si>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</si>
  <si>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</si>
  <si>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</si>
  <si>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</si>
  <si>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</si>
  <si>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</si>
  <si>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</si>
  <si>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</si>
  <si>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</si>
  <si>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</si>
  <si>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</si>
  <si>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</si>
  <si>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</si>
  <si>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</si>
  <si>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</si>
  <si>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</si>
  <si>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</si>
  <si>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</si>
  <si>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</si>
  <si>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</si>
  <si>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</si>
  <si>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</si>
  <si>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</si>
  <si>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</si>
  <si>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</si>
  <si>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</si>
  <si>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</si>
  <si>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</si>
  <si>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</si>
  <si>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</si>
  <si>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</si>
  <si>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</si>
  <si>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</si>
  <si>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</si>
  <si>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</si>
  <si>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</si>
  <si>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</si>
  <si>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</si>
  <si>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</si>
  <si>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</si>
  <si>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</si>
  <si>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</si>
  <si>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</si>
  <si>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</si>
  <si>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</si>
  <si>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</si>
  <si>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</si>
  <si>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</si>
  <si>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</si>
  <si>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</si>
  <si>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</si>
  <si>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</si>
  <si>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</si>
  <si>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</si>
  <si>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</si>
  <si>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</si>
  <si>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</si>
  <si>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</si>
  <si>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</si>
  <si>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</si>
  <si>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</si>
  <si>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</si>
  <si>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</si>
  <si>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</si>
  <si>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</si>
  <si>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</si>
  <si>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</si>
  <si>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</si>
  <si>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</si>
  <si>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</si>
  <si>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</si>
  <si>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</si>
  <si>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</si>
  <si>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</si>
  <si>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</si>
  <si>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</si>
  <si>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</si>
  <si>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</si>
  <si>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</si>
  <si>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</si>
  <si>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</si>
  <si>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</si>
  <si>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</si>
  <si>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</si>
  <si>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</si>
  <si>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</si>
  <si>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</si>
  <si>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</si>
  <si>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</si>
  <si>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</si>
  <si>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</si>
  <si>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</si>
  <si>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</si>
  <si>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</si>
  <si>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</si>
  <si>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</si>
  <si>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</si>
  <si>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</si>
  <si>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</si>
  <si>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</si>
  <si>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</si>
  <si>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</si>
  <si>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</si>
  <si>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</si>
  <si>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</si>
  <si>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</si>
  <si>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</si>
  <si>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</si>
  <si>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</si>
  <si>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</si>
  <si>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</si>
  <si>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</si>
  <si>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</si>
  <si>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</si>
  <si>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</si>
  <si>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</si>
  <si>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</si>
  <si>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</si>
  <si>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</si>
  <si>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</si>
  <si>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</si>
  <si>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</si>
  <si>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</si>
  <si>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</si>
  <si>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</si>
  <si>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</si>
  <si>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</si>
  <si>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</si>
  <si>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</si>
  <si>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</si>
  <si>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</si>
  <si>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</si>
  <si>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</si>
  <si>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</si>
  <si>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</si>
  <si>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</si>
  <si>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</si>
  <si>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</si>
  <si>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</si>
  <si>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</si>
  <si>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</si>
  <si>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</si>
  <si>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</si>
  <si>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</si>
  <si>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</si>
  <si>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</si>
  <si>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</si>
  <si>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</si>
  <si>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</si>
  <si>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</si>
  <si>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</si>
  <si>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</si>
  <si>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</si>
  <si>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</si>
  <si>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</si>
  <si>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</si>
  <si>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</si>
  <si>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</si>
  <si>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</si>
  <si>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</si>
  <si>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</si>
  <si>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</si>
  <si>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</si>
  <si>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</si>
  <si>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</si>
  <si>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</si>
  <si>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</si>
  <si>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</si>
  <si>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</si>
  <si>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</si>
  <si>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</si>
  <si>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</si>
  <si>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</si>
  <si>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</si>
  <si>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</si>
  <si>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</si>
  <si>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</si>
  <si>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</si>
  <si>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</si>
  <si>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</si>
  <si>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</si>
  <si>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</si>
  <si>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</si>
  <si>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</si>
  <si>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</si>
  <si>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</si>
  <si>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</si>
  <si>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</si>
  <si>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</si>
  <si>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</si>
  <si>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</si>
  <si>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</si>
  <si>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</si>
  <si>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</si>
  <si>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</si>
  <si>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</si>
  <si>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</si>
  <si>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</si>
  <si>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</si>
  <si>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</si>
  <si>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</si>
  <si>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</si>
  <si>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</si>
  <si>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</si>
  <si>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</si>
  <si>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</si>
  <si>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</si>
  <si>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</si>
  <si>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</si>
  <si>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</si>
  <si>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</si>
  <si>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</si>
  <si>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</si>
  <si>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</si>
  <si>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</si>
  <si>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</si>
  <si>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</si>
  <si>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</si>
  <si>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</si>
  <si>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</si>
  <si>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</si>
  <si>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</si>
  <si>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</si>
  <si>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</si>
  <si>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</si>
  <si>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</si>
  <si>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</si>
  <si>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</si>
  <si>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</si>
  <si>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</si>
  <si>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</si>
  <si>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</si>
  <si>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</si>
  <si>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</si>
  <si>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</si>
  <si>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</si>
  <si>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</si>
  <si>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</si>
  <si>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</si>
  <si>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</si>
  <si>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</si>
  <si>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</si>
  <si>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</si>
  <si>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</si>
  <si>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</si>
  <si>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</si>
  <si>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</si>
  <si>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</si>
  <si>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</si>
  <si>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</si>
  <si>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</si>
  <si>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</si>
  <si>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</si>
  <si>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</si>
  <si>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</si>
  <si>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</si>
  <si>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</si>
  <si>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</si>
  <si>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</si>
  <si>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</si>
  <si>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</si>
  <si>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</si>
  <si>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</si>
  <si>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</si>
  <si>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</si>
  <si>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</si>
  <si>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</si>
  <si>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</si>
  <si>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</si>
  <si>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</si>
  <si>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</si>
  <si>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</si>
  <si>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</si>
  <si>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</si>
  <si>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</si>
  <si>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</si>
  <si>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</si>
  <si>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</si>
  <si>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</si>
  <si>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</si>
  <si>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</si>
  <si>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</si>
  <si>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</si>
  <si>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</si>
  <si>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</si>
  <si>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</si>
  <si>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</si>
  <si>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</si>
  <si>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</si>
  <si>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</si>
  <si>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</si>
  <si>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</si>
  <si>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</si>
  <si>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</si>
  <si>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</si>
  <si>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</si>
  <si>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</si>
  <si>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</si>
  <si>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</si>
  <si>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</si>
  <si>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</si>
  <si>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</si>
  <si>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</si>
  <si>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</si>
  <si>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</si>
  <si>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</si>
  <si>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</si>
  <si>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</si>
  <si>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</si>
  <si>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</si>
  <si>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</si>
  <si>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</si>
  <si>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</si>
  <si>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</si>
  <si>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</si>
  <si>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</si>
  <si>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</si>
  <si>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</si>
  <si>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</si>
  <si>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</si>
  <si>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</si>
  <si>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</si>
  <si>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</si>
  <si>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</si>
  <si>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</si>
  <si>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</si>
  <si>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</si>
  <si>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</si>
  <si>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</si>
  <si>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</si>
  <si>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</si>
  <si>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</si>
  <si>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</si>
  <si>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</si>
  <si>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</si>
  <si>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</si>
  <si>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</si>
  <si>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</si>
  <si>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</si>
  <si>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</si>
  <si>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</si>
  <si>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</si>
  <si>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</si>
  <si>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</si>
  <si>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</si>
  <si>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</si>
  <si>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</si>
  <si>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</si>
  <si>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</si>
  <si>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</si>
  <si>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</si>
  <si>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</si>
  <si>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</si>
  <si>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</si>
  <si>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</si>
  <si>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</si>
  <si>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</si>
  <si>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</si>
  <si>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</si>
  <si>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</si>
  <si>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</si>
  <si>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</si>
  <si>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</si>
  <si>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</si>
  <si>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</si>
  <si>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</si>
  <si>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</si>
  <si>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</si>
  <si>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</si>
  <si>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</si>
  <si>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</si>
  <si>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</si>
  <si>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</si>
  <si>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</si>
  <si>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</si>
  <si>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</si>
  <si>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</si>
  <si>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</si>
  <si>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</si>
  <si>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</si>
  <si>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</si>
  <si>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</si>
  <si>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</si>
  <si>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</si>
  <si>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</si>
  <si>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</si>
  <si>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</si>
  <si>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</si>
  <si>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</si>
  <si>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</si>
  <si>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</si>
  <si>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</si>
  <si>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</si>
  <si>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</si>
  <si>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</si>
  <si>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</si>
  <si>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</si>
  <si>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</si>
  <si>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</si>
  <si>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</si>
  <si>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</si>
  <si>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</si>
  <si>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</si>
  <si>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</si>
  <si>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</si>
  <si>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</si>
  <si>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</si>
  <si>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</si>
  <si>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</si>
  <si>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</si>
  <si>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</si>
  <si>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</si>
  <si>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</si>
  <si>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</si>
  <si>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</si>
  <si>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</si>
  <si>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</si>
  <si>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</si>
  <si>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</si>
  <si>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</si>
  <si>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</si>
  <si>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</si>
  <si>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</si>
  <si>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</si>
  <si>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</si>
  <si>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</si>
  <si>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</si>
  <si>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</si>
  <si>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</si>
  <si>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</si>
  <si>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</si>
  <si>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</si>
  <si>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</si>
  <si>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</si>
  <si>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</si>
  <si>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</si>
  <si>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</si>
  <si>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</si>
  <si>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</si>
  <si>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</si>
  <si>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</si>
  <si>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</si>
  <si>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</si>
  <si>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</si>
  <si>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</si>
  <si>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</si>
  <si>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</si>
  <si>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</si>
  <si>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</si>
  <si>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</si>
  <si>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</si>
  <si>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</si>
  <si>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</si>
  <si>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</si>
  <si>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</si>
  <si>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</si>
  <si>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</si>
  <si>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</si>
  <si>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</si>
  <si>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</si>
  <si>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</si>
  <si>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</si>
  <si>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</si>
  <si>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</si>
  <si>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</si>
  <si>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</si>
  <si>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</si>
  <si>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</si>
  <si>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</si>
  <si>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</si>
  <si>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</si>
  <si>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</si>
  <si>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</si>
  <si>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</si>
  <si>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</si>
  <si>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</si>
  <si>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</si>
  <si>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</si>
  <si>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</si>
  <si>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</si>
  <si>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</si>
  <si>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</si>
  <si>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</si>
  <si>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</si>
  <si>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</si>
  <si>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</si>
  <si>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</si>
  <si>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</si>
  <si>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</si>
  <si>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</si>
  <si>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</si>
  <si>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</si>
  <si>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</si>
  <si>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</si>
  <si>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</si>
  <si>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</si>
  <si>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</si>
  <si>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</si>
  <si>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</si>
  <si>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</si>
  <si>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</si>
  <si>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</si>
  <si>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</si>
  <si>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</si>
  <si>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</si>
  <si>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</si>
  <si>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</si>
  <si>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</si>
  <si>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</si>
  <si>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</si>
  <si>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</si>
  <si>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</si>
  <si>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</si>
  <si>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</si>
  <si>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</si>
  <si>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</si>
  <si>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</si>
  <si>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</si>
  <si>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</si>
  <si>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</si>
  <si>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</si>
  <si>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</si>
  <si>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</si>
  <si>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</si>
  <si>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</si>
  <si>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</si>
  <si>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</si>
  <si>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</si>
  <si>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</si>
  <si>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</si>
  <si>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</si>
  <si>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</si>
  <si>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</si>
  <si>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</si>
  <si>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</si>
  <si>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</si>
  <si>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</si>
  <si>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</si>
  <si>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</si>
  <si>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</si>
  <si>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</si>
  <si>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</si>
  <si>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</si>
  <si>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</si>
  <si>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</si>
  <si>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</si>
  <si>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</si>
  <si>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</si>
  <si>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</si>
  <si>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Check Acc 641 with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</si>
</sst>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05">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16" fillId="0" borderId="14" xfId="0" applyFont="1" applyBorder="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 val="cover"/>
      <sheetName val="index"/>
      <sheetName val="BS"/>
      <sheetName val="IS"/>
      <sheetName val="Equity"/>
      <sheetName val="CF"/>
      <sheetName val="1"/>
      <sheetName val="2"/>
      <sheetName val="Fixed Assets"/>
      <sheetName val="CA"/>
      <sheetName val="RP"/>
      <sheetName val="NL"/>
      <sheetName val="Mapping"/>
      <sheetName val="system"/>
      <sheetName val="Current AC Eur"/>
      <sheetName val="Sheet3"/>
      <sheetName val="System Sheet"/>
      <sheetName val="B"/>
      <sheetName val="BIL"/>
      <sheetName val="CPP"/>
      <sheetName val="SMCP"/>
      <sheetName val="BALANTA 31.12.2001"/>
      <sheetName val="indicatori"/>
      <sheetName val="stoc mediu"/>
      <sheetName val="sold mediu cl-fz"/>
      <sheetName val="Roll up"/>
      <sheetName val="CF Sava"/>
      <sheetName val="CF Sava (2)"/>
      <sheetName val="CF Sava March"/>
      <sheetName val="CF Sava Report"/>
      <sheetName val="settings"/>
      <sheetName val="Consolidation Sava CF"/>
      <sheetName val="Conso level Fund"/>
      <sheetName val="Consolidation Sava"/>
      <sheetName val="b50"/>
      <sheetName val="Adjments"/>
      <sheetName val="b51"/>
      <sheetName val="DMA Tulcea"/>
      <sheetName val="TYC Oradea"/>
      <sheetName val="Nis"/>
      <sheetName val="Skoglund"/>
      <sheetName val="Una Jedan"/>
      <sheetName val="Una Dva"/>
      <sheetName val="b75"/>
      <sheetName val="CSPF"/>
      <sheetName val="CSCL"/>
      <sheetName val="CSML"/>
      <sheetName val="Suvari"/>
      <sheetName val="b100"/>
      <sheetName val="BC DMA Tulcea"/>
      <sheetName val="Sava BC Consoli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 sheetId="19" refreshError="1"/>
      <sheetData sheetId="20" refreshError="1"/>
      <sheetData sheetId="21">
        <row r="20">
          <cell r="D20">
            <v>1810329.81</v>
          </cell>
        </row>
      </sheetData>
      <sheetData sheetId="22">
        <row r="35">
          <cell r="D35">
            <v>-391177.30000000005</v>
          </cell>
        </row>
      </sheetData>
      <sheetData sheetId="23">
        <row r="10">
          <cell r="L10">
            <v>-17350.68</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ow r="2">
          <cell r="B2" t="str">
            <v>Model Title</v>
          </cell>
        </row>
      </sheetData>
      <sheetData sheetId="36"/>
      <sheetData sheetId="37">
        <row r="16">
          <cell r="G16">
            <v>4035</v>
          </cell>
        </row>
      </sheetData>
      <sheetData sheetId="38"/>
      <sheetData sheetId="39"/>
      <sheetData sheetId="40"/>
      <sheetData sheetId="41"/>
      <sheetData sheetId="42"/>
      <sheetData sheetId="43"/>
      <sheetData sheetId="44"/>
      <sheetData sheetId="45"/>
      <sheetData sheetId="46"/>
      <sheetData sheetId="47"/>
      <sheetData sheetId="48"/>
      <sheetData sheetId="49">
        <row r="7">
          <cell r="E7">
            <v>60543594</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zoomScale="80" zoomScaleNormal="80" workbookViewId="0">
      <selection activeCell="A5" sqref="A5"/>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43.5546875" bestFit="1" customWidth="1"/>
    <col min="8" max="8" width="12.6640625" bestFit="1" customWidth="1"/>
    <col min="9" max="11" width="13.44140625" bestFit="1" customWidth="1"/>
    <col min="12" max="12" width="21.88671875" bestFit="1" customWidth="1"/>
    <col min="13" max="13" width="11.109375" bestFit="1" customWidth="1"/>
    <col min="14" max="14" width="9.44140625" bestFit="1" customWidth="1"/>
    <col min="15" max="15" width="10.554687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3" x14ac:dyDescent="0.3">
      <c r="A1" s="1" t="s">
        <v>0</v>
      </c>
      <c r="B1" s="3"/>
    </row>
    <row r="2" spans="1:23" ht="12.5" customHeight="1" thickBot="1" x14ac:dyDescent="0.35">
      <c r="A2" s="1" t="s">
        <v>1</v>
      </c>
      <c r="B2" s="3"/>
      <c r="O2" t="s">
        <v>2</v>
      </c>
      <c r="P2" t="s">
        <v>3</v>
      </c>
      <c r="Q2" t="s">
        <v>4</v>
      </c>
      <c r="R2" t="s">
        <v>5</v>
      </c>
      <c r="S2" t="s">
        <v>4</v>
      </c>
    </row>
    <row r="3" spans="1:23" x14ac:dyDescent="0.3">
      <c r="A3" s="1" t="s">
        <v>6</v>
      </c>
      <c r="B3" s="3"/>
      <c r="O3" s="4">
        <v>121</v>
      </c>
      <c r="P3" s="5">
        <f>SUMIF(D:D,O3,K:K)</f>
        <v>0</v>
      </c>
      <c r="Q3" s="6" t="str">
        <f>IF(P3&lt;0,"BS97","BS98")</f>
        <v>BS98</v>
      </c>
      <c r="R3" s="7">
        <f>SUMIF(D:D,O3,H:H)</f>
        <v>0</v>
      </c>
      <c r="S3" s="6" t="str">
        <f>IF(R3&lt;0,"BS97","BS98")</f>
        <v>BS98</v>
      </c>
    </row>
    <row r="4" spans="1:23" x14ac:dyDescent="0.3">
      <c r="A4" s="1" t="s">
        <v>7</v>
      </c>
      <c r="B4" s="3"/>
      <c r="O4" s="8">
        <v>117</v>
      </c>
      <c r="P4" s="9">
        <f>SUMIF(D:D,O4,K:K)</f>
        <v>0</v>
      </c>
      <c r="Q4" s="10" t="str">
        <f>IF(P4&lt;0,"BS95","BS96")</f>
        <v>BS96</v>
      </c>
      <c r="R4" s="11">
        <f>SUMIF(D:D,O4,H:H)</f>
        <v>0</v>
      </c>
      <c r="S4" s="10" t="str">
        <f>IF(R4&lt;0,"BS95","BS96")</f>
        <v>BS96</v>
      </c>
    </row>
    <row r="5" spans="1:23" ht="12.5" customHeight="1" thickBot="1" x14ac:dyDescent="0.35">
      <c r="A5" s="1" t="s">
        <v>8</v>
      </c>
      <c r="B5" s="3"/>
      <c r="O5" s="12">
        <v>711</v>
      </c>
      <c r="P5" s="13">
        <f>SUMIF(D:D,O5,K:K)</f>
        <v>0</v>
      </c>
      <c r="Q5" s="14" t="str">
        <f>IF(P5&lt;0,"PL7","PL8")</f>
        <v>PL8</v>
      </c>
      <c r="R5" s="15">
        <f>SUMIF(D:D,O5,H:H)</f>
        <v>0</v>
      </c>
      <c r="S5" s="14" t="str">
        <f>IF(R5&lt;0,"PL7","PL8")</f>
        <v>PL8</v>
      </c>
    </row>
    <row r="6" spans="1:23" ht="12.5" customHeight="1" thickBot="1" x14ac:dyDescent="0.35">
      <c r="A6" s="1" t="s">
        <v>9</v>
      </c>
      <c r="B6" s="3"/>
      <c r="I6" s="16" t="s">
        <v>10</v>
      </c>
      <c r="J6" s="17">
        <f>K6-1</f>
        <v>-1</v>
      </c>
      <c r="K6" s="17">
        <f>B7</f>
        <v>0</v>
      </c>
    </row>
    <row r="7" spans="1:23" ht="13" customHeight="1" thickTop="1" thickBot="1" x14ac:dyDescent="0.35">
      <c r="A7" s="1" t="s">
        <v>11</v>
      </c>
      <c r="B7" s="3"/>
      <c r="I7" s="19" t="s">
        <v>12</v>
      </c>
      <c r="J7" s="20">
        <f>SUMIF(A:A,"BS",H:H)</f>
        <v>0</v>
      </c>
      <c r="K7" s="20">
        <f>SUMIF(A:A,"BS",K:K)</f>
        <v>0</v>
      </c>
    </row>
    <row r="8" spans="1:23" ht="12.5" customHeight="1" thickTop="1" x14ac:dyDescent="0.3">
      <c r="I8" s="21" t="s">
        <v>13</v>
      </c>
      <c r="J8" s="22">
        <f>SUMIF(A:A,"Rev",H:H)</f>
        <v>0</v>
      </c>
      <c r="K8" s="22">
        <f>SUMIF(A:A,"Rev",K:K)</f>
        <v>0</v>
      </c>
    </row>
    <row r="9" spans="1:23" ht="12.5" customHeight="1" thickBot="1" x14ac:dyDescent="0.35">
      <c r="I9" s="23" t="s">
        <v>14</v>
      </c>
      <c r="J9" s="24">
        <f>SUMIF(A:A,"Exp",H:H)</f>
        <v>0</v>
      </c>
      <c r="K9" s="24">
        <f>SUMIF(A:A,"Exp",K:K)</f>
        <v>0</v>
      </c>
    </row>
    <row r="10" spans="1:23" ht="12.5" customHeight="1" thickTop="1" x14ac:dyDescent="0.3">
      <c r="I10" s="3" t="s">
        <v>15</v>
      </c>
      <c r="J10" s="25">
        <f>SUM(J8:J9)</f>
        <v>0</v>
      </c>
      <c r="K10" s="25">
        <f>SUM(K8:K9)</f>
        <v>0</v>
      </c>
    </row>
    <row r="11" spans="1:23" ht="12.5" customHeight="1" thickBot="1" x14ac:dyDescent="0.35">
      <c r="I11" s="23" t="s">
        <v>16</v>
      </c>
      <c r="J11" s="23">
        <f>SUMIF(D:D,"121",H:H)</f>
        <v>0</v>
      </c>
      <c r="K11" s="24">
        <f>SUMIF(D:D,"121",K:K)</f>
        <v>0</v>
      </c>
    </row>
    <row r="12" spans="1:23" ht="12.5" customHeight="1" thickTop="1" x14ac:dyDescent="0.3">
      <c r="I12" s="26" t="s">
        <v>17</v>
      </c>
      <c r="J12" s="27">
        <f>J10-J11</f>
        <v>0</v>
      </c>
      <c r="K12" s="27">
        <f>K10-K11</f>
        <v>0</v>
      </c>
    </row>
    <row r="13" spans="1:23" x14ac:dyDescent="0.3">
      <c r="O13" s="3"/>
      <c r="P13" s="3" t="s">
        <v>18</v>
      </c>
    </row>
    <row r="14" spans="1:23" ht="12.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5" customHeight="1" thickTop="1" x14ac:dyDescent="0.3">
      <c r="H15" s="9"/>
      <c r="I15" s="9"/>
      <c r="J15" s="9"/>
      <c r="K15" s="9"/>
      <c r="L15" s="9"/>
      <c r="M15" s="32"/>
    </row>
    <row r="16" spans="1:23"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554687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5" customHeight="1" thickBot="1" x14ac:dyDescent="0.35">
      <c r="F26" s="16" t="s">
        <v>746</v>
      </c>
      <c r="G26" s="55">
        <f>'1. F10'!E47</f>
        <v>0</v>
      </c>
    </row>
    <row r="27" spans="1:9" ht="12.5" customHeight="1" thickTop="1" x14ac:dyDescent="0.3">
      <c r="F27" s="26" t="s">
        <v>207</v>
      </c>
      <c r="G27" s="130">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8671875" defaultRowHeight="12" x14ac:dyDescent="0.3"/>
  <cols>
    <col min="1" max="1" width="41.109375" bestFit="1" customWidth="1"/>
    <col min="2" max="2" width="77.109375" bestFit="1" customWidth="1"/>
    <col min="3" max="3" width="10.5546875" bestFit="1" customWidth="1"/>
    <col min="4" max="4" width="21.44140625" bestFit="1" customWidth="1"/>
    <col min="5" max="5" width="15.109375" bestFit="1" customWidth="1"/>
    <col min="6" max="6" width="15.33203125" bestFit="1" customWidth="1"/>
    <col min="7" max="7" width="10.554687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4"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3"/>
  <cols>
    <col min="1" max="1" width="40.88671875" bestFit="1" customWidth="1"/>
    <col min="2" max="2" width="44.6640625" bestFit="1" customWidth="1"/>
    <col min="3" max="4" width="14.5546875" bestFit="1" customWidth="1"/>
    <col min="5" max="5" width="15.5546875" bestFit="1" customWidth="1"/>
    <col min="6" max="6" width="12.554687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3"/>
  <cols>
    <col min="1" max="1" width="69" customWidth="1"/>
    <col min="2" max="2" width="16.33203125" customWidth="1"/>
    <col min="3" max="3" width="12.5546875" bestFit="1" customWidth="1"/>
    <col min="4" max="4" width="11.109375" bestFit="1" customWidth="1"/>
    <col min="6" max="6" width="11.554687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5" customHeight="1" thickBot="1" x14ac:dyDescent="0.35">
      <c r="A24" s="16" t="s">
        <v>746</v>
      </c>
      <c r="B24" s="24">
        <f>'1. F10'!D91</f>
        <v>0</v>
      </c>
      <c r="C24" s="23"/>
      <c r="D24" s="23"/>
      <c r="E24" s="23"/>
      <c r="F24" s="23"/>
      <c r="G24" s="55">
        <f>'1. F10'!E91</f>
        <v>0</v>
      </c>
    </row>
    <row r="25" spans="1:7" ht="12.5" customHeight="1" thickTop="1" x14ac:dyDescent="0.3">
      <c r="A25" s="26" t="s">
        <v>207</v>
      </c>
      <c r="B25" s="130">
        <f>B23-B24</f>
        <v>0</v>
      </c>
      <c r="G25" s="130">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8671875" defaultRowHeight="12" x14ac:dyDescent="0.3"/>
  <cols>
    <col min="1" max="1" width="65.44140625" bestFit="1" customWidth="1"/>
    <col min="2" max="2" width="12.109375" bestFit="1" customWidth="1"/>
    <col min="3" max="3" width="11.554687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546875" defaultRowHeight="12" x14ac:dyDescent="0.3"/>
  <cols>
    <col min="1" max="1" width="17.33203125" bestFit="1" customWidth="1"/>
    <col min="2" max="2" width="56.6640625" bestFit="1" customWidth="1"/>
    <col min="3" max="3" width="11.6640625" bestFit="1" customWidth="1"/>
    <col min="4" max="4" width="11.554687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88671875" style="96" bestFit="1" customWidth="1"/>
    <col min="5" max="5" width="18.886718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20"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20"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20"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20"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20" customHeight="1" x14ac:dyDescent="0.2">
      <c r="A323" s="96" t="s">
        <v>1596</v>
      </c>
      <c r="B323" s="96" t="s">
        <v>1597</v>
      </c>
      <c r="C323" s="96" t="s">
        <v>1598</v>
      </c>
      <c r="D323" s="96" t="s">
        <v>2077</v>
      </c>
      <c r="E323" s="101" t="s">
        <v>789</v>
      </c>
      <c r="G323" s="96" t="str">
        <f t="shared" si="5"/>
        <v>5</v>
      </c>
    </row>
    <row r="324" spans="1:8" ht="20" customHeight="1" x14ac:dyDescent="0.2">
      <c r="A324" s="96" t="s">
        <v>1599</v>
      </c>
      <c r="B324" s="96" t="s">
        <v>1600</v>
      </c>
      <c r="C324" s="96" t="s">
        <v>1598</v>
      </c>
      <c r="D324" s="96" t="s">
        <v>2077</v>
      </c>
      <c r="E324" s="101" t="s">
        <v>789</v>
      </c>
      <c r="G324" s="96" t="str">
        <f t="shared" si="5"/>
        <v>5</v>
      </c>
    </row>
    <row r="325" spans="1:8" ht="20" customHeight="1" x14ac:dyDescent="0.2">
      <c r="A325" s="96" t="s">
        <v>1601</v>
      </c>
      <c r="B325" s="96" t="s">
        <v>1602</v>
      </c>
      <c r="C325" s="96" t="s">
        <v>1598</v>
      </c>
      <c r="D325" s="96" t="s">
        <v>2077</v>
      </c>
      <c r="E325" s="101" t="s">
        <v>789</v>
      </c>
      <c r="G325" s="96" t="str">
        <f t="shared" si="5"/>
        <v>5</v>
      </c>
    </row>
    <row r="326" spans="1:8" ht="20" customHeight="1" x14ac:dyDescent="0.2">
      <c r="A326" s="96" t="s">
        <v>1603</v>
      </c>
      <c r="B326" s="96" t="s">
        <v>1604</v>
      </c>
      <c r="C326" s="96" t="s">
        <v>1598</v>
      </c>
      <c r="D326" s="96" t="s">
        <v>2077</v>
      </c>
      <c r="E326" s="101" t="s">
        <v>789</v>
      </c>
      <c r="G326" s="96" t="str">
        <f t="shared" si="5"/>
        <v>5</v>
      </c>
    </row>
    <row r="327" spans="1:8" ht="20" customHeight="1" x14ac:dyDescent="0.2">
      <c r="A327" s="96" t="s">
        <v>1605</v>
      </c>
      <c r="B327" s="96" t="s">
        <v>1606</v>
      </c>
      <c r="C327" s="96" t="s">
        <v>1607</v>
      </c>
      <c r="D327" s="96" t="s">
        <v>2077</v>
      </c>
      <c r="E327" s="101" t="s">
        <v>789</v>
      </c>
      <c r="G327" s="96" t="str">
        <f t="shared" si="5"/>
        <v>5</v>
      </c>
    </row>
    <row r="328" spans="1:8" ht="20" customHeight="1" x14ac:dyDescent="0.2">
      <c r="A328" s="96" t="s">
        <v>1608</v>
      </c>
      <c r="B328" s="96" t="s">
        <v>1609</v>
      </c>
      <c r="C328" s="96" t="s">
        <v>1607</v>
      </c>
      <c r="D328" s="96" t="s">
        <v>2077</v>
      </c>
      <c r="E328" s="101" t="s">
        <v>789</v>
      </c>
      <c r="G328" s="96" t="str">
        <f t="shared" si="5"/>
        <v>5</v>
      </c>
    </row>
    <row r="329" spans="1:8" ht="20" customHeight="1" x14ac:dyDescent="0.2">
      <c r="A329" s="96" t="s">
        <v>1610</v>
      </c>
      <c r="B329" s="96" t="s">
        <v>1609</v>
      </c>
      <c r="C329" s="96" t="s">
        <v>1607</v>
      </c>
      <c r="D329" s="96" t="s">
        <v>2077</v>
      </c>
      <c r="E329" s="101" t="s">
        <v>789</v>
      </c>
      <c r="G329" s="96" t="str">
        <f t="shared" si="5"/>
        <v>5</v>
      </c>
    </row>
    <row r="330" spans="1:8" ht="20" customHeight="1" x14ac:dyDescent="0.2">
      <c r="A330" s="96" t="s">
        <v>1611</v>
      </c>
      <c r="B330" s="96" t="s">
        <v>1612</v>
      </c>
      <c r="C330" s="96" t="s">
        <v>1611</v>
      </c>
      <c r="D330" s="96" t="s">
        <v>2077</v>
      </c>
      <c r="E330" s="101" t="s">
        <v>789</v>
      </c>
      <c r="G330" s="96" t="str">
        <f t="shared" si="5"/>
        <v>5</v>
      </c>
    </row>
    <row r="331" spans="1:8" ht="20"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6640625" defaultRowHeight="10" x14ac:dyDescent="0.2"/>
  <cols>
    <col min="1" max="1" width="8.88671875" style="105" customWidth="1"/>
    <col min="2" max="2" width="49.554687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4"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3">
      <c r="A228" s="109" t="s">
        <v>1401</v>
      </c>
      <c r="B228" s="112" t="s">
        <v>1402</v>
      </c>
      <c r="C228" s="109">
        <v>129</v>
      </c>
      <c r="D228" s="109">
        <v>10</v>
      </c>
    </row>
    <row r="229" spans="1:4" ht="14.4" customHeight="1" x14ac:dyDescent="0.3">
      <c r="A229" s="109" t="s">
        <v>1403</v>
      </c>
      <c r="B229" s="112" t="s">
        <v>1402</v>
      </c>
      <c r="C229" s="109">
        <v>129</v>
      </c>
      <c r="D229" s="109">
        <v>10</v>
      </c>
    </row>
    <row r="230" spans="1:4" ht="14.4" customHeight="1" x14ac:dyDescent="0.3">
      <c r="A230" s="109" t="s">
        <v>1404</v>
      </c>
      <c r="B230" s="112" t="s">
        <v>1405</v>
      </c>
      <c r="C230" s="109">
        <v>129</v>
      </c>
      <c r="D230" s="109">
        <v>10</v>
      </c>
    </row>
    <row r="231" spans="1:4" ht="14.4" customHeight="1" x14ac:dyDescent="0.3">
      <c r="A231" s="109" t="s">
        <v>1406</v>
      </c>
      <c r="B231" s="112" t="s">
        <v>1407</v>
      </c>
      <c r="C231" s="109">
        <v>129</v>
      </c>
      <c r="D231" s="109">
        <v>11</v>
      </c>
    </row>
    <row r="232" spans="1:4" ht="14.4" customHeight="1" x14ac:dyDescent="0.3">
      <c r="A232" s="109" t="s">
        <v>1408</v>
      </c>
      <c r="B232" s="112" t="s">
        <v>1409</v>
      </c>
      <c r="C232" s="109">
        <v>129</v>
      </c>
      <c r="D232" s="109">
        <v>11</v>
      </c>
    </row>
    <row r="233" spans="1:4" ht="14.4" customHeight="1" x14ac:dyDescent="0.3">
      <c r="A233" s="109" t="s">
        <v>1410</v>
      </c>
      <c r="B233" s="112" t="s">
        <v>1411</v>
      </c>
      <c r="C233" s="109">
        <v>130</v>
      </c>
      <c r="D233" s="109">
        <v>14</v>
      </c>
    </row>
    <row r="234" spans="1:4" ht="14.4" customHeight="1" x14ac:dyDescent="0.3">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tabSelected="1" workbookViewId="0">
      <selection activeCell="H5" sqref="H5"/>
    </sheetView>
  </sheetViews>
  <sheetFormatPr defaultRowHeight="12" x14ac:dyDescent="0.3"/>
  <cols>
    <col min="1" max="1" width="42.44140625" bestFit="1" customWidth="1"/>
    <col min="2" max="2" width="5.44140625" bestFit="1" customWidth="1"/>
    <col min="3" max="3" width="9.5546875" bestFit="1" customWidth="1"/>
    <col min="4" max="4" width="5.5546875" bestFit="1" customWidth="1"/>
    <col min="5" max="5" width="35.21875" bestFit="1" customWidth="1"/>
    <col min="6" max="6" width="9" bestFit="1" customWidth="1"/>
    <col min="7" max="7" width="37" bestFit="1" customWidth="1"/>
    <col min="8" max="8" width="8" bestFit="1" customWidth="1"/>
    <col min="9" max="10" width="11.554687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row>
    <row r="5" spans="1:15" x14ac:dyDescent="0.3">
      <c r="A5" s="1" t="s">
        <v>8</v>
      </c>
      <c r="B5" s="3">
        <f>'Trial Balance'!B5</f>
        <v>0</v>
      </c>
    </row>
    <row r="6" spans="1:15" x14ac:dyDescent="0.3">
      <c r="A6" s="1" t="s">
        <v>9</v>
      </c>
      <c r="B6" s="3">
        <f>'Trial Balance'!B6</f>
        <v>0</v>
      </c>
    </row>
    <row r="7" spans="1:15" x14ac:dyDescent="0.3">
      <c r="A7" s="1" t="s">
        <v>11</v>
      </c>
      <c r="B7" s="3">
        <f>'Trial Balance'!B7</f>
        <v>0</v>
      </c>
    </row>
    <row r="10" spans="1:15" x14ac:dyDescent="0.3">
      <c r="A10" s="33" t="s">
        <v>40</v>
      </c>
      <c r="G10" s="204" t="s">
        <v>2365</v>
      </c>
      <c r="H10" s="204"/>
    </row>
    <row r="13" spans="1:15" ht="24.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5546875" style="109" bestFit="1" customWidth="1"/>
    <col min="3" max="3" width="12.88671875" style="109" bestFit="1" customWidth="1"/>
    <col min="4" max="4" width="37.109375" style="109" customWidth="1"/>
    <col min="5" max="5" width="9.109375" style="109" customWidth="1"/>
    <col min="6" max="16384" width="9.109375" style="109"/>
  </cols>
  <sheetData>
    <row r="1" spans="1:5" ht="26"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886718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105" workbookViewId="0">
      <selection activeCell="B125" sqref="B125"/>
    </sheetView>
  </sheetViews>
  <sheetFormatPr defaultColWidth="13.109375" defaultRowHeight="12" outlineLevelCol="1" x14ac:dyDescent="0.3"/>
  <cols>
    <col min="1" max="1" width="62.109375" customWidth="1"/>
    <col min="2" max="3" width="19.5546875" customWidth="1"/>
    <col min="4" max="4" width="13.6640625" bestFit="1" customWidth="1"/>
    <col min="5" max="6" width="14.88671875" bestFit="1" customWidth="1"/>
    <col min="7" max="7" width="20.109375" bestFit="1" customWidth="1"/>
    <col min="8" max="8" width="1" customWidth="1"/>
    <col min="12" max="12" width="13.109375" hidden="1" customWidth="1" outlineLevel="1"/>
    <col min="13" max="13" width="13.109375" collapsed="1"/>
  </cols>
  <sheetData>
    <row r="1" spans="1:12" x14ac:dyDescent="0.3">
      <c r="A1" s="1" t="s">
        <v>0</v>
      </c>
      <c r="B1" s="18">
        <f>'Trial Balance'!B1</f>
        <v>0</v>
      </c>
      <c r="C1" s="3"/>
    </row>
    <row r="2" spans="1:12" x14ac:dyDescent="0.3">
      <c r="A2" s="1" t="s">
        <v>1</v>
      </c>
      <c r="B2" s="18">
        <f>'Trial Balance'!B2</f>
        <v>0</v>
      </c>
      <c r="C2" s="3"/>
    </row>
    <row r="3" spans="1:12" x14ac:dyDescent="0.3">
      <c r="A3" s="1" t="s">
        <v>6</v>
      </c>
      <c r="B3" s="18">
        <f>'Trial Balance'!B3</f>
        <v>0</v>
      </c>
      <c r="C3" s="3"/>
    </row>
    <row r="4" spans="1:12" x14ac:dyDescent="0.3">
      <c r="A4" s="1" t="s">
        <v>7</v>
      </c>
      <c r="B4" s="18">
        <f>'Trial Balance'!B4</f>
        <v>0</v>
      </c>
      <c r="C4" s="3"/>
    </row>
    <row r="5" spans="1:12" x14ac:dyDescent="0.3">
      <c r="A5" s="1" t="s">
        <v>8</v>
      </c>
      <c r="B5" s="18">
        <f>'Trial Balance'!B5</f>
        <v>0</v>
      </c>
      <c r="C5" s="3"/>
    </row>
    <row r="6" spans="1:12" x14ac:dyDescent="0.3">
      <c r="A6" s="1" t="s">
        <v>9</v>
      </c>
      <c r="B6" s="18">
        <f>'Trial Balance'!B6</f>
        <v>0</v>
      </c>
      <c r="C6" s="3"/>
    </row>
    <row r="7" spans="1:12" x14ac:dyDescent="0.3">
      <c r="A7" s="1" t="s">
        <v>11</v>
      </c>
      <c r="B7" s="18">
        <f>'Trial Balance'!B7</f>
        <v>0</v>
      </c>
      <c r="C7" s="18"/>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5" customHeight="1" thickBot="1" x14ac:dyDescent="0.35">
      <c r="A11" s="39" t="s">
        <v>48</v>
      </c>
      <c r="B11" s="40" t="s">
        <v>49</v>
      </c>
      <c r="C11" s="40" t="s">
        <v>50</v>
      </c>
      <c r="D11" s="39">
        <f>'Trial Balance'!J6</f>
        <v>-1</v>
      </c>
      <c r="E11" s="39">
        <f>'Trial Balance'!K6</f>
        <v>0</v>
      </c>
      <c r="F11" s="41" t="s">
        <v>4</v>
      </c>
      <c r="G11" s="41" t="s">
        <v>51</v>
      </c>
      <c r="I11" s="41" t="s">
        <v>5</v>
      </c>
      <c r="J11" s="41" t="s">
        <v>3</v>
      </c>
      <c r="L11" s="41" t="s">
        <v>52</v>
      </c>
    </row>
    <row r="12" spans="1:12" ht="12.5" customHeight="1"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3">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3">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61</v>
      </c>
      <c r="B20" s="47">
        <v>7</v>
      </c>
      <c r="C20" s="47">
        <v>7</v>
      </c>
      <c r="D20" s="48">
        <f>SUM(D14:D19)</f>
        <v>0</v>
      </c>
      <c r="E20" s="48">
        <f>SUM(E14:E19)</f>
        <v>0</v>
      </c>
      <c r="F20" t="str">
        <f t="shared" si="0"/>
        <v>BS7</v>
      </c>
      <c r="L20" t="s">
        <v>62</v>
      </c>
    </row>
    <row r="21" spans="1:12" x14ac:dyDescent="0.3">
      <c r="A21" s="44" t="s">
        <v>63</v>
      </c>
      <c r="B21" s="45"/>
      <c r="C21" s="45"/>
      <c r="D21" s="46"/>
      <c r="E21" s="46"/>
    </row>
    <row r="22" spans="1:12" x14ac:dyDescent="0.3">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73</v>
      </c>
      <c r="B31" s="47">
        <v>17</v>
      </c>
      <c r="C31" s="47">
        <v>17</v>
      </c>
      <c r="D31" s="48">
        <f>SUM(D22:D30)</f>
        <v>0</v>
      </c>
      <c r="E31" s="48">
        <f>SUM(E22:E30)</f>
        <v>0</v>
      </c>
      <c r="F31" t="str">
        <f t="shared" si="1"/>
        <v>BS17</v>
      </c>
      <c r="L31" t="s">
        <v>74</v>
      </c>
    </row>
    <row r="32" spans="1:12" x14ac:dyDescent="0.3">
      <c r="A32" s="44" t="s">
        <v>75</v>
      </c>
      <c r="B32" s="45"/>
      <c r="C32" s="45"/>
      <c r="D32" s="46"/>
      <c r="E32" s="46"/>
    </row>
    <row r="33" spans="1:12" x14ac:dyDescent="0.3">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3">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3">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3">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3">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3">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3">
      <c r="A39" s="47" t="s">
        <v>88</v>
      </c>
      <c r="B39" s="47">
        <v>24</v>
      </c>
      <c r="C39" s="47">
        <v>24</v>
      </c>
      <c r="D39" s="48">
        <f>SUM(D33:D38)</f>
        <v>0</v>
      </c>
      <c r="E39" s="48">
        <f>SUM(E33:E38)</f>
        <v>0</v>
      </c>
      <c r="F39" t="str">
        <f t="shared" si="2"/>
        <v>BS24</v>
      </c>
    </row>
    <row r="40" spans="1:12" x14ac:dyDescent="0.3">
      <c r="A40" s="47" t="s">
        <v>89</v>
      </c>
      <c r="B40" s="47">
        <v>25</v>
      </c>
      <c r="C40" s="47">
        <v>25</v>
      </c>
      <c r="D40" s="48">
        <f>D20+D31+D39</f>
        <v>0</v>
      </c>
      <c r="E40" s="48">
        <f>E20+E31+E39</f>
        <v>0</v>
      </c>
      <c r="F40" t="str">
        <f t="shared" si="2"/>
        <v>BS25</v>
      </c>
    </row>
    <row r="41" spans="1:12" x14ac:dyDescent="0.3">
      <c r="A41" s="44" t="s">
        <v>90</v>
      </c>
      <c r="B41" s="45"/>
      <c r="C41" s="45"/>
      <c r="D41" s="46"/>
      <c r="E41" s="46"/>
    </row>
    <row r="42" spans="1:12" x14ac:dyDescent="0.3">
      <c r="A42" s="44" t="s">
        <v>91</v>
      </c>
      <c r="B42" s="45"/>
      <c r="C42" s="45"/>
      <c r="D42" s="46"/>
      <c r="E42" s="46"/>
    </row>
    <row r="43" spans="1:12" x14ac:dyDescent="0.3">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3">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3">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3">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3">
      <c r="A47" s="47" t="s">
        <v>96</v>
      </c>
      <c r="B47" s="47">
        <v>30</v>
      </c>
      <c r="C47" s="47">
        <v>30</v>
      </c>
      <c r="D47" s="48">
        <f>SUM(D43:D46)</f>
        <v>0</v>
      </c>
      <c r="E47" s="48">
        <f>SUM(E43:E46)</f>
        <v>0</v>
      </c>
      <c r="F47" t="str">
        <f>"BS"&amp;C47</f>
        <v>BS30</v>
      </c>
      <c r="L47" t="s">
        <v>91</v>
      </c>
    </row>
    <row r="48" spans="1:12" x14ac:dyDescent="0.3">
      <c r="A48" s="44" t="s">
        <v>97</v>
      </c>
      <c r="B48" s="45"/>
      <c r="C48" s="45"/>
      <c r="D48" s="46"/>
      <c r="E48" s="46"/>
    </row>
    <row r="49" spans="1:12" x14ac:dyDescent="0.3">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3">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3">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3">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3">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3">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3">
      <c r="A55" s="47" t="s">
        <v>104</v>
      </c>
      <c r="B55" s="47">
        <v>37</v>
      </c>
      <c r="C55" s="47">
        <v>36</v>
      </c>
      <c r="D55" s="48">
        <f>SUM(D49:D54)</f>
        <v>0</v>
      </c>
      <c r="E55" s="48">
        <f>SUM(E49:E54)</f>
        <v>0</v>
      </c>
      <c r="F55" t="str">
        <f t="shared" si="3"/>
        <v>BS36</v>
      </c>
      <c r="L55" t="s">
        <v>105</v>
      </c>
    </row>
    <row r="56" spans="1:12" x14ac:dyDescent="0.3">
      <c r="A56" s="44" t="s">
        <v>106</v>
      </c>
      <c r="B56" s="45"/>
      <c r="C56" s="45"/>
      <c r="D56" s="46"/>
      <c r="E56" s="46">
        <f>ROUND(SUMIF('Trial Balance'!N:N,F56,'Trial Balance'!K:K),0)</f>
        <v>0</v>
      </c>
    </row>
    <row r="57" spans="1:12" x14ac:dyDescent="0.3">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3">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3">
      <c r="A59" s="47" t="s">
        <v>109</v>
      </c>
      <c r="B59" s="47">
        <v>40</v>
      </c>
      <c r="C59" s="47">
        <v>39</v>
      </c>
      <c r="D59" s="48">
        <f>SUM(D57:D58)</f>
        <v>0</v>
      </c>
      <c r="E59" s="48">
        <f>SUM(E57:E58)</f>
        <v>0</v>
      </c>
      <c r="F59" t="str">
        <f t="shared" si="4"/>
        <v>BS39</v>
      </c>
      <c r="L59" t="s">
        <v>110</v>
      </c>
    </row>
    <row r="60" spans="1:12" x14ac:dyDescent="0.3">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3">
      <c r="A61" s="47" t="s">
        <v>113</v>
      </c>
      <c r="B61" s="47">
        <v>42</v>
      </c>
      <c r="C61" s="47">
        <v>41</v>
      </c>
      <c r="D61" s="48">
        <f>D47+D55+D59+D60</f>
        <v>0</v>
      </c>
      <c r="E61" s="48">
        <f>E47+E55+E59+E60</f>
        <v>0</v>
      </c>
      <c r="F61" t="str">
        <f t="shared" si="4"/>
        <v>BS41</v>
      </c>
    </row>
    <row r="62" spans="1:12" x14ac:dyDescent="0.3">
      <c r="A62" s="47" t="s">
        <v>114</v>
      </c>
      <c r="B62" s="47">
        <v>43</v>
      </c>
      <c r="C62" s="47">
        <v>42</v>
      </c>
      <c r="D62" s="48">
        <f>D63+D64</f>
        <v>0</v>
      </c>
      <c r="E62" s="48">
        <f>E63+E64</f>
        <v>0</v>
      </c>
      <c r="F62" t="str">
        <f t="shared" si="4"/>
        <v>BS42</v>
      </c>
      <c r="L62" t="s">
        <v>115</v>
      </c>
    </row>
    <row r="63" spans="1:12" x14ac:dyDescent="0.3">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3">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3">
      <c r="A65" s="44" t="s">
        <v>118</v>
      </c>
      <c r="B65" s="45"/>
      <c r="C65" s="45"/>
      <c r="D65" s="46"/>
      <c r="E65" s="46"/>
    </row>
    <row r="66" spans="1:12" x14ac:dyDescent="0.3">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3">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3">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3">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3">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3">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3">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3">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3">
      <c r="A74" s="47" t="s">
        <v>135</v>
      </c>
      <c r="B74" s="47">
        <v>54</v>
      </c>
      <c r="C74" s="47">
        <v>53</v>
      </c>
      <c r="D74" s="48">
        <f>SUM(D66:D73)</f>
        <v>0</v>
      </c>
      <c r="E74" s="48">
        <f>SUM(E66:E73)</f>
        <v>0</v>
      </c>
      <c r="F74" t="str">
        <f t="shared" si="5"/>
        <v>BS53</v>
      </c>
    </row>
    <row r="75" spans="1:12" x14ac:dyDescent="0.3">
      <c r="A75" s="47" t="s">
        <v>136</v>
      </c>
      <c r="B75" s="47">
        <v>55</v>
      </c>
      <c r="C75" s="47">
        <v>54</v>
      </c>
      <c r="D75" s="48">
        <f>D61+D63-D74-D94-D97-D100</f>
        <v>0</v>
      </c>
      <c r="E75" s="48">
        <f>E61+E63-E74-E94-E97-E100</f>
        <v>0</v>
      </c>
      <c r="F75" t="str">
        <f t="shared" si="5"/>
        <v>BS54</v>
      </c>
    </row>
    <row r="76" spans="1:12" x14ac:dyDescent="0.3">
      <c r="A76" s="47" t="s">
        <v>137</v>
      </c>
      <c r="B76" s="47">
        <v>56</v>
      </c>
      <c r="C76" s="47">
        <v>55</v>
      </c>
      <c r="D76" s="48">
        <f>D40+D64+D75</f>
        <v>0</v>
      </c>
      <c r="E76" s="48">
        <f>E40+E64+E75</f>
        <v>0</v>
      </c>
      <c r="F76" t="str">
        <f t="shared" si="5"/>
        <v>BS55</v>
      </c>
    </row>
    <row r="77" spans="1:12" x14ac:dyDescent="0.3">
      <c r="A77" s="44" t="s">
        <v>138</v>
      </c>
      <c r="B77" s="45"/>
      <c r="C77" s="45">
        <v>-1</v>
      </c>
      <c r="D77" s="46"/>
      <c r="E77" s="46"/>
    </row>
    <row r="78" spans="1:12" x14ac:dyDescent="0.3">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3">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3">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3">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3">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3">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3">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3">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3">
      <c r="A86" s="47" t="s">
        <v>152</v>
      </c>
      <c r="B86" s="47">
        <v>65</v>
      </c>
      <c r="C86" s="47">
        <v>64</v>
      </c>
      <c r="D86" s="48">
        <f>SUM(D78:D85)</f>
        <v>0</v>
      </c>
      <c r="E86" s="48">
        <f>SUM(E78:E85)</f>
        <v>0</v>
      </c>
      <c r="F86" t="str">
        <f t="shared" si="6"/>
        <v>BS64</v>
      </c>
    </row>
    <row r="87" spans="1:12" x14ac:dyDescent="0.3">
      <c r="A87" s="44" t="s">
        <v>153</v>
      </c>
      <c r="B87" s="45"/>
      <c r="C87" s="45"/>
      <c r="D87" s="46"/>
      <c r="E87" s="46"/>
    </row>
    <row r="88" spans="1:12" x14ac:dyDescent="0.3">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3">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3">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3">
      <c r="A91" s="47" t="s">
        <v>157</v>
      </c>
      <c r="B91" s="47">
        <v>69</v>
      </c>
      <c r="C91" s="47">
        <v>68</v>
      </c>
      <c r="D91" s="48">
        <f>SUM(D88:D90)</f>
        <v>0</v>
      </c>
      <c r="E91" s="48">
        <f>SUM(E88:E90)</f>
        <v>0</v>
      </c>
      <c r="F91" t="str">
        <f>"BS"&amp;C91</f>
        <v>BS68</v>
      </c>
      <c r="L91" t="s">
        <v>158</v>
      </c>
    </row>
    <row r="92" spans="1:12" x14ac:dyDescent="0.3">
      <c r="A92" s="44" t="s">
        <v>159</v>
      </c>
      <c r="B92" s="45"/>
      <c r="C92" s="45"/>
      <c r="D92" s="46"/>
      <c r="E92" s="46"/>
    </row>
    <row r="93" spans="1:12" x14ac:dyDescent="0.3">
      <c r="A93" s="47" t="s">
        <v>160</v>
      </c>
      <c r="B93" s="47">
        <v>70</v>
      </c>
      <c r="C93" s="47">
        <v>69</v>
      </c>
      <c r="D93" s="48">
        <f>D94+D95</f>
        <v>0</v>
      </c>
      <c r="E93" s="48">
        <f>E94+E95</f>
        <v>0</v>
      </c>
      <c r="F93" t="str">
        <f t="shared" ref="F93:F103" si="7">"BS"&amp;C93</f>
        <v>BS69</v>
      </c>
    </row>
    <row r="94" spans="1:12" x14ac:dyDescent="0.3">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3">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3">
      <c r="A96" s="47" t="s">
        <v>163</v>
      </c>
      <c r="B96" s="47">
        <v>73</v>
      </c>
      <c r="C96" s="47">
        <v>72</v>
      </c>
      <c r="D96" s="48">
        <f>D97+D98</f>
        <v>0</v>
      </c>
      <c r="E96" s="48">
        <f>E97+E98</f>
        <v>0</v>
      </c>
      <c r="F96" t="str">
        <f t="shared" si="7"/>
        <v>BS72</v>
      </c>
    </row>
    <row r="97" spans="1:12" x14ac:dyDescent="0.3">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3">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3">
      <c r="A99" s="47" t="s">
        <v>166</v>
      </c>
      <c r="B99" s="47">
        <v>76</v>
      </c>
      <c r="C99" s="47">
        <v>75</v>
      </c>
      <c r="D99" s="48">
        <f>D100+D101</f>
        <v>0</v>
      </c>
      <c r="E99" s="48">
        <f>E100+E101</f>
        <v>0</v>
      </c>
      <c r="F99" t="str">
        <f t="shared" si="7"/>
        <v>BS75</v>
      </c>
    </row>
    <row r="100" spans="1:12" x14ac:dyDescent="0.3">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3">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3">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3">
      <c r="A103" s="47" t="s">
        <v>170</v>
      </c>
      <c r="B103" s="47">
        <v>80</v>
      </c>
      <c r="C103" s="47">
        <v>79</v>
      </c>
      <c r="D103" s="48">
        <f>D93+D96+D99+D102</f>
        <v>0</v>
      </c>
      <c r="E103" s="48">
        <f>E93+E96+E99+E102</f>
        <v>0</v>
      </c>
      <c r="F103" t="str">
        <f t="shared" si="7"/>
        <v>BS79</v>
      </c>
      <c r="L103" t="s">
        <v>171</v>
      </c>
    </row>
    <row r="104" spans="1:12" x14ac:dyDescent="0.3">
      <c r="A104" s="44" t="s">
        <v>172</v>
      </c>
      <c r="B104" s="45"/>
      <c r="C104" s="45"/>
      <c r="D104" s="46"/>
      <c r="E104" s="46"/>
    </row>
    <row r="105" spans="1:12" x14ac:dyDescent="0.3">
      <c r="A105" s="44" t="s">
        <v>173</v>
      </c>
      <c r="B105" s="45"/>
      <c r="C105" s="45"/>
      <c r="D105" s="46"/>
      <c r="E105" s="46"/>
    </row>
    <row r="106" spans="1:12" x14ac:dyDescent="0.3">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3">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3">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3">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3">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3">
      <c r="A111" s="47" t="s">
        <v>179</v>
      </c>
      <c r="B111" s="47">
        <v>86</v>
      </c>
      <c r="C111" s="47">
        <v>85</v>
      </c>
      <c r="D111" s="48">
        <f>SUM(D106:D110)</f>
        <v>0</v>
      </c>
      <c r="E111" s="48">
        <f>SUM(E106:E110)</f>
        <v>0</v>
      </c>
      <c r="F111" t="str">
        <f t="shared" si="8"/>
        <v>BS85</v>
      </c>
      <c r="L111" t="s">
        <v>173</v>
      </c>
    </row>
    <row r="112" spans="1:12" x14ac:dyDescent="0.3">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3">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3">
      <c r="A114" s="44" t="s">
        <v>184</v>
      </c>
      <c r="B114" s="45"/>
      <c r="C114" s="45"/>
      <c r="D114" s="46">
        <f>-ROUND(SUMIF('Trial Balance'!N:N,F114,'Trial Balance'!H:H),0)</f>
        <v>0</v>
      </c>
      <c r="E114" s="46"/>
    </row>
    <row r="115" spans="1:12" x14ac:dyDescent="0.3">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3">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3">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3">
      <c r="A118" s="47" t="s">
        <v>188</v>
      </c>
      <c r="B118" s="47">
        <v>92</v>
      </c>
      <c r="C118" s="47">
        <v>91</v>
      </c>
      <c r="D118" s="48">
        <f>SUM(D115:D117)</f>
        <v>0</v>
      </c>
      <c r="E118" s="48">
        <f>SUM(E115:E117)</f>
        <v>0</v>
      </c>
      <c r="F118" t="str">
        <f t="shared" si="9"/>
        <v>BS91</v>
      </c>
      <c r="L118" t="s">
        <v>184</v>
      </c>
    </row>
    <row r="119" spans="1:12" x14ac:dyDescent="0.3">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3">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3">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3">
      <c r="A122" s="44" t="s">
        <v>192</v>
      </c>
      <c r="B122" s="45"/>
      <c r="C122" s="45"/>
      <c r="D122" s="46"/>
      <c r="E122" s="46"/>
    </row>
    <row r="123" spans="1:12" x14ac:dyDescent="0.3">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3">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3">
      <c r="A125" s="44" t="s">
        <v>196</v>
      </c>
      <c r="B125" s="45"/>
      <c r="C125" s="45"/>
      <c r="D125" s="46"/>
      <c r="E125" s="46"/>
    </row>
    <row r="126" spans="1:12" x14ac:dyDescent="0.3">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3">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3">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3">
      <c r="A129" s="47" t="s">
        <v>201</v>
      </c>
      <c r="B129" s="47">
        <v>101</v>
      </c>
      <c r="C129" s="47">
        <v>100</v>
      </c>
      <c r="D129" s="48">
        <f>D111+D112+D113+D118-D119+D120-D121+D123-D124+D126-D127-D128</f>
        <v>0</v>
      </c>
      <c r="E129" s="48">
        <f>E111+E112+E113+E118-E119+E120-E121+E123-E124+E126-E127-E128</f>
        <v>0</v>
      </c>
      <c r="F129" t="str">
        <f t="shared" si="10"/>
        <v>BS100</v>
      </c>
    </row>
    <row r="130" spans="1:10" x14ac:dyDescent="0.3">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3">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3">
      <c r="A132" s="47" t="s">
        <v>204</v>
      </c>
      <c r="B132" s="47">
        <v>104</v>
      </c>
      <c r="C132" s="47">
        <v>103</v>
      </c>
      <c r="D132" s="48">
        <f>D129+D130</f>
        <v>0</v>
      </c>
      <c r="E132" s="48">
        <f>E129+E130</f>
        <v>0</v>
      </c>
      <c r="F132" t="str">
        <f t="shared" si="10"/>
        <v>BS103</v>
      </c>
    </row>
    <row r="133" spans="1:10" ht="12.5" customHeight="1" thickBot="1" x14ac:dyDescent="0.35">
      <c r="D133" s="9"/>
      <c r="E133" s="9"/>
    </row>
    <row r="134" spans="1:10" x14ac:dyDescent="0.3">
      <c r="A134" s="50" t="s">
        <v>205</v>
      </c>
      <c r="B134" s="51"/>
      <c r="C134" s="51"/>
      <c r="D134" s="52">
        <f>D40+D61+D62</f>
        <v>0</v>
      </c>
      <c r="E134" s="53">
        <f>E40+E61+E62</f>
        <v>0</v>
      </c>
    </row>
    <row r="135" spans="1:10" ht="12.5" customHeight="1" thickBot="1" x14ac:dyDescent="0.35">
      <c r="A135" s="54" t="s">
        <v>206</v>
      </c>
      <c r="B135" s="16"/>
      <c r="C135" s="16"/>
      <c r="D135" s="55">
        <f>D74+D86+D91+D103+D132</f>
        <v>0</v>
      </c>
      <c r="E135" s="56">
        <f>E74+E86+E91+E103+E132</f>
        <v>0</v>
      </c>
    </row>
    <row r="136" spans="1:10" ht="13" customHeight="1" thickTop="1" thickBot="1" x14ac:dyDescent="0.35">
      <c r="A136" s="57" t="s">
        <v>207</v>
      </c>
      <c r="B136" s="58"/>
      <c r="C136" s="58"/>
      <c r="D136" s="59">
        <f>D134-D135</f>
        <v>0</v>
      </c>
      <c r="E136" s="60">
        <f>E134-E135</f>
        <v>0</v>
      </c>
    </row>
    <row r="137" spans="1:10" x14ac:dyDescent="0.3">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B1" sqref="B1:B7"/>
    </sheetView>
  </sheetViews>
  <sheetFormatPr defaultColWidth="27.6640625" defaultRowHeight="12" x14ac:dyDescent="0.3"/>
  <cols>
    <col min="1" max="1" width="54.33203125" customWidth="1"/>
    <col min="2" max="2" width="26.33203125" bestFit="1" customWidth="1"/>
    <col min="3" max="3" width="9.109375" bestFit="1" customWidth="1"/>
  </cols>
  <sheetData>
    <row r="1" spans="1:9" x14ac:dyDescent="0.3">
      <c r="A1" s="1" t="s">
        <v>0</v>
      </c>
      <c r="B1" s="18">
        <f>'1. F10'!B1</f>
        <v>0</v>
      </c>
      <c r="C1" s="3"/>
    </row>
    <row r="2" spans="1:9" x14ac:dyDescent="0.3">
      <c r="A2" s="1" t="s">
        <v>1</v>
      </c>
      <c r="B2" s="18">
        <f>'1. F10'!B2</f>
        <v>0</v>
      </c>
      <c r="C2" s="3"/>
    </row>
    <row r="3" spans="1:9" x14ac:dyDescent="0.3">
      <c r="A3" s="1" t="s">
        <v>6</v>
      </c>
      <c r="B3" s="18">
        <f>'1. F10'!B3</f>
        <v>0</v>
      </c>
      <c r="C3" s="3"/>
    </row>
    <row r="4" spans="1:9" x14ac:dyDescent="0.3">
      <c r="A4" s="1" t="s">
        <v>7</v>
      </c>
      <c r="B4" s="18">
        <f>'1. F10'!B4</f>
        <v>0</v>
      </c>
      <c r="C4" s="3"/>
    </row>
    <row r="5" spans="1:9" x14ac:dyDescent="0.3">
      <c r="A5" s="1" t="s">
        <v>8</v>
      </c>
      <c r="B5" s="18">
        <f>'1. F10'!B5</f>
        <v>0</v>
      </c>
      <c r="C5" s="3"/>
    </row>
    <row r="6" spans="1:9" x14ac:dyDescent="0.3">
      <c r="A6" s="1" t="s">
        <v>9</v>
      </c>
      <c r="B6" s="18">
        <f>'1. F10'!B6</f>
        <v>0</v>
      </c>
      <c r="C6" s="3"/>
    </row>
    <row r="7" spans="1:9" x14ac:dyDescent="0.3">
      <c r="A7" s="1" t="s">
        <v>11</v>
      </c>
      <c r="B7" s="18">
        <f>'1. F10'!B7</f>
        <v>0</v>
      </c>
      <c r="C7" s="18"/>
    </row>
    <row r="8" spans="1:9" x14ac:dyDescent="0.3">
      <c r="H8" s="61" t="s">
        <v>208</v>
      </c>
      <c r="I8" s="61" t="s">
        <v>208</v>
      </c>
    </row>
    <row r="9" spans="1:9" x14ac:dyDescent="0.3">
      <c r="H9" s="27">
        <f>SUM(H12:H91)-'Trial Balance'!J11</f>
        <v>0</v>
      </c>
      <c r="I9" s="27">
        <f>SUM(I12:I91)-'Trial Balance'!K11</f>
        <v>0</v>
      </c>
    </row>
    <row r="10" spans="1:9" x14ac:dyDescent="0.3">
      <c r="A10" s="26" t="s">
        <v>209</v>
      </c>
      <c r="B10" s="26"/>
      <c r="C10" s="26"/>
      <c r="D10" s="26" t="s">
        <v>46</v>
      </c>
      <c r="E10" s="26" t="s">
        <v>47</v>
      </c>
    </row>
    <row r="11" spans="1:9" ht="12.5" customHeight="1" thickBot="1" x14ac:dyDescent="0.35">
      <c r="A11" s="62" t="s">
        <v>210</v>
      </c>
      <c r="B11" s="62" t="s">
        <v>49</v>
      </c>
      <c r="C11" s="62" t="s">
        <v>50</v>
      </c>
      <c r="D11" s="62">
        <f>'Trial Balance'!J6</f>
        <v>-1</v>
      </c>
      <c r="E11" s="62">
        <f>'Trial Balance'!K6</f>
        <v>0</v>
      </c>
      <c r="F11" s="31" t="s">
        <v>4</v>
      </c>
      <c r="G11" s="41" t="s">
        <v>51</v>
      </c>
      <c r="H11" s="31" t="s">
        <v>211</v>
      </c>
      <c r="I11" s="31" t="s">
        <v>212</v>
      </c>
    </row>
    <row r="12" spans="1:9" ht="12.5" customHeight="1" thickTop="1" x14ac:dyDescent="0.3">
      <c r="A12" s="63" t="s">
        <v>213</v>
      </c>
      <c r="B12" s="63">
        <v>1</v>
      </c>
      <c r="C12" s="63">
        <v>1</v>
      </c>
      <c r="D12" s="64">
        <f>D14+D15-D16+D17+D18</f>
        <v>0</v>
      </c>
      <c r="E12" s="64">
        <f>E14+E15-E16+E17+E18</f>
        <v>0</v>
      </c>
    </row>
    <row r="13" spans="1:9" x14ac:dyDescent="0.3">
      <c r="A13" s="45" t="s">
        <v>214</v>
      </c>
      <c r="B13" s="45">
        <v>2</v>
      </c>
      <c r="C13" s="45" t="s">
        <v>2079</v>
      </c>
      <c r="D13" s="46"/>
      <c r="E13" s="46"/>
    </row>
    <row r="14" spans="1:9" x14ac:dyDescent="0.3">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3">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3">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3">
      <c r="A17" s="45"/>
      <c r="B17" s="45"/>
      <c r="C17" s="45"/>
      <c r="D17" s="46"/>
      <c r="E17" s="46"/>
    </row>
    <row r="18" spans="1:9" x14ac:dyDescent="0.3">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3">
      <c r="A19" s="65" t="s">
        <v>219</v>
      </c>
      <c r="B19" s="45"/>
      <c r="C19" s="45"/>
      <c r="D19" s="46"/>
      <c r="E19" s="46"/>
    </row>
    <row r="20" spans="1:9" x14ac:dyDescent="0.3">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3">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3">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3">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3">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3">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3">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3">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3">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3">
      <c r="A29" s="47" t="s">
        <v>229</v>
      </c>
      <c r="B29" s="47">
        <v>16</v>
      </c>
      <c r="C29" s="47">
        <v>16</v>
      </c>
      <c r="D29" s="48">
        <f>D12+D20-D21+D22+D23+D24+D25+D26</f>
        <v>0</v>
      </c>
      <c r="E29" s="48">
        <f>E12+E20-E21+E22+E23+E24+E25+E26</f>
        <v>0</v>
      </c>
    </row>
    <row r="30" spans="1:9" x14ac:dyDescent="0.3">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3">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3">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3">
      <c r="A33" s="45" t="s">
        <v>233</v>
      </c>
      <c r="B33" s="45">
        <v>20</v>
      </c>
      <c r="C33" s="45" t="s">
        <v>2080</v>
      </c>
      <c r="D33" s="46">
        <f>ABS(ROUND(SUMIF('Trial Balance'!E:E,"6051",'Trial Balance'!H:H),0))</f>
        <v>0</v>
      </c>
      <c r="E33" s="46">
        <f>ABS(ROUND(SUMIF('Trial Balance'!E:E,"6051",'Trial Balance'!K:K),0))</f>
        <v>0</v>
      </c>
    </row>
    <row r="34" spans="1:9" x14ac:dyDescent="0.3">
      <c r="A34" s="45" t="s">
        <v>234</v>
      </c>
      <c r="B34" s="45">
        <v>21</v>
      </c>
      <c r="C34" s="45" t="s">
        <v>2081</v>
      </c>
      <c r="D34" s="46">
        <f>ABS(ROUND(SUMIF('Trial Balance'!E:E,"6053",'Trial Balance'!H:H),0))</f>
        <v>0</v>
      </c>
      <c r="E34" s="46">
        <f>ABS(ROUND(SUMIF('Trial Balance'!E:E,"6053",'Trial Balance'!K:K),0))</f>
        <v>0</v>
      </c>
    </row>
    <row r="35" spans="1:9" x14ac:dyDescent="0.3">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3">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3">
      <c r="A37" s="47" t="s">
        <v>237</v>
      </c>
      <c r="B37" s="47">
        <v>24</v>
      </c>
      <c r="C37" s="47">
        <v>22</v>
      </c>
      <c r="D37" s="48">
        <f>D38+D39</f>
        <v>0</v>
      </c>
      <c r="E37" s="48">
        <f>E38+E39</f>
        <v>0</v>
      </c>
    </row>
    <row r="38" spans="1:9" x14ac:dyDescent="0.3">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3">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3">
      <c r="A40" s="47" t="s">
        <v>240</v>
      </c>
      <c r="B40" s="47">
        <v>27</v>
      </c>
      <c r="C40" s="47">
        <v>25</v>
      </c>
      <c r="D40" s="48">
        <f>D41-D42</f>
        <v>0</v>
      </c>
      <c r="E40" s="48">
        <f>E41-E42</f>
        <v>0</v>
      </c>
    </row>
    <row r="41" spans="1:9" x14ac:dyDescent="0.3">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3">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3">
      <c r="A43" s="47" t="s">
        <v>243</v>
      </c>
      <c r="B43" s="47">
        <v>30</v>
      </c>
      <c r="C43" s="47">
        <v>28</v>
      </c>
      <c r="D43" s="48">
        <f>D44-D45</f>
        <v>0</v>
      </c>
      <c r="E43" s="48">
        <f>E44-E45</f>
        <v>0</v>
      </c>
    </row>
    <row r="44" spans="1:9" x14ac:dyDescent="0.3">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3">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3">
      <c r="A46" s="47" t="s">
        <v>246</v>
      </c>
      <c r="B46" s="47">
        <v>33</v>
      </c>
      <c r="C46" s="47">
        <v>31</v>
      </c>
      <c r="D46" s="48">
        <f>SUM(D47:D52)</f>
        <v>0</v>
      </c>
      <c r="E46" s="48">
        <f>SUM(E47:E52)</f>
        <v>0</v>
      </c>
    </row>
    <row r="47" spans="1:9" x14ac:dyDescent="0.3">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3">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3">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3">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3">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3">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3">
      <c r="A53" s="45" t="s">
        <v>2082</v>
      </c>
      <c r="B53" s="45"/>
      <c r="C53" s="45">
        <v>38</v>
      </c>
      <c r="D53" s="46"/>
      <c r="E53" s="46"/>
    </row>
    <row r="54" spans="1:9" x14ac:dyDescent="0.3">
      <c r="A54" s="47" t="s">
        <v>253</v>
      </c>
      <c r="B54" s="47">
        <v>40</v>
      </c>
      <c r="C54" s="47">
        <v>39</v>
      </c>
      <c r="D54" s="48">
        <f>D55-D56</f>
        <v>0</v>
      </c>
      <c r="E54" s="48">
        <f>E55-E56</f>
        <v>0</v>
      </c>
    </row>
    <row r="55" spans="1:9" x14ac:dyDescent="0.3">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3">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3">
      <c r="A57" s="47" t="s">
        <v>256</v>
      </c>
      <c r="B57" s="47">
        <v>43</v>
      </c>
      <c r="C57" s="47">
        <v>42</v>
      </c>
      <c r="D57" s="48">
        <f>SUM(D30:D32)+D35-D36+D37+D40+D43+D46+D54</f>
        <v>0</v>
      </c>
      <c r="E57" s="48">
        <f>SUM(E30:E32)+E35-E36+E37+E40+E43+E46+E54</f>
        <v>0</v>
      </c>
    </row>
    <row r="58" spans="1:9" x14ac:dyDescent="0.3">
      <c r="A58" s="45" t="s">
        <v>257</v>
      </c>
      <c r="B58" s="45"/>
      <c r="C58" s="45"/>
      <c r="D58" s="46"/>
      <c r="E58" s="46"/>
    </row>
    <row r="59" spans="1:9" x14ac:dyDescent="0.3">
      <c r="A59" s="47" t="s">
        <v>258</v>
      </c>
      <c r="B59" s="47">
        <v>44</v>
      </c>
      <c r="C59" s="47">
        <v>43</v>
      </c>
      <c r="D59" s="48">
        <f>IF((D57-D29)&lt;0,-(D57-D29),0)</f>
        <v>0</v>
      </c>
      <c r="E59" s="48">
        <f>IF((E57-E29)&lt;0,-(E57-E29),0)</f>
        <v>0</v>
      </c>
    </row>
    <row r="60" spans="1:9" x14ac:dyDescent="0.3">
      <c r="A60" s="47" t="s">
        <v>259</v>
      </c>
      <c r="B60" s="47">
        <v>45</v>
      </c>
      <c r="C60" s="47">
        <v>44</v>
      </c>
      <c r="D60" s="48">
        <f>IF(D59=0,D57-D29,0)</f>
        <v>0</v>
      </c>
      <c r="E60" s="48">
        <f>IF(E59=0,E57-E29,0)</f>
        <v>0</v>
      </c>
    </row>
    <row r="61" spans="1:9" x14ac:dyDescent="0.3">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3">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3">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3">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3">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3">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3">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3">
      <c r="A68" s="47" t="s">
        <v>266</v>
      </c>
      <c r="B68" s="47">
        <v>53</v>
      </c>
      <c r="C68" s="47">
        <v>52</v>
      </c>
      <c r="D68" s="48">
        <f>D61+D63+D65+D66</f>
        <v>0</v>
      </c>
      <c r="E68" s="48">
        <f>E61+E63+E65+E66</f>
        <v>0</v>
      </c>
    </row>
    <row r="69" spans="1:9" ht="36" customHeight="1" x14ac:dyDescent="0.3">
      <c r="A69" s="66" t="s">
        <v>267</v>
      </c>
      <c r="B69" s="47">
        <v>54</v>
      </c>
      <c r="C69" s="47">
        <v>53</v>
      </c>
      <c r="D69" s="48">
        <f>D70-D71</f>
        <v>0</v>
      </c>
      <c r="E69" s="48">
        <f>E70-E71</f>
        <v>0</v>
      </c>
    </row>
    <row r="70" spans="1:9" x14ac:dyDescent="0.3">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3">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3">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3">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3">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3">
      <c r="A75" s="47" t="s">
        <v>273</v>
      </c>
      <c r="B75" s="47">
        <v>60</v>
      </c>
      <c r="C75" s="47">
        <v>59</v>
      </c>
      <c r="D75" s="48">
        <f>D69+D72+D74</f>
        <v>0</v>
      </c>
      <c r="E75" s="48">
        <f>E69+E72+E74</f>
        <v>0</v>
      </c>
    </row>
    <row r="76" spans="1:9" x14ac:dyDescent="0.3">
      <c r="A76" s="45" t="s">
        <v>274</v>
      </c>
      <c r="B76" s="45"/>
      <c r="C76" s="45"/>
      <c r="D76" s="46"/>
      <c r="E76" s="46"/>
    </row>
    <row r="77" spans="1:9" x14ac:dyDescent="0.3">
      <c r="A77" s="47" t="s">
        <v>275</v>
      </c>
      <c r="B77" s="47">
        <v>61</v>
      </c>
      <c r="C77" s="47">
        <v>60</v>
      </c>
      <c r="D77" s="48">
        <f>IF((D75-D68)&lt;0,-(D75-D68),0)</f>
        <v>0</v>
      </c>
      <c r="E77" s="48">
        <f>IF((E75-E68)&lt;0,-(E75-E68),0)</f>
        <v>0</v>
      </c>
    </row>
    <row r="78" spans="1:9" x14ac:dyDescent="0.3">
      <c r="A78" s="47" t="s">
        <v>276</v>
      </c>
      <c r="B78" s="47">
        <f>B77+1</f>
        <v>62</v>
      </c>
      <c r="C78" s="47">
        <v>61</v>
      </c>
      <c r="D78" s="48">
        <f>IF(D77=0,D75-D68,0)</f>
        <v>0</v>
      </c>
      <c r="E78" s="48">
        <f>IF(E77=0,E75-E68,0)</f>
        <v>0</v>
      </c>
    </row>
    <row r="79" spans="1:9" x14ac:dyDescent="0.3">
      <c r="A79" s="47" t="s">
        <v>277</v>
      </c>
      <c r="B79" s="47">
        <f>B78+1</f>
        <v>63</v>
      </c>
      <c r="C79" s="47">
        <v>62</v>
      </c>
      <c r="D79" s="48">
        <f>D29+D68</f>
        <v>0</v>
      </c>
      <c r="E79" s="48">
        <f>E29+E68</f>
        <v>0</v>
      </c>
    </row>
    <row r="80" spans="1:9" x14ac:dyDescent="0.3">
      <c r="A80" s="47" t="s">
        <v>278</v>
      </c>
      <c r="B80" s="47">
        <f>B79+1</f>
        <v>64</v>
      </c>
      <c r="C80" s="47">
        <v>63</v>
      </c>
      <c r="D80" s="48">
        <f>D57+D75</f>
        <v>0</v>
      </c>
      <c r="E80" s="48">
        <f>E57+E75</f>
        <v>0</v>
      </c>
    </row>
    <row r="81" spans="1:9" x14ac:dyDescent="0.3">
      <c r="A81" s="45" t="s">
        <v>279</v>
      </c>
      <c r="B81" s="45"/>
      <c r="C81" s="45"/>
      <c r="D81" s="46"/>
      <c r="E81" s="46"/>
    </row>
    <row r="82" spans="1:9" x14ac:dyDescent="0.3">
      <c r="A82" s="47" t="s">
        <v>280</v>
      </c>
      <c r="B82" s="47">
        <v>65</v>
      </c>
      <c r="C82" s="47">
        <v>64</v>
      </c>
      <c r="D82" s="48">
        <f>IF((D80-D79)&lt;0,-(D80-D79),0)</f>
        <v>0</v>
      </c>
      <c r="E82" s="48">
        <f>IF((E80-E79)&lt;0,-(E80-E79),0)</f>
        <v>0</v>
      </c>
    </row>
    <row r="83" spans="1:9" x14ac:dyDescent="0.3">
      <c r="A83" s="47" t="s">
        <v>281</v>
      </c>
      <c r="B83" s="47">
        <v>66</v>
      </c>
      <c r="C83" s="47">
        <v>65</v>
      </c>
      <c r="D83" s="48">
        <f>IF(D82=0,D80-D79,0)</f>
        <v>0</v>
      </c>
      <c r="E83" s="48">
        <f>IF(E82=0,E80-E79,0)</f>
        <v>0</v>
      </c>
    </row>
    <row r="84" spans="1:9" x14ac:dyDescent="0.3">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3">
      <c r="A85" s="49" t="s">
        <v>283</v>
      </c>
      <c r="B85" s="45">
        <v>68</v>
      </c>
      <c r="C85" s="45" t="s">
        <v>2083</v>
      </c>
      <c r="D85" s="46"/>
      <c r="E85" s="46"/>
      <c r="F85" t="str">
        <f>"PL"&amp;C85</f>
        <v>PL66a</v>
      </c>
    </row>
    <row r="86" spans="1:9" x14ac:dyDescent="0.3">
      <c r="A86" s="49" t="s">
        <v>284</v>
      </c>
      <c r="B86" s="45">
        <v>69</v>
      </c>
      <c r="C86" s="45" t="s">
        <v>2084</v>
      </c>
      <c r="D86" s="46"/>
      <c r="E86" s="46"/>
      <c r="F86" t="str">
        <f>"PL"&amp;C86</f>
        <v>PL66b</v>
      </c>
    </row>
    <row r="87" spans="1:9" x14ac:dyDescent="0.3">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3">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3">
      <c r="A89" s="45" t="s">
        <v>287</v>
      </c>
      <c r="B89" s="45"/>
      <c r="C89" s="45"/>
      <c r="D89" s="46"/>
      <c r="E89" s="46"/>
    </row>
    <row r="90" spans="1:9" x14ac:dyDescent="0.3">
      <c r="A90" s="47" t="s">
        <v>288</v>
      </c>
      <c r="B90" s="47">
        <v>72</v>
      </c>
      <c r="C90" s="47">
        <v>69</v>
      </c>
      <c r="D90" s="48">
        <f>IF((D82-D83-D84-D85-D86-D87-D88)&gt;0,(D82-D83-D84-D85-D86-D87-D88),0)</f>
        <v>0</v>
      </c>
      <c r="E90" s="48">
        <f>IF((E82-E83-E84-E85-E86-E87-E88)&gt;0,(E82-E83-E84-E85-E86-E87-E88),0)</f>
        <v>0</v>
      </c>
    </row>
    <row r="91" spans="1:9" x14ac:dyDescent="0.3">
      <c r="A91" s="47" t="s">
        <v>289</v>
      </c>
      <c r="B91" s="47">
        <v>73</v>
      </c>
      <c r="C91" s="47">
        <v>70</v>
      </c>
      <c r="D91" s="48">
        <f>IF(D90=0,-(D82-D83-D84-D87-D88),0)</f>
        <v>0</v>
      </c>
      <c r="E91" s="48">
        <f>IF(E90=0,-(E82-E83-E84-E87-E88),0)</f>
        <v>0</v>
      </c>
    </row>
    <row r="92" spans="1:9" x14ac:dyDescent="0.3">
      <c r="D92" s="9"/>
      <c r="E92" s="9"/>
    </row>
    <row r="93" spans="1:9" ht="12.5" customHeight="1" thickBot="1" x14ac:dyDescent="0.35">
      <c r="D93" s="9"/>
      <c r="E93" s="9"/>
    </row>
    <row r="94" spans="1:9" x14ac:dyDescent="0.3">
      <c r="C94" s="50" t="s">
        <v>290</v>
      </c>
      <c r="D94" s="52">
        <f>SUM('1. F10'!D126:D127)</f>
        <v>0</v>
      </c>
      <c r="E94" s="53">
        <f>SUM('1. F10'!E126:E127)</f>
        <v>0</v>
      </c>
    </row>
    <row r="95" spans="1:9" ht="12.5" customHeight="1" thickBot="1" x14ac:dyDescent="0.35">
      <c r="C95" s="57" t="s">
        <v>207</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131" workbookViewId="0">
      <selection activeCell="A134" sqref="A134"/>
    </sheetView>
  </sheetViews>
  <sheetFormatPr defaultColWidth="40.109375" defaultRowHeight="13" x14ac:dyDescent="0.3"/>
  <cols>
    <col min="1" max="1" width="60.44140625" style="68" bestFit="1" customWidth="1"/>
    <col min="2" max="2" width="6.5546875" style="68" bestFit="1" customWidth="1"/>
    <col min="3" max="3" width="17.109375" style="68" bestFit="1" customWidth="1"/>
    <col min="4" max="4" width="22.6640625" style="68" bestFit="1" customWidth="1"/>
    <col min="5" max="5" width="26.5546875" style="68" bestFit="1" customWidth="1"/>
    <col min="6" max="6" width="26.88671875" style="68" bestFit="1" customWidth="1"/>
    <col min="7" max="7" width="1.44140625" style="69" customWidth="1"/>
    <col min="8" max="8" width="23.6640625" bestFit="1" customWidth="1"/>
    <col min="9" max="9" width="77.109375" bestFit="1" customWidth="1"/>
    <col min="10" max="10" width="40.109375" style="68" customWidth="1"/>
    <col min="11" max="16384" width="40.109375" style="68"/>
  </cols>
  <sheetData>
    <row r="1" spans="1:9" x14ac:dyDescent="0.3">
      <c r="A1" s="1" t="str">
        <f>'1. F10'!A1</f>
        <v>Companie:</v>
      </c>
      <c r="B1" s="67">
        <f>'Trial Balance'!B1</f>
        <v>0</v>
      </c>
    </row>
    <row r="2" spans="1:9" x14ac:dyDescent="0.3">
      <c r="A2" s="1" t="str">
        <f>'1. F10'!A2</f>
        <v xml:space="preserve">Adresa:                    </v>
      </c>
      <c r="B2" s="67">
        <f>'Trial Balance'!B2</f>
        <v>0</v>
      </c>
    </row>
    <row r="3" spans="1:9" x14ac:dyDescent="0.3">
      <c r="A3" s="1" t="str">
        <f>'1. F10'!A3</f>
        <v xml:space="preserve">Cod fiscal TVA: </v>
      </c>
      <c r="B3" s="67">
        <f>'Trial Balance'!B3</f>
        <v>0</v>
      </c>
    </row>
    <row r="4" spans="1:9" x14ac:dyDescent="0.3">
      <c r="A4" s="1" t="str">
        <f>'1. F10'!A4</f>
        <v xml:space="preserve">Nr. de inregistrare:      </v>
      </c>
      <c r="B4" s="67">
        <f>'Trial Balance'!B4</f>
        <v>0</v>
      </c>
    </row>
    <row r="5" spans="1:9" x14ac:dyDescent="0.3">
      <c r="A5" s="1" t="str">
        <f>'1. F10'!A5</f>
        <v xml:space="preserve">Tipul companiei:      </v>
      </c>
      <c r="B5" s="67">
        <f>'Trial Balance'!B5</f>
        <v>0</v>
      </c>
    </row>
    <row r="6" spans="1:9" x14ac:dyDescent="0.3">
      <c r="A6" s="1" t="str">
        <f>'1. F10'!A6</f>
        <v xml:space="preserve">Activitate principala:         </v>
      </c>
      <c r="B6" s="67">
        <f>'Trial Balance'!B6</f>
        <v>0</v>
      </c>
    </row>
    <row r="7" spans="1:9" x14ac:dyDescent="0.3">
      <c r="A7" s="1" t="str">
        <f>'1. F10'!A7</f>
        <v>An financiar</v>
      </c>
      <c r="B7" s="67">
        <f>'Trial Balance'!B7</f>
        <v>0</v>
      </c>
    </row>
    <row r="15" spans="1:9" x14ac:dyDescent="0.3">
      <c r="H15" s="70" t="s">
        <v>291</v>
      </c>
      <c r="I15" s="70" t="s">
        <v>35</v>
      </c>
    </row>
    <row r="17" spans="1:9" x14ac:dyDescent="0.3">
      <c r="A17" s="71" t="s">
        <v>292</v>
      </c>
      <c r="B17" s="71" t="s">
        <v>50</v>
      </c>
      <c r="C17" s="71" t="s">
        <v>293</v>
      </c>
      <c r="D17" s="71" t="s">
        <v>294</v>
      </c>
    </row>
    <row r="18" spans="1:9" x14ac:dyDescent="0.3">
      <c r="A18" s="71" t="s">
        <v>295</v>
      </c>
      <c r="B18" s="71" t="s">
        <v>296</v>
      </c>
      <c r="C18" s="71" t="s">
        <v>297</v>
      </c>
      <c r="D18" s="71" t="s">
        <v>298</v>
      </c>
    </row>
    <row r="19" spans="1:9" x14ac:dyDescent="0.3">
      <c r="A19" s="45" t="s">
        <v>299</v>
      </c>
      <c r="B19" s="45">
        <v>1</v>
      </c>
      <c r="C19" s="46"/>
      <c r="D19" s="46">
        <f>ABS(ROUND(SUMIF('Trial Balance'!$Q$3:$Q$5,"BS98",'Trial Balance'!$P$3:$P$5),0))</f>
        <v>0</v>
      </c>
      <c r="E19" s="72"/>
      <c r="F19" s="72"/>
      <c r="H19" t="s">
        <v>300</v>
      </c>
    </row>
    <row r="20" spans="1:9" x14ac:dyDescent="0.3">
      <c r="A20" s="45" t="s">
        <v>301</v>
      </c>
      <c r="B20" s="45">
        <v>2</v>
      </c>
      <c r="C20" s="46"/>
      <c r="D20" s="46">
        <f>ABS(ROUND(SUMIF('Trial Balance'!$Q$3:$Q$5,"BS99",'Trial Balance'!$P$3:$P$5),0))</f>
        <v>0</v>
      </c>
      <c r="E20" s="72"/>
      <c r="F20" s="72"/>
      <c r="H20" t="s">
        <v>300</v>
      </c>
    </row>
    <row r="21" spans="1:9" ht="24" customHeight="1" x14ac:dyDescent="0.3">
      <c r="A21" s="45" t="s">
        <v>302</v>
      </c>
      <c r="B21" s="45">
        <v>3</v>
      </c>
      <c r="C21" s="46"/>
      <c r="D21" s="46"/>
      <c r="E21" s="72"/>
      <c r="F21" s="72"/>
      <c r="H21" t="s">
        <v>303</v>
      </c>
    </row>
    <row r="22" spans="1:9" x14ac:dyDescent="0.3">
      <c r="A22" s="73"/>
      <c r="B22" s="74"/>
      <c r="C22" s="75"/>
      <c r="D22" s="75"/>
      <c r="E22" s="75"/>
      <c r="F22" s="75"/>
    </row>
    <row r="23" spans="1:9" x14ac:dyDescent="0.3">
      <c r="A23" s="73"/>
      <c r="B23" s="74"/>
      <c r="C23" s="75"/>
      <c r="D23" s="75"/>
      <c r="E23" s="75"/>
      <c r="F23" s="75"/>
    </row>
    <row r="24" spans="1:9" x14ac:dyDescent="0.3">
      <c r="A24" s="45" t="s">
        <v>304</v>
      </c>
      <c r="B24" s="45" t="s">
        <v>50</v>
      </c>
      <c r="C24" s="45" t="s">
        <v>305</v>
      </c>
      <c r="D24" s="45" t="s">
        <v>306</v>
      </c>
      <c r="E24" s="45"/>
    </row>
    <row r="25" spans="1:9" ht="13.25" customHeight="1" x14ac:dyDescent="0.3">
      <c r="A25" s="45"/>
      <c r="B25" s="45"/>
      <c r="C25" s="45"/>
      <c r="D25" s="45" t="s">
        <v>307</v>
      </c>
      <c r="E25" s="45" t="s">
        <v>308</v>
      </c>
    </row>
    <row r="26" spans="1:9" x14ac:dyDescent="0.3">
      <c r="A26" s="45" t="s">
        <v>295</v>
      </c>
      <c r="B26" s="45" t="s">
        <v>296</v>
      </c>
      <c r="C26" s="45" t="s">
        <v>297</v>
      </c>
      <c r="D26" s="45" t="s">
        <v>298</v>
      </c>
      <c r="E26" s="45" t="s">
        <v>309</v>
      </c>
    </row>
    <row r="27" spans="1:9" ht="24" customHeight="1" x14ac:dyDescent="0.3">
      <c r="A27" s="44" t="s">
        <v>310</v>
      </c>
      <c r="B27" s="44">
        <v>4</v>
      </c>
      <c r="C27" s="76">
        <f>C28+SUM(C38:C40)+C42</f>
        <v>0</v>
      </c>
      <c r="D27" s="76">
        <f>D28+SUM(D38:D40)+D42</f>
        <v>0</v>
      </c>
      <c r="E27" s="76">
        <f>E28+SUM(E38:E40)+E42</f>
        <v>0</v>
      </c>
      <c r="F27" s="72"/>
      <c r="H27" t="s">
        <v>311</v>
      </c>
    </row>
    <row r="28" spans="1:9" x14ac:dyDescent="0.3">
      <c r="A28" s="45" t="s">
        <v>312</v>
      </c>
      <c r="B28" s="45">
        <v>5</v>
      </c>
      <c r="C28" s="46">
        <f>'N9 - TP'!C20</f>
        <v>0</v>
      </c>
      <c r="D28" s="46">
        <f>C28</f>
        <v>0</v>
      </c>
      <c r="E28" s="46"/>
      <c r="F28" s="72"/>
      <c r="H28" t="s">
        <v>300</v>
      </c>
      <c r="I28" t="s">
        <v>313</v>
      </c>
    </row>
    <row r="29" spans="1:9" x14ac:dyDescent="0.3">
      <c r="A29" s="45" t="s">
        <v>314</v>
      </c>
      <c r="B29" s="45">
        <v>6</v>
      </c>
      <c r="C29" s="46">
        <f>D29</f>
        <v>0</v>
      </c>
      <c r="D29" s="46"/>
      <c r="E29" s="46"/>
      <c r="F29" s="72"/>
      <c r="H29" t="s">
        <v>303</v>
      </c>
      <c r="I29" t="s">
        <v>313</v>
      </c>
    </row>
    <row r="30" spans="1:9" x14ac:dyDescent="0.3">
      <c r="A30" s="45" t="s">
        <v>315</v>
      </c>
      <c r="B30" s="45">
        <v>7</v>
      </c>
      <c r="C30" s="46">
        <f>D30</f>
        <v>0</v>
      </c>
      <c r="D30" s="46"/>
      <c r="E30" s="46"/>
      <c r="F30" s="72"/>
      <c r="H30" t="s">
        <v>303</v>
      </c>
      <c r="I30" t="s">
        <v>313</v>
      </c>
    </row>
    <row r="31" spans="1:9" x14ac:dyDescent="0.3">
      <c r="A31" s="45" t="s">
        <v>316</v>
      </c>
      <c r="B31" s="45">
        <v>8</v>
      </c>
      <c r="C31" s="46">
        <f>SUM('N9 - TP'!F20:G20)</f>
        <v>0</v>
      </c>
      <c r="D31" s="46">
        <f>C31</f>
        <v>0</v>
      </c>
      <c r="E31" s="46"/>
      <c r="F31" s="72"/>
      <c r="H31" t="s">
        <v>300</v>
      </c>
      <c r="I31" t="s">
        <v>313</v>
      </c>
    </row>
    <row r="32" spans="1:9" x14ac:dyDescent="0.3">
      <c r="A32" s="44" t="s">
        <v>317</v>
      </c>
      <c r="B32" s="44">
        <v>9</v>
      </c>
      <c r="C32" s="76">
        <f>SUM(C33:C37)</f>
        <v>0</v>
      </c>
      <c r="D32" s="76">
        <f>SUM(D33:D37)</f>
        <v>0</v>
      </c>
      <c r="E32" s="76">
        <f>SUM(E33:E37)</f>
        <v>0</v>
      </c>
      <c r="F32" s="72"/>
      <c r="H32" t="s">
        <v>311</v>
      </c>
    </row>
    <row r="33" spans="1:9" ht="36" customHeight="1" x14ac:dyDescent="0.3">
      <c r="A33" s="45" t="s">
        <v>318</v>
      </c>
      <c r="B33" s="45">
        <v>10</v>
      </c>
      <c r="C33" s="46">
        <f>ABS(ROUND(SUMIF('Trial Balance'!W:W,B33,'Trial Balance'!K:K),0))</f>
        <v>0</v>
      </c>
      <c r="D33" s="46">
        <f>C33</f>
        <v>0</v>
      </c>
      <c r="E33" s="46"/>
      <c r="F33" s="72"/>
      <c r="H33" t="s">
        <v>300</v>
      </c>
      <c r="I33" t="s">
        <v>313</v>
      </c>
    </row>
    <row r="34" spans="1:9" ht="24" customHeight="1" x14ac:dyDescent="0.3">
      <c r="A34" s="45" t="s">
        <v>319</v>
      </c>
      <c r="B34" s="45">
        <v>11</v>
      </c>
      <c r="C34" s="46">
        <f>ABS(ROUND(SUMIF('Trial Balance'!W:W,B34,'Trial Balance'!K:K),0))</f>
        <v>0</v>
      </c>
      <c r="D34" s="46">
        <f>C34</f>
        <v>0</v>
      </c>
      <c r="E34" s="46"/>
      <c r="F34" s="72"/>
      <c r="H34" t="s">
        <v>300</v>
      </c>
      <c r="I34" t="s">
        <v>313</v>
      </c>
    </row>
    <row r="35" spans="1:9" x14ac:dyDescent="0.3">
      <c r="A35" s="45" t="s">
        <v>320</v>
      </c>
      <c r="B35" s="45">
        <v>12</v>
      </c>
      <c r="C35" s="46">
        <f>ABS(ROUND(SUMIF('Trial Balance'!W:W,B35,'Trial Balance'!K:K),0))</f>
        <v>0</v>
      </c>
      <c r="D35" s="46">
        <f>C35</f>
        <v>0</v>
      </c>
      <c r="E35" s="46"/>
      <c r="F35" s="72"/>
      <c r="H35" t="s">
        <v>300</v>
      </c>
      <c r="I35" t="s">
        <v>313</v>
      </c>
    </row>
    <row r="36" spans="1:9" ht="24" customHeight="1" x14ac:dyDescent="0.3">
      <c r="A36" s="45" t="s">
        <v>321</v>
      </c>
      <c r="B36" s="45">
        <v>13</v>
      </c>
      <c r="C36" s="46">
        <f>ABS(ROUND(SUMIF('Trial Balance'!W:W,B36,'Trial Balance'!K:K),0))</f>
        <v>0</v>
      </c>
      <c r="D36" s="46">
        <f>C36</f>
        <v>0</v>
      </c>
      <c r="E36" s="46"/>
      <c r="F36" s="72"/>
      <c r="H36" t="s">
        <v>300</v>
      </c>
      <c r="I36" t="s">
        <v>313</v>
      </c>
    </row>
    <row r="37" spans="1:9" x14ac:dyDescent="0.3">
      <c r="A37" s="45" t="s">
        <v>322</v>
      </c>
      <c r="B37" s="45">
        <v>14</v>
      </c>
      <c r="C37" s="46">
        <f>ABS(ROUND(SUMIF('Trial Balance'!W:W,B37,'Trial Balance'!K:K),0))</f>
        <v>0</v>
      </c>
      <c r="D37" s="46">
        <f>C37</f>
        <v>0</v>
      </c>
      <c r="E37" s="46"/>
      <c r="F37" s="72"/>
      <c r="H37" t="s">
        <v>300</v>
      </c>
      <c r="I37" t="s">
        <v>313</v>
      </c>
    </row>
    <row r="38" spans="1:9" ht="24" customHeight="1" x14ac:dyDescent="0.3">
      <c r="A38" s="45" t="s">
        <v>323</v>
      </c>
      <c r="B38" s="45">
        <v>15</v>
      </c>
      <c r="C38" s="46"/>
      <c r="D38" s="46"/>
      <c r="E38" s="46"/>
      <c r="F38" s="72"/>
      <c r="H38" t="s">
        <v>303</v>
      </c>
    </row>
    <row r="39" spans="1:9" x14ac:dyDescent="0.3">
      <c r="A39" s="45" t="s">
        <v>324</v>
      </c>
      <c r="B39" s="45">
        <v>16</v>
      </c>
      <c r="C39" s="46"/>
      <c r="D39" s="46"/>
      <c r="E39" s="46"/>
      <c r="F39" s="72"/>
      <c r="H39" t="s">
        <v>303</v>
      </c>
    </row>
    <row r="40" spans="1:9" x14ac:dyDescent="0.3">
      <c r="A40" s="45" t="s">
        <v>325</v>
      </c>
      <c r="B40" s="45">
        <v>17</v>
      </c>
      <c r="C40" s="46"/>
      <c r="D40" s="46"/>
      <c r="E40" s="46"/>
      <c r="F40" s="72"/>
      <c r="H40" t="s">
        <v>303</v>
      </c>
    </row>
    <row r="41" spans="1:9" x14ac:dyDescent="0.3">
      <c r="A41" s="45" t="s">
        <v>326</v>
      </c>
      <c r="B41" s="45">
        <v>18</v>
      </c>
      <c r="C41" s="46"/>
      <c r="D41" s="46"/>
      <c r="E41" s="46"/>
      <c r="F41" s="72"/>
      <c r="H41" t="s">
        <v>303</v>
      </c>
    </row>
    <row r="42" spans="1:9" ht="24" customHeight="1" x14ac:dyDescent="0.3">
      <c r="A42" s="45" t="s">
        <v>327</v>
      </c>
      <c r="B42" s="45">
        <v>19</v>
      </c>
      <c r="C42" s="46"/>
      <c r="D42" s="46"/>
      <c r="E42" s="46"/>
      <c r="F42" s="72"/>
      <c r="H42" t="s">
        <v>303</v>
      </c>
    </row>
    <row r="43" spans="1:9" x14ac:dyDescent="0.3">
      <c r="A43" s="77"/>
      <c r="B43" s="74"/>
      <c r="C43" s="78"/>
      <c r="D43" s="79"/>
      <c r="E43" s="79"/>
      <c r="F43" s="78"/>
    </row>
    <row r="44" spans="1:9" x14ac:dyDescent="0.3">
      <c r="A44" s="77"/>
      <c r="B44" s="74"/>
      <c r="C44" s="78"/>
      <c r="D44" s="79"/>
      <c r="E44" s="79"/>
      <c r="F44" s="78"/>
    </row>
    <row r="45" spans="1:9" x14ac:dyDescent="0.3">
      <c r="A45" s="45" t="s">
        <v>328</v>
      </c>
      <c r="B45" s="45" t="s">
        <v>50</v>
      </c>
      <c r="C45" s="45" t="s">
        <v>329</v>
      </c>
      <c r="D45" s="45" t="s">
        <v>330</v>
      </c>
    </row>
    <row r="46" spans="1:9" x14ac:dyDescent="0.3">
      <c r="A46" s="45" t="s">
        <v>295</v>
      </c>
      <c r="B46" s="45" t="s">
        <v>296</v>
      </c>
      <c r="C46" s="45" t="s">
        <v>297</v>
      </c>
      <c r="D46" s="45" t="s">
        <v>298</v>
      </c>
    </row>
    <row r="47" spans="1:9" x14ac:dyDescent="0.3">
      <c r="A47" s="45" t="s">
        <v>331</v>
      </c>
      <c r="B47" s="45">
        <v>20</v>
      </c>
      <c r="C47" s="46"/>
      <c r="D47" s="46"/>
      <c r="E47" s="72"/>
      <c r="F47" s="72"/>
      <c r="H47" t="s">
        <v>303</v>
      </c>
    </row>
    <row r="48" spans="1:9" x14ac:dyDescent="0.3">
      <c r="A48" s="45" t="s">
        <v>332</v>
      </c>
      <c r="B48" s="45">
        <v>21</v>
      </c>
      <c r="C48" s="46"/>
      <c r="D48" s="46"/>
      <c r="E48" s="72"/>
      <c r="F48" s="72"/>
      <c r="H48" t="s">
        <v>303</v>
      </c>
    </row>
    <row r="49" spans="1:8" x14ac:dyDescent="0.3">
      <c r="A49" s="80"/>
      <c r="B49" s="81"/>
      <c r="C49" s="78"/>
      <c r="D49" s="79"/>
    </row>
    <row r="50" spans="1:8" ht="36" customHeight="1" x14ac:dyDescent="0.3">
      <c r="A50" s="45" t="s">
        <v>333</v>
      </c>
      <c r="B50" s="45" t="s">
        <v>50</v>
      </c>
      <c r="C50" s="45" t="s">
        <v>294</v>
      </c>
    </row>
    <row r="51" spans="1:8" x14ac:dyDescent="0.3">
      <c r="A51" s="45" t="s">
        <v>295</v>
      </c>
      <c r="B51" s="45" t="s">
        <v>296</v>
      </c>
      <c r="C51" s="45" t="s">
        <v>297</v>
      </c>
    </row>
    <row r="52" spans="1:8" ht="36" customHeight="1" x14ac:dyDescent="0.3">
      <c r="A52" s="45" t="s">
        <v>334</v>
      </c>
      <c r="B52" s="45">
        <v>22</v>
      </c>
      <c r="C52" s="46"/>
      <c r="D52" s="9"/>
      <c r="E52" s="72"/>
      <c r="F52" s="72"/>
      <c r="H52" t="s">
        <v>303</v>
      </c>
    </row>
    <row r="53" spans="1:8" x14ac:dyDescent="0.3">
      <c r="A53" s="45" t="s">
        <v>335</v>
      </c>
      <c r="B53" s="45">
        <v>23</v>
      </c>
      <c r="C53" s="46"/>
      <c r="D53" s="9"/>
      <c r="E53" s="72"/>
      <c r="F53" s="72"/>
      <c r="H53" t="s">
        <v>303</v>
      </c>
    </row>
    <row r="54" spans="1:8" x14ac:dyDescent="0.3">
      <c r="A54" s="45" t="s">
        <v>336</v>
      </c>
      <c r="B54" s="45">
        <v>24</v>
      </c>
      <c r="C54" s="46"/>
      <c r="D54" s="9"/>
      <c r="E54" s="72"/>
      <c r="F54" s="72"/>
      <c r="H54" t="s">
        <v>303</v>
      </c>
    </row>
    <row r="55" spans="1:8" x14ac:dyDescent="0.3">
      <c r="A55" s="45" t="s">
        <v>337</v>
      </c>
      <c r="B55" s="45">
        <v>25</v>
      </c>
      <c r="C55" s="46"/>
      <c r="D55" s="9"/>
      <c r="E55" s="72"/>
      <c r="F55" s="72"/>
      <c r="H55" t="s">
        <v>303</v>
      </c>
    </row>
    <row r="56" spans="1:8" ht="25.75" customHeight="1" x14ac:dyDescent="0.3">
      <c r="A56" s="45" t="s">
        <v>338</v>
      </c>
      <c r="B56" s="45">
        <v>26</v>
      </c>
      <c r="C56" s="46"/>
      <c r="D56" s="9"/>
      <c r="E56" s="72"/>
      <c r="F56" s="72"/>
      <c r="H56" t="s">
        <v>303</v>
      </c>
    </row>
    <row r="57" spans="1:8" ht="24" customHeight="1" x14ac:dyDescent="0.3">
      <c r="A57" s="45" t="s">
        <v>339</v>
      </c>
      <c r="B57" s="45">
        <v>27</v>
      </c>
      <c r="C57" s="46"/>
      <c r="D57" s="9"/>
      <c r="E57" s="72"/>
      <c r="F57" s="72"/>
      <c r="H57" t="s">
        <v>303</v>
      </c>
    </row>
    <row r="58" spans="1:8" x14ac:dyDescent="0.3">
      <c r="A58" s="45" t="s">
        <v>340</v>
      </c>
      <c r="B58" s="45">
        <v>28</v>
      </c>
      <c r="C58" s="46"/>
      <c r="D58" s="9"/>
      <c r="E58" s="72"/>
      <c r="F58" s="72"/>
      <c r="H58" t="s">
        <v>303</v>
      </c>
    </row>
    <row r="59" spans="1:8" ht="36" customHeight="1" x14ac:dyDescent="0.3">
      <c r="A59" s="45" t="s">
        <v>341</v>
      </c>
      <c r="B59" s="45">
        <v>29</v>
      </c>
      <c r="C59" s="46"/>
      <c r="D59" s="9"/>
      <c r="E59" s="72"/>
      <c r="F59" s="72"/>
      <c r="H59" t="s">
        <v>303</v>
      </c>
    </row>
    <row r="60" spans="1:8" x14ac:dyDescent="0.3">
      <c r="A60" s="45" t="s">
        <v>340</v>
      </c>
      <c r="B60" s="45">
        <v>30</v>
      </c>
      <c r="C60" s="46"/>
      <c r="D60" s="9"/>
      <c r="E60" s="72"/>
      <c r="F60" s="72"/>
      <c r="H60" t="s">
        <v>303</v>
      </c>
    </row>
    <row r="61" spans="1:8" ht="24" customHeight="1" x14ac:dyDescent="0.3">
      <c r="A61" s="45" t="s">
        <v>342</v>
      </c>
      <c r="B61" s="45">
        <v>31</v>
      </c>
      <c r="C61" s="46"/>
      <c r="D61" s="9"/>
      <c r="E61" s="72"/>
      <c r="F61" s="72"/>
      <c r="H61" t="s">
        <v>303</v>
      </c>
    </row>
    <row r="62" spans="1:8" x14ac:dyDescent="0.3">
      <c r="A62" s="45" t="s">
        <v>343</v>
      </c>
      <c r="B62" s="45">
        <v>32</v>
      </c>
      <c r="C62" s="46"/>
      <c r="D62" s="9"/>
      <c r="E62" s="72"/>
      <c r="F62" s="72"/>
      <c r="H62" t="s">
        <v>303</v>
      </c>
    </row>
    <row r="63" spans="1:8" x14ac:dyDescent="0.3">
      <c r="A63" s="45" t="s">
        <v>344</v>
      </c>
      <c r="B63" s="45">
        <v>33</v>
      </c>
      <c r="C63" s="46"/>
      <c r="D63" s="9"/>
      <c r="E63" s="72"/>
      <c r="F63" s="72"/>
      <c r="H63" t="s">
        <v>303</v>
      </c>
    </row>
    <row r="64" spans="1:8" ht="25.75" customHeight="1" x14ac:dyDescent="0.3">
      <c r="A64" s="45" t="s">
        <v>345</v>
      </c>
      <c r="B64" s="45">
        <v>34</v>
      </c>
      <c r="C64" s="46"/>
      <c r="D64" s="9"/>
      <c r="E64" s="72"/>
      <c r="F64" s="72"/>
      <c r="H64" t="s">
        <v>303</v>
      </c>
    </row>
    <row r="65" spans="1:8" ht="24" customHeight="1" x14ac:dyDescent="0.3">
      <c r="A65" s="45" t="s">
        <v>346</v>
      </c>
      <c r="B65" s="45">
        <v>35</v>
      </c>
      <c r="C65" s="46"/>
      <c r="D65" s="9"/>
      <c r="E65" s="72"/>
      <c r="F65" s="72"/>
      <c r="H65" t="s">
        <v>303</v>
      </c>
    </row>
    <row r="66" spans="1:8" x14ac:dyDescent="0.3">
      <c r="A66" s="45" t="s">
        <v>347</v>
      </c>
      <c r="B66" s="45">
        <v>36</v>
      </c>
      <c r="C66" s="46"/>
      <c r="D66" s="9"/>
      <c r="E66" s="72"/>
      <c r="F66" s="72"/>
      <c r="H66" t="s">
        <v>303</v>
      </c>
    </row>
    <row r="67" spans="1:8" ht="36" customHeight="1" x14ac:dyDescent="0.3">
      <c r="A67" s="45" t="s">
        <v>348</v>
      </c>
      <c r="B67" s="45">
        <v>37</v>
      </c>
      <c r="C67" s="46"/>
      <c r="D67" s="9"/>
      <c r="E67" s="72"/>
      <c r="F67" s="72"/>
      <c r="H67" t="s">
        <v>303</v>
      </c>
    </row>
    <row r="68" spans="1:8" x14ac:dyDescent="0.3">
      <c r="A68" s="45" t="s">
        <v>349</v>
      </c>
      <c r="B68" s="45">
        <v>38</v>
      </c>
      <c r="C68" s="46"/>
      <c r="D68" s="9"/>
      <c r="E68" s="72"/>
      <c r="F68" s="72"/>
      <c r="H68" t="s">
        <v>303</v>
      </c>
    </row>
    <row r="69" spans="1:8" ht="24" customHeight="1" x14ac:dyDescent="0.3">
      <c r="A69" s="45" t="s">
        <v>350</v>
      </c>
      <c r="B69" s="45">
        <v>39</v>
      </c>
      <c r="C69" s="46"/>
      <c r="D69" s="9"/>
      <c r="E69" s="72"/>
      <c r="F69" s="72"/>
      <c r="H69" t="s">
        <v>303</v>
      </c>
    </row>
    <row r="70" spans="1:8" x14ac:dyDescent="0.3">
      <c r="A70" s="82"/>
      <c r="B70" s="74"/>
      <c r="C70" s="83"/>
      <c r="D70" s="83"/>
    </row>
    <row r="71" spans="1:8" x14ac:dyDescent="0.3">
      <c r="A71" s="82"/>
      <c r="B71" s="74"/>
      <c r="C71" s="83"/>
      <c r="D71" s="83"/>
    </row>
    <row r="72" spans="1:8" x14ac:dyDescent="0.3">
      <c r="A72" s="44" t="s">
        <v>351</v>
      </c>
      <c r="B72" s="44" t="s">
        <v>50</v>
      </c>
      <c r="C72" s="44" t="s">
        <v>294</v>
      </c>
      <c r="D72" s="83"/>
    </row>
    <row r="73" spans="1:8" x14ac:dyDescent="0.3">
      <c r="A73" s="45" t="s">
        <v>295</v>
      </c>
      <c r="B73" s="45" t="s">
        <v>296</v>
      </c>
      <c r="C73" s="45" t="s">
        <v>297</v>
      </c>
      <c r="D73" s="83"/>
    </row>
    <row r="74" spans="1:8" x14ac:dyDescent="0.3">
      <c r="A74" s="45" t="s">
        <v>352</v>
      </c>
      <c r="B74" s="45">
        <v>40</v>
      </c>
      <c r="C74" s="46">
        <f>'N15 - Personnel'!$C$23</f>
        <v>0</v>
      </c>
      <c r="D74" s="84"/>
      <c r="E74" s="72"/>
      <c r="F74" s="72"/>
      <c r="H74" t="s">
        <v>353</v>
      </c>
    </row>
    <row r="75" spans="1:8" x14ac:dyDescent="0.3">
      <c r="A75" s="45" t="s">
        <v>354</v>
      </c>
      <c r="B75" s="45">
        <v>41</v>
      </c>
      <c r="C75" s="46"/>
      <c r="D75" s="84"/>
      <c r="E75" s="72"/>
      <c r="F75" s="72"/>
      <c r="H75" t="s">
        <v>303</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355</v>
      </c>
      <c r="B79" s="45" t="s">
        <v>50</v>
      </c>
      <c r="C79" s="45" t="s">
        <v>294</v>
      </c>
      <c r="D79" s="45"/>
    </row>
    <row r="80" spans="1:8" x14ac:dyDescent="0.3">
      <c r="A80" s="45"/>
      <c r="B80" s="45"/>
      <c r="C80" s="45" t="s">
        <v>329</v>
      </c>
      <c r="D80" s="45" t="s">
        <v>330</v>
      </c>
    </row>
    <row r="81" spans="1:8" x14ac:dyDescent="0.3">
      <c r="A81" s="45" t="s">
        <v>295</v>
      </c>
      <c r="B81" s="45" t="s">
        <v>296</v>
      </c>
      <c r="C81" s="45" t="s">
        <v>297</v>
      </c>
      <c r="D81" s="45" t="s">
        <v>298</v>
      </c>
    </row>
    <row r="82" spans="1:8" x14ac:dyDescent="0.3">
      <c r="A82" s="45" t="s">
        <v>356</v>
      </c>
      <c r="B82" s="45">
        <v>42</v>
      </c>
      <c r="C82" s="46">
        <f>ABS(ROUND(SUMIF('Trial Balance'!O:O,B82,'Trial Balance'!H:H),0))</f>
        <v>0</v>
      </c>
      <c r="D82" s="46">
        <f>ABS(ROUND(SUMIF('Trial Balance'!O:O,B82,'Trial Balance'!K:K),0))</f>
        <v>0</v>
      </c>
      <c r="E82" s="72"/>
      <c r="F82" s="72"/>
      <c r="H82" t="s">
        <v>303</v>
      </c>
    </row>
    <row r="83" spans="1:8" ht="48" customHeight="1" x14ac:dyDescent="0.3">
      <c r="A83" s="45" t="s">
        <v>357</v>
      </c>
      <c r="B83" s="45">
        <v>43</v>
      </c>
      <c r="C83" s="46"/>
      <c r="D83" s="46"/>
      <c r="E83" s="72"/>
      <c r="F83" s="72"/>
      <c r="H83" t="s">
        <v>303</v>
      </c>
    </row>
    <row r="84" spans="1:8" ht="24" customHeight="1" x14ac:dyDescent="0.3">
      <c r="A84" s="44" t="s">
        <v>358</v>
      </c>
      <c r="B84" s="44">
        <v>44</v>
      </c>
      <c r="C84" s="76">
        <f>SUM(C85:C86)</f>
        <v>0</v>
      </c>
      <c r="D84" s="76">
        <f>SUM(D85:D86)</f>
        <v>0</v>
      </c>
      <c r="E84" s="72"/>
      <c r="F84" s="72"/>
      <c r="H84" t="s">
        <v>311</v>
      </c>
    </row>
    <row r="85" spans="1:8" x14ac:dyDescent="0.3">
      <c r="A85" s="45" t="s">
        <v>359</v>
      </c>
      <c r="B85" s="45">
        <v>45</v>
      </c>
      <c r="C85" s="46"/>
      <c r="D85" s="46"/>
      <c r="E85" s="72"/>
      <c r="F85" s="72"/>
      <c r="H85" t="s">
        <v>303</v>
      </c>
    </row>
    <row r="86" spans="1:8" x14ac:dyDescent="0.3">
      <c r="A86" s="45" t="s">
        <v>360</v>
      </c>
      <c r="B86" s="45">
        <v>46</v>
      </c>
      <c r="C86" s="46"/>
      <c r="D86" s="46"/>
      <c r="E86" s="72"/>
      <c r="F86" s="72"/>
      <c r="H86" t="s">
        <v>303</v>
      </c>
    </row>
    <row r="87" spans="1:8" ht="24" customHeight="1" x14ac:dyDescent="0.3">
      <c r="A87" s="44" t="s">
        <v>361</v>
      </c>
      <c r="B87" s="44">
        <v>47</v>
      </c>
      <c r="C87" s="76">
        <f>SUM(C88:C89)</f>
        <v>0</v>
      </c>
      <c r="D87" s="76">
        <f>SUM(D88:D89)</f>
        <v>0</v>
      </c>
      <c r="E87" s="72"/>
      <c r="F87" s="72"/>
      <c r="H87" t="s">
        <v>311</v>
      </c>
    </row>
    <row r="88" spans="1:8" x14ac:dyDescent="0.3">
      <c r="A88" s="45" t="s">
        <v>362</v>
      </c>
      <c r="B88" s="45">
        <v>48</v>
      </c>
      <c r="C88" s="46"/>
      <c r="D88" s="46"/>
      <c r="E88" s="72"/>
      <c r="F88" s="72"/>
      <c r="H88" t="s">
        <v>303</v>
      </c>
    </row>
    <row r="89" spans="1:8" x14ac:dyDescent="0.3">
      <c r="A89" s="45" t="s">
        <v>363</v>
      </c>
      <c r="B89" s="45">
        <v>49</v>
      </c>
      <c r="C89" s="46"/>
      <c r="D89" s="46"/>
      <c r="E89" s="72"/>
      <c r="F89" s="72"/>
      <c r="H89" t="s">
        <v>303</v>
      </c>
    </row>
    <row r="90" spans="1:8" x14ac:dyDescent="0.3">
      <c r="A90" s="85"/>
      <c r="B90" s="85"/>
      <c r="C90" s="78"/>
      <c r="D90" s="79"/>
    </row>
    <row r="91" spans="1:8" x14ac:dyDescent="0.3">
      <c r="A91" s="85"/>
      <c r="B91" s="85"/>
      <c r="C91" s="78"/>
      <c r="D91" s="79"/>
    </row>
    <row r="92" spans="1:8" x14ac:dyDescent="0.3">
      <c r="A92" s="45" t="s">
        <v>364</v>
      </c>
      <c r="B92" s="45" t="s">
        <v>50</v>
      </c>
      <c r="C92" s="45" t="s">
        <v>294</v>
      </c>
      <c r="D92" s="45"/>
    </row>
    <row r="93" spans="1:8" x14ac:dyDescent="0.3">
      <c r="A93" s="45"/>
      <c r="B93" s="45"/>
      <c r="C93" s="45" t="s">
        <v>329</v>
      </c>
      <c r="D93" s="45" t="s">
        <v>330</v>
      </c>
    </row>
    <row r="94" spans="1:8" x14ac:dyDescent="0.3">
      <c r="A94" s="45" t="s">
        <v>295</v>
      </c>
      <c r="B94" s="45" t="s">
        <v>296</v>
      </c>
      <c r="C94" s="45" t="s">
        <v>297</v>
      </c>
      <c r="D94" s="45" t="s">
        <v>298</v>
      </c>
    </row>
    <row r="95" spans="1:8" x14ac:dyDescent="0.3">
      <c r="A95" s="45" t="s">
        <v>365</v>
      </c>
      <c r="B95" s="45">
        <v>50</v>
      </c>
      <c r="C95" s="46"/>
      <c r="D95" s="46"/>
      <c r="E95" s="72"/>
      <c r="F95" s="72"/>
      <c r="H95" t="s">
        <v>303</v>
      </c>
    </row>
    <row r="96" spans="1:8" ht="48" customHeight="1" x14ac:dyDescent="0.3">
      <c r="A96" s="45" t="s">
        <v>357</v>
      </c>
      <c r="B96" s="45">
        <v>51</v>
      </c>
      <c r="C96" s="46"/>
      <c r="D96" s="46"/>
      <c r="E96" s="72"/>
      <c r="F96" s="72"/>
      <c r="H96" t="s">
        <v>303</v>
      </c>
    </row>
    <row r="97" spans="1:8" x14ac:dyDescent="0.3">
      <c r="A97" s="77"/>
      <c r="B97" s="74"/>
      <c r="C97" s="78"/>
      <c r="D97" s="79"/>
    </row>
    <row r="98" spans="1:8" x14ac:dyDescent="0.3">
      <c r="A98" s="77"/>
      <c r="B98" s="74"/>
      <c r="C98" s="78"/>
      <c r="D98" s="79"/>
    </row>
    <row r="99" spans="1:8" x14ac:dyDescent="0.3">
      <c r="A99" s="45" t="s">
        <v>366</v>
      </c>
      <c r="B99" s="45" t="s">
        <v>50</v>
      </c>
      <c r="C99" s="45" t="s">
        <v>294</v>
      </c>
      <c r="D99" s="45"/>
    </row>
    <row r="100" spans="1:8" x14ac:dyDescent="0.3">
      <c r="A100" s="45"/>
      <c r="B100" s="45"/>
      <c r="C100" s="45" t="s">
        <v>329</v>
      </c>
      <c r="D100" s="45" t="s">
        <v>330</v>
      </c>
    </row>
    <row r="101" spans="1:8" x14ac:dyDescent="0.3">
      <c r="A101" s="45" t="s">
        <v>295</v>
      </c>
      <c r="B101" s="45" t="s">
        <v>296</v>
      </c>
      <c r="C101" s="45" t="s">
        <v>297</v>
      </c>
      <c r="D101" s="45" t="s">
        <v>298</v>
      </c>
    </row>
    <row r="102" spans="1:8" ht="24" customHeight="1" x14ac:dyDescent="0.3">
      <c r="A102" s="45" t="s">
        <v>367</v>
      </c>
      <c r="B102" s="45">
        <v>52</v>
      </c>
      <c r="C102" s="46">
        <f>ABS(ROUND(SUMIF('Trial Balance'!O:O,B102,'Trial Balance'!H:H),0))</f>
        <v>0</v>
      </c>
      <c r="D102" s="46">
        <f>ABS(ROUND(SUMIF('Trial Balance'!O:O,B102,'Trial Balance'!K:K),0))</f>
        <v>0</v>
      </c>
      <c r="E102" s="72"/>
      <c r="F102" s="72"/>
      <c r="H102" t="s">
        <v>353</v>
      </c>
    </row>
    <row r="103" spans="1:8" ht="36" customHeight="1" x14ac:dyDescent="0.3">
      <c r="A103" s="45" t="s">
        <v>368</v>
      </c>
      <c r="B103" s="45">
        <v>53</v>
      </c>
      <c r="C103" s="46"/>
      <c r="D103" s="46"/>
      <c r="E103" s="72"/>
      <c r="F103" s="72"/>
      <c r="H103" t="s">
        <v>303</v>
      </c>
    </row>
    <row r="104" spans="1:8" ht="36" customHeight="1" x14ac:dyDescent="0.3">
      <c r="A104" s="45" t="s">
        <v>369</v>
      </c>
      <c r="B104" s="45">
        <v>54</v>
      </c>
      <c r="C104" s="46"/>
      <c r="D104" s="46"/>
      <c r="E104" s="72"/>
      <c r="F104" s="72"/>
      <c r="H104" t="s">
        <v>303</v>
      </c>
    </row>
    <row r="105" spans="1:8" ht="24" customHeight="1" x14ac:dyDescent="0.3">
      <c r="A105" s="45" t="s">
        <v>370</v>
      </c>
      <c r="B105" s="45">
        <v>55</v>
      </c>
      <c r="C105" s="46">
        <f>ABS(ROUND(SUMIF('Trial Balance'!E:E,"4093",'Trial Balance'!H:H),0))</f>
        <v>0</v>
      </c>
      <c r="D105" s="46">
        <f>ABS(ROUND(SUMIF('Trial Balance'!E:E,"4093",'Trial Balance'!K:K),0))</f>
        <v>0</v>
      </c>
      <c r="E105" s="72"/>
      <c r="F105" s="72"/>
      <c r="H105" t="s">
        <v>353</v>
      </c>
    </row>
    <row r="106" spans="1:8" ht="36" customHeight="1" x14ac:dyDescent="0.3">
      <c r="A106" s="45" t="s">
        <v>371</v>
      </c>
      <c r="B106" s="45">
        <v>56</v>
      </c>
      <c r="C106" s="46"/>
      <c r="D106" s="46"/>
      <c r="E106" s="72"/>
      <c r="F106" s="72"/>
      <c r="H106" t="s">
        <v>303</v>
      </c>
    </row>
    <row r="107" spans="1:8" ht="36" customHeight="1" x14ac:dyDescent="0.3">
      <c r="A107" s="45" t="s">
        <v>372</v>
      </c>
      <c r="B107" s="45">
        <v>57</v>
      </c>
      <c r="C107" s="46"/>
      <c r="D107" s="46"/>
      <c r="E107" s="72"/>
      <c r="F107" s="72"/>
      <c r="H107" t="s">
        <v>303</v>
      </c>
    </row>
    <row r="108" spans="1:8" ht="24" customHeight="1" x14ac:dyDescent="0.3">
      <c r="A108" s="44" t="s">
        <v>373</v>
      </c>
      <c r="B108" s="44">
        <v>58</v>
      </c>
      <c r="C108" s="76">
        <f>C109+C115</f>
        <v>0</v>
      </c>
      <c r="D108" s="76">
        <f>D109+D115</f>
        <v>0</v>
      </c>
      <c r="E108" s="72"/>
      <c r="F108" s="72"/>
      <c r="H108" t="s">
        <v>311</v>
      </c>
    </row>
    <row r="109" spans="1:8" ht="48" customHeight="1" x14ac:dyDescent="0.3">
      <c r="A109" s="45" t="s">
        <v>374</v>
      </c>
      <c r="B109" s="45">
        <v>59</v>
      </c>
      <c r="C109" s="46">
        <f>'1. F10'!D39-'3. F30'!C115</f>
        <v>0</v>
      </c>
      <c r="D109" s="46">
        <f>'1. F10'!E39-'3. F30'!D115</f>
        <v>0</v>
      </c>
      <c r="E109" s="72"/>
      <c r="F109" s="72"/>
      <c r="H109" t="s">
        <v>353</v>
      </c>
    </row>
    <row r="110" spans="1:8" x14ac:dyDescent="0.3">
      <c r="A110" s="45" t="s">
        <v>375</v>
      </c>
      <c r="B110" s="45">
        <v>60</v>
      </c>
      <c r="C110" s="46"/>
      <c r="D110" s="46"/>
      <c r="E110" s="72"/>
      <c r="F110" s="72"/>
      <c r="H110" t="s">
        <v>303</v>
      </c>
    </row>
    <row r="111" spans="1:8" x14ac:dyDescent="0.3">
      <c r="A111" s="45" t="s">
        <v>376</v>
      </c>
      <c r="B111" s="45">
        <v>61</v>
      </c>
      <c r="C111" s="46"/>
      <c r="D111" s="46"/>
      <c r="E111" s="72"/>
      <c r="F111" s="72"/>
      <c r="H111" t="s">
        <v>303</v>
      </c>
    </row>
    <row r="112" spans="1:8" ht="24" customHeight="1" x14ac:dyDescent="0.3">
      <c r="A112" s="45" t="s">
        <v>377</v>
      </c>
      <c r="B112" s="45">
        <v>62</v>
      </c>
      <c r="C112" s="46"/>
      <c r="D112" s="46"/>
      <c r="E112" s="72"/>
      <c r="F112" s="72"/>
      <c r="H112" t="s">
        <v>303</v>
      </c>
    </row>
    <row r="113" spans="1:9" x14ac:dyDescent="0.3">
      <c r="A113" s="45" t="s">
        <v>378</v>
      </c>
      <c r="B113" s="45">
        <v>63</v>
      </c>
      <c r="C113" s="46"/>
      <c r="D113" s="46"/>
      <c r="E113" s="72"/>
      <c r="F113" s="72"/>
      <c r="H113" t="s">
        <v>303</v>
      </c>
    </row>
    <row r="114" spans="1:9" x14ac:dyDescent="0.3">
      <c r="A114" s="45" t="s">
        <v>379</v>
      </c>
      <c r="B114" s="45">
        <v>64</v>
      </c>
      <c r="C114" s="46"/>
      <c r="D114" s="46"/>
      <c r="E114" s="72"/>
      <c r="F114" s="72"/>
      <c r="H114" t="s">
        <v>303</v>
      </c>
    </row>
    <row r="115" spans="1:9" ht="24" customHeight="1" x14ac:dyDescent="0.3">
      <c r="A115" s="44" t="s">
        <v>380</v>
      </c>
      <c r="B115" s="44">
        <v>65</v>
      </c>
      <c r="C115" s="76">
        <f>SUM(C116:C117)</f>
        <v>0</v>
      </c>
      <c r="D115" s="76">
        <f>SUM(D116:D117)</f>
        <v>0</v>
      </c>
      <c r="E115" s="72"/>
      <c r="F115" s="72"/>
      <c r="H115" t="s">
        <v>311</v>
      </c>
    </row>
    <row r="116" spans="1:9" ht="36" customHeight="1" x14ac:dyDescent="0.3">
      <c r="A116" s="45" t="s">
        <v>381</v>
      </c>
      <c r="B116" s="45">
        <v>66</v>
      </c>
      <c r="C116" s="46">
        <f>'1. F10'!D38</f>
        <v>0</v>
      </c>
      <c r="D116" s="46">
        <f>'1. F10'!E38</f>
        <v>0</v>
      </c>
      <c r="E116" s="72"/>
      <c r="F116" s="72"/>
      <c r="H116" t="s">
        <v>353</v>
      </c>
      <c r="I116" t="s">
        <v>382</v>
      </c>
    </row>
    <row r="117" spans="1:9" x14ac:dyDescent="0.3">
      <c r="A117" s="45" t="s">
        <v>383</v>
      </c>
      <c r="B117" s="45">
        <v>67</v>
      </c>
      <c r="C117" s="46"/>
      <c r="D117" s="46"/>
      <c r="E117" s="72"/>
      <c r="F117" s="72"/>
      <c r="H117" t="s">
        <v>303</v>
      </c>
    </row>
    <row r="118" spans="1:9" ht="60" customHeight="1" x14ac:dyDescent="0.3">
      <c r="A118" s="45" t="s">
        <v>384</v>
      </c>
      <c r="B118" s="45">
        <v>68</v>
      </c>
      <c r="C118" s="46">
        <f>ABS(ROUND(SUMIF('Trial Balance'!O:O,B118,'Trial Balance'!H:H),0))</f>
        <v>0</v>
      </c>
      <c r="D118" s="46">
        <f>ABS(ROUND(SUMIF('Trial Balance'!O:O,B118,'Trial Balance'!K:K),0))</f>
        <v>0</v>
      </c>
      <c r="E118" s="72"/>
      <c r="F118" s="72"/>
      <c r="H118" t="s">
        <v>353</v>
      </c>
    </row>
    <row r="119" spans="1:9" ht="96" customHeight="1" x14ac:dyDescent="0.3">
      <c r="A119" s="45" t="s">
        <v>385</v>
      </c>
      <c r="B119" s="45">
        <v>69</v>
      </c>
      <c r="C119" s="46"/>
      <c r="D119" s="46"/>
      <c r="E119" s="72"/>
      <c r="F119" s="72"/>
      <c r="H119" t="s">
        <v>303</v>
      </c>
    </row>
    <row r="120" spans="1:9" ht="96" customHeight="1" x14ac:dyDescent="0.3">
      <c r="A120" s="45" t="s">
        <v>386</v>
      </c>
      <c r="B120" s="45">
        <v>70</v>
      </c>
      <c r="C120" s="46"/>
      <c r="D120" s="46"/>
      <c r="E120" s="72"/>
      <c r="F120" s="72"/>
      <c r="H120" t="s">
        <v>303</v>
      </c>
    </row>
    <row r="121" spans="1:9" x14ac:dyDescent="0.3">
      <c r="A121" s="45" t="s">
        <v>387</v>
      </c>
      <c r="B121" s="45">
        <v>71</v>
      </c>
      <c r="C121" s="46"/>
      <c r="D121" s="46"/>
      <c r="E121" s="72"/>
      <c r="F121" s="72"/>
      <c r="H121" t="s">
        <v>303</v>
      </c>
    </row>
    <row r="122" spans="1:9" ht="24" customHeight="1" x14ac:dyDescent="0.3">
      <c r="A122" s="45" t="s">
        <v>388</v>
      </c>
      <c r="B122" s="45">
        <v>72</v>
      </c>
      <c r="C122" s="46">
        <f>ABS(ROUND(SUMIF('Trial Balance'!O:O,B122,'Trial Balance'!H:H),0))</f>
        <v>0</v>
      </c>
      <c r="D122" s="46">
        <f>ABS(ROUND(SUMIF('Trial Balance'!O:O,B122,'Trial Balance'!K:K),0))</f>
        <v>0</v>
      </c>
      <c r="E122" s="72"/>
      <c r="F122" s="72"/>
      <c r="H122" t="s">
        <v>353</v>
      </c>
    </row>
    <row r="123" spans="1:9" ht="48" customHeight="1" x14ac:dyDescent="0.3">
      <c r="A123" s="44" t="s">
        <v>389</v>
      </c>
      <c r="B123" s="44">
        <v>73</v>
      </c>
      <c r="C123" s="76">
        <f>SUM(C124:C128)</f>
        <v>0</v>
      </c>
      <c r="D123" s="76">
        <f>SUM(D124:D128)</f>
        <v>0</v>
      </c>
      <c r="E123" s="72"/>
      <c r="F123" s="72"/>
      <c r="H123" t="s">
        <v>311</v>
      </c>
    </row>
    <row r="124" spans="1:9" x14ac:dyDescent="0.3">
      <c r="A124" s="45" t="s">
        <v>390</v>
      </c>
      <c r="B124" s="45">
        <v>74</v>
      </c>
      <c r="C124" s="46">
        <f>ABS(ROUND(SUMIF('Trial Balance'!O:O,B124,'Trial Balance'!H:H),0))</f>
        <v>0</v>
      </c>
      <c r="D124" s="46">
        <f>ABS(ROUND(SUMIF('Trial Balance'!O:O,B124,'Trial Balance'!K:K),0))</f>
        <v>0</v>
      </c>
      <c r="E124" s="72"/>
      <c r="F124" s="72"/>
      <c r="H124" t="s">
        <v>353</v>
      </c>
      <c r="I124" t="s">
        <v>391</v>
      </c>
    </row>
    <row r="125" spans="1:9" x14ac:dyDescent="0.3">
      <c r="A125" s="45" t="s">
        <v>392</v>
      </c>
      <c r="B125" s="45">
        <v>75</v>
      </c>
      <c r="C125" s="46">
        <f>ABS(ROUND(SUMIF('Trial Balance'!O:O,B125,'Trial Balance'!H:H),0))</f>
        <v>0</v>
      </c>
      <c r="D125" s="46">
        <f>ABS(ROUND(SUMIF('Trial Balance'!O:O,B125,'Trial Balance'!K:K),0))</f>
        <v>0</v>
      </c>
      <c r="E125" s="72"/>
      <c r="F125" s="72"/>
      <c r="H125" t="s">
        <v>353</v>
      </c>
      <c r="I125" t="s">
        <v>393</v>
      </c>
    </row>
    <row r="126" spans="1:9" x14ac:dyDescent="0.3">
      <c r="A126" s="45" t="s">
        <v>394</v>
      </c>
      <c r="B126" s="45">
        <v>76</v>
      </c>
      <c r="C126" s="46">
        <f>ABS(ROUND(SUMIF('Trial Balance'!O:O,B126,'Trial Balance'!H:H),0))</f>
        <v>0</v>
      </c>
      <c r="D126" s="46">
        <f>ABS(ROUND(SUMIF('Trial Balance'!O:O,B126,'Trial Balance'!K:K),0))</f>
        <v>0</v>
      </c>
      <c r="E126" s="72"/>
      <c r="F126" s="72"/>
      <c r="H126" t="s">
        <v>353</v>
      </c>
    </row>
    <row r="127" spans="1:9" ht="24" customHeight="1" x14ac:dyDescent="0.3">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3">
      <c r="A128" s="45" t="s">
        <v>397</v>
      </c>
      <c r="B128" s="45">
        <v>78</v>
      </c>
      <c r="C128" s="46">
        <f>ABS(ROUND(SUMIF('Trial Balance'!O:O,B128,'Trial Balance'!H:H),0))</f>
        <v>0</v>
      </c>
      <c r="D128" s="46">
        <f>ABS(ROUND(SUMIF('Trial Balance'!O:O,B128,'Trial Balance'!K:K),0))</f>
        <v>0</v>
      </c>
      <c r="E128" s="72"/>
      <c r="F128" s="72"/>
      <c r="H128" t="s">
        <v>353</v>
      </c>
    </row>
    <row r="129" spans="1:9" ht="24" customHeight="1" x14ac:dyDescent="0.3">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3">
      <c r="A130" s="45" t="s">
        <v>400</v>
      </c>
      <c r="B130" s="45">
        <v>80</v>
      </c>
      <c r="C130" s="46"/>
      <c r="D130" s="46"/>
      <c r="E130" s="72"/>
      <c r="F130" s="72"/>
      <c r="H130" t="s">
        <v>303</v>
      </c>
    </row>
    <row r="131" spans="1:9" ht="24" customHeight="1" x14ac:dyDescent="0.3">
      <c r="A131" s="45" t="s">
        <v>401</v>
      </c>
      <c r="B131" s="45">
        <v>81</v>
      </c>
      <c r="C131" s="46"/>
      <c r="D131" s="46"/>
      <c r="E131" s="72"/>
      <c r="F131" s="72"/>
      <c r="H131" t="s">
        <v>303</v>
      </c>
    </row>
    <row r="132" spans="1:9" ht="72" customHeight="1" x14ac:dyDescent="0.3">
      <c r="A132" s="45" t="s">
        <v>402</v>
      </c>
      <c r="B132" s="45">
        <v>82</v>
      </c>
      <c r="C132" s="46"/>
      <c r="D132" s="46"/>
      <c r="E132" s="72"/>
      <c r="F132" s="72"/>
      <c r="H132" t="s">
        <v>303</v>
      </c>
    </row>
    <row r="133" spans="1:9"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9" x14ac:dyDescent="0.3">
      <c r="A134" s="45" t="s">
        <v>404</v>
      </c>
      <c r="B134" s="45">
        <v>84</v>
      </c>
      <c r="C134" s="46">
        <f>'1. F10'!D52</f>
        <v>0</v>
      </c>
      <c r="D134" s="46">
        <f>'1. F10'!E52</f>
        <v>0</v>
      </c>
      <c r="E134" s="72"/>
      <c r="F134" s="72"/>
      <c r="H134" t="s">
        <v>353</v>
      </c>
    </row>
    <row r="135" spans="1:9" ht="48" customHeight="1" x14ac:dyDescent="0.3">
      <c r="A135" s="45" t="s">
        <v>405</v>
      </c>
      <c r="B135" s="45">
        <v>85</v>
      </c>
      <c r="C135" s="46"/>
      <c r="D135" s="46"/>
      <c r="E135" s="72"/>
      <c r="F135" s="72"/>
      <c r="H135" t="s">
        <v>303</v>
      </c>
    </row>
    <row r="136" spans="1:9" ht="60" customHeight="1" x14ac:dyDescent="0.3">
      <c r="A136" s="45" t="s">
        <v>406</v>
      </c>
      <c r="B136" s="45">
        <v>86</v>
      </c>
      <c r="C136" s="46"/>
      <c r="D136" s="46"/>
      <c r="E136" s="72"/>
      <c r="F136" s="72"/>
      <c r="H136" t="s">
        <v>303</v>
      </c>
    </row>
    <row r="137" spans="1:9" ht="60" customHeight="1" x14ac:dyDescent="0.3">
      <c r="A137" s="45" t="s">
        <v>407</v>
      </c>
      <c r="B137" s="45">
        <v>87</v>
      </c>
      <c r="C137" s="46"/>
      <c r="D137" s="46"/>
      <c r="E137" s="72"/>
      <c r="F137" s="72"/>
      <c r="H137" t="s">
        <v>303</v>
      </c>
    </row>
    <row r="138" spans="1:9" x14ac:dyDescent="0.3">
      <c r="A138" s="45" t="s">
        <v>408</v>
      </c>
      <c r="B138" s="45">
        <v>88</v>
      </c>
      <c r="C138" s="46">
        <f>ABS(ROUND(SUMIF('Trial Balance'!O:O,B138,'Trial Balance'!H:H),0))</f>
        <v>0</v>
      </c>
      <c r="D138" s="46">
        <f>ABS(ROUND(SUMIF('Trial Balance'!O:O,B138,'Trial Balance'!K:K),0))</f>
        <v>0</v>
      </c>
      <c r="E138" s="72"/>
      <c r="F138" s="72"/>
      <c r="H138" t="s">
        <v>353</v>
      </c>
    </row>
    <row r="139" spans="1:9" x14ac:dyDescent="0.3">
      <c r="A139" s="45" t="s">
        <v>409</v>
      </c>
      <c r="B139" s="45">
        <v>89</v>
      </c>
      <c r="C139" s="46"/>
      <c r="D139" s="46"/>
      <c r="E139" s="72"/>
      <c r="F139" s="72"/>
      <c r="H139" t="s">
        <v>303</v>
      </c>
    </row>
    <row r="140" spans="1:9" ht="24" customHeight="1" x14ac:dyDescent="0.3">
      <c r="A140" s="45" t="s">
        <v>410</v>
      </c>
      <c r="B140" s="45">
        <v>90</v>
      </c>
      <c r="C140" s="46"/>
      <c r="D140" s="46"/>
      <c r="E140" s="72"/>
      <c r="F140" s="72"/>
      <c r="H140" t="s">
        <v>303</v>
      </c>
    </row>
    <row r="141" spans="1:9" ht="24" customHeight="1" x14ac:dyDescent="0.3">
      <c r="A141" s="45" t="s">
        <v>411</v>
      </c>
      <c r="B141" s="45">
        <v>91</v>
      </c>
      <c r="C141" s="46"/>
      <c r="D141" s="46"/>
      <c r="E141" s="72"/>
      <c r="F141" s="72"/>
      <c r="H141" t="s">
        <v>303</v>
      </c>
    </row>
    <row r="142" spans="1:9" x14ac:dyDescent="0.3">
      <c r="A142" s="45" t="s">
        <v>412</v>
      </c>
      <c r="B142" s="45">
        <v>92</v>
      </c>
      <c r="C142" s="46">
        <f>'1. F10'!D58-C148</f>
        <v>0</v>
      </c>
      <c r="D142" s="46">
        <f>'1. F10'!E58-D148</f>
        <v>0</v>
      </c>
      <c r="E142" s="72"/>
      <c r="F142" s="72"/>
      <c r="H142" t="s">
        <v>353</v>
      </c>
    </row>
    <row r="143" spans="1:9" x14ac:dyDescent="0.3">
      <c r="A143" s="45" t="s">
        <v>375</v>
      </c>
      <c r="B143" s="45">
        <v>93</v>
      </c>
      <c r="C143" s="46"/>
      <c r="D143" s="46"/>
      <c r="E143" s="72"/>
      <c r="F143" s="72"/>
      <c r="H143" t="s">
        <v>303</v>
      </c>
    </row>
    <row r="144" spans="1:9" x14ac:dyDescent="0.3">
      <c r="A144" s="45" t="s">
        <v>376</v>
      </c>
      <c r="B144" s="45">
        <v>94</v>
      </c>
      <c r="C144" s="46"/>
      <c r="D144" s="46"/>
      <c r="E144" s="72"/>
      <c r="F144" s="72"/>
      <c r="H144" t="s">
        <v>303</v>
      </c>
    </row>
    <row r="145" spans="1:9" x14ac:dyDescent="0.3">
      <c r="A145" s="45" t="s">
        <v>413</v>
      </c>
      <c r="B145" s="45">
        <v>95</v>
      </c>
      <c r="C145" s="46"/>
      <c r="D145" s="46"/>
      <c r="E145" s="72"/>
      <c r="F145" s="72"/>
      <c r="H145" t="s">
        <v>303</v>
      </c>
    </row>
    <row r="146" spans="1:9" x14ac:dyDescent="0.3">
      <c r="A146" s="45" t="s">
        <v>379</v>
      </c>
      <c r="B146" s="45">
        <v>96</v>
      </c>
      <c r="C146" s="46"/>
      <c r="D146" s="46"/>
      <c r="E146" s="72"/>
      <c r="F146" s="72"/>
      <c r="H146" t="s">
        <v>303</v>
      </c>
    </row>
    <row r="147" spans="1:9" x14ac:dyDescent="0.3">
      <c r="A147" s="45" t="s">
        <v>414</v>
      </c>
      <c r="B147" s="45">
        <v>97</v>
      </c>
      <c r="C147" s="46"/>
      <c r="D147" s="46"/>
      <c r="E147" s="72"/>
      <c r="F147" s="72"/>
      <c r="H147" t="s">
        <v>303</v>
      </c>
    </row>
    <row r="148" spans="1:9" x14ac:dyDescent="0.3">
      <c r="A148" s="45" t="s">
        <v>415</v>
      </c>
      <c r="B148" s="45">
        <v>98</v>
      </c>
      <c r="C148" s="46">
        <f>ABS(ROUND(SUMIF('Trial Balance'!O:O,B148,'Trial Balance'!H:H),0))</f>
        <v>0</v>
      </c>
      <c r="D148" s="46">
        <f>ABS(ROUND(SUMIF('Trial Balance'!O:O,B148,'Trial Balance'!K:K),0))</f>
        <v>0</v>
      </c>
      <c r="E148" s="72"/>
      <c r="F148" s="72"/>
      <c r="H148" t="s">
        <v>353</v>
      </c>
    </row>
    <row r="149" spans="1:9" x14ac:dyDescent="0.3">
      <c r="A149" s="44" t="s">
        <v>416</v>
      </c>
      <c r="B149" s="44">
        <v>99</v>
      </c>
      <c r="C149" s="76">
        <f>SUM(C150:C151)</f>
        <v>0</v>
      </c>
      <c r="D149" s="76">
        <f>SUM(D150:D151)</f>
        <v>0</v>
      </c>
      <c r="E149" s="72"/>
      <c r="F149" s="72"/>
      <c r="H149" t="s">
        <v>311</v>
      </c>
    </row>
    <row r="150" spans="1:9" x14ac:dyDescent="0.3">
      <c r="A150" s="45" t="s">
        <v>417</v>
      </c>
      <c r="B150" s="45">
        <v>100</v>
      </c>
      <c r="C150" s="46">
        <f>ABS(ROUND(SUMIF('Trial Balance'!O:O,B150,'Trial Balance'!H:H),0))</f>
        <v>0</v>
      </c>
      <c r="D150" s="46">
        <f>ABS(ROUND(SUMIF('Trial Balance'!O:O,B150,'Trial Balance'!K:K),0))</f>
        <v>0</v>
      </c>
      <c r="E150" s="72"/>
      <c r="F150" s="72"/>
      <c r="H150" t="s">
        <v>353</v>
      </c>
    </row>
    <row r="151" spans="1:9" x14ac:dyDescent="0.3">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3">
      <c r="A152" s="44" t="s">
        <v>419</v>
      </c>
      <c r="B152" s="44">
        <v>102</v>
      </c>
      <c r="C152" s="76">
        <f>C153+C155</f>
        <v>0</v>
      </c>
      <c r="D152" s="76">
        <f>D153+D155</f>
        <v>0</v>
      </c>
      <c r="E152" s="72"/>
      <c r="F152" s="72"/>
      <c r="H152" t="s">
        <v>311</v>
      </c>
    </row>
    <row r="153" spans="1:9" x14ac:dyDescent="0.3">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3">
      <c r="A154" s="45" t="s">
        <v>421</v>
      </c>
      <c r="B154" s="45">
        <v>104</v>
      </c>
      <c r="C154" s="46"/>
      <c r="D154" s="46"/>
      <c r="E154" s="72"/>
      <c r="F154" s="72"/>
      <c r="H154" t="s">
        <v>303</v>
      </c>
    </row>
    <row r="155" spans="1:9" x14ac:dyDescent="0.3">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3">
      <c r="A156" s="45" t="s">
        <v>423</v>
      </c>
      <c r="B156" s="45">
        <v>106</v>
      </c>
      <c r="C156" s="46"/>
      <c r="D156" s="46"/>
      <c r="E156" s="72"/>
      <c r="F156" s="72"/>
      <c r="H156" t="s">
        <v>303</v>
      </c>
    </row>
    <row r="157" spans="1:9" ht="24" customHeight="1" x14ac:dyDescent="0.3">
      <c r="A157" s="44" t="s">
        <v>424</v>
      </c>
      <c r="B157" s="44">
        <v>107</v>
      </c>
      <c r="C157" s="76">
        <f>SUM(C158:C159)</f>
        <v>0</v>
      </c>
      <c r="D157" s="76">
        <f>SUM(D158:D159)</f>
        <v>0</v>
      </c>
      <c r="E157" s="72"/>
      <c r="F157" s="72"/>
      <c r="H157" t="s">
        <v>311</v>
      </c>
    </row>
    <row r="158" spans="1:9"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3">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3">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3">
      <c r="A161" s="44" t="s">
        <v>430</v>
      </c>
      <c r="B161" s="44">
        <v>111</v>
      </c>
      <c r="C161" s="76">
        <f>SUM(C162:C163)</f>
        <v>0</v>
      </c>
      <c r="D161" s="76">
        <f>SUM(D162:D163)</f>
        <v>0</v>
      </c>
      <c r="E161" s="72"/>
      <c r="F161" s="72"/>
      <c r="H161" t="s">
        <v>311</v>
      </c>
    </row>
    <row r="162" spans="1:8" x14ac:dyDescent="0.3">
      <c r="A162" s="45" t="s">
        <v>431</v>
      </c>
      <c r="B162" s="45">
        <v>112</v>
      </c>
      <c r="C162" s="46"/>
      <c r="D162" s="46"/>
      <c r="E162" s="72"/>
      <c r="F162" s="72"/>
      <c r="H162" t="s">
        <v>303</v>
      </c>
    </row>
    <row r="163" spans="1:8" x14ac:dyDescent="0.3">
      <c r="A163" s="45" t="s">
        <v>432</v>
      </c>
      <c r="B163" s="45">
        <v>113</v>
      </c>
      <c r="C163" s="46"/>
      <c r="D163" s="46"/>
      <c r="E163" s="72"/>
      <c r="F163" s="72"/>
      <c r="H163" t="s">
        <v>303</v>
      </c>
    </row>
    <row r="164" spans="1:8" ht="60" customHeight="1" x14ac:dyDescent="0.3">
      <c r="A164" s="44" t="s">
        <v>433</v>
      </c>
      <c r="B164" s="44">
        <v>114</v>
      </c>
      <c r="C164" s="76">
        <f>SUM(C165:C166)</f>
        <v>0</v>
      </c>
      <c r="D164" s="76">
        <f>SUM(D165:D166)</f>
        <v>0</v>
      </c>
      <c r="E164" s="72"/>
      <c r="F164" s="72"/>
      <c r="H164" t="s">
        <v>311</v>
      </c>
    </row>
    <row r="165" spans="1:8" x14ac:dyDescent="0.3">
      <c r="A165" s="45" t="s">
        <v>434</v>
      </c>
      <c r="B165" s="45">
        <v>115</v>
      </c>
      <c r="C165" s="46"/>
      <c r="D165" s="46"/>
      <c r="E165" s="72"/>
      <c r="F165" s="72"/>
      <c r="H165" t="s">
        <v>303</v>
      </c>
    </row>
    <row r="166" spans="1:8" x14ac:dyDescent="0.3">
      <c r="A166" s="45" t="s">
        <v>432</v>
      </c>
      <c r="B166" s="45">
        <v>116</v>
      </c>
      <c r="C166" s="46"/>
      <c r="D166" s="46"/>
      <c r="E166" s="72"/>
      <c r="F166" s="72"/>
      <c r="H166" t="s">
        <v>303</v>
      </c>
    </row>
    <row r="167" spans="1:8" x14ac:dyDescent="0.3">
      <c r="A167" s="45" t="s">
        <v>435</v>
      </c>
      <c r="B167" s="45">
        <v>117</v>
      </c>
      <c r="C167" s="46">
        <f>ABS(ROUND(SUMIF('Trial Balance'!O:O,B167,'Trial Balance'!H:H),0))</f>
        <v>0</v>
      </c>
      <c r="D167" s="46">
        <f>ABS(ROUND(SUMIF('Trial Balance'!O:O,B167,'Trial Balance'!K:K),0))</f>
        <v>0</v>
      </c>
      <c r="E167" s="72"/>
      <c r="F167" s="72"/>
      <c r="H167" t="s">
        <v>353</v>
      </c>
    </row>
    <row r="168" spans="1:8" x14ac:dyDescent="0.3">
      <c r="A168" s="44" t="s">
        <v>436</v>
      </c>
      <c r="B168" s="44">
        <v>118</v>
      </c>
      <c r="C168" s="76">
        <f>SUM(C169:C170)</f>
        <v>0</v>
      </c>
      <c r="D168" s="76">
        <f>SUM(D169:D170)</f>
        <v>0</v>
      </c>
      <c r="E168" s="72"/>
      <c r="F168" s="72"/>
      <c r="H168" t="s">
        <v>311</v>
      </c>
    </row>
    <row r="169" spans="1:8" x14ac:dyDescent="0.3">
      <c r="A169" s="45" t="s">
        <v>437</v>
      </c>
      <c r="B169" s="45">
        <v>119</v>
      </c>
      <c r="C169" s="46"/>
      <c r="D169" s="46"/>
      <c r="E169" s="72"/>
      <c r="F169" s="72"/>
      <c r="H169" t="s">
        <v>303</v>
      </c>
    </row>
    <row r="170" spans="1:8" x14ac:dyDescent="0.3">
      <c r="A170" s="45" t="s">
        <v>432</v>
      </c>
      <c r="B170" s="45">
        <v>120</v>
      </c>
      <c r="C170" s="46"/>
      <c r="D170" s="46"/>
      <c r="E170" s="72"/>
      <c r="F170" s="72"/>
      <c r="H170" t="s">
        <v>303</v>
      </c>
    </row>
    <row r="171" spans="1:8" ht="24" customHeight="1" x14ac:dyDescent="0.3">
      <c r="A171" s="45" t="s">
        <v>438</v>
      </c>
      <c r="B171" s="45">
        <v>121</v>
      </c>
      <c r="C171" s="46">
        <f>ABS(ROUND(SUMIF('Trial Balance'!O:O,B171,'Trial Balance'!H:H),0))</f>
        <v>0</v>
      </c>
      <c r="D171" s="46">
        <f>ABS(ROUND(SUMIF('Trial Balance'!O:O,B171,'Trial Balance'!K:K),0))</f>
        <v>0</v>
      </c>
      <c r="E171" s="72"/>
      <c r="F171" s="72"/>
      <c r="H171" t="s">
        <v>353</v>
      </c>
    </row>
    <row r="172" spans="1:8" x14ac:dyDescent="0.3">
      <c r="A172" s="45" t="s">
        <v>439</v>
      </c>
      <c r="B172" s="45">
        <v>122</v>
      </c>
      <c r="C172" s="46"/>
      <c r="D172" s="46"/>
      <c r="E172" s="72"/>
      <c r="F172" s="72"/>
      <c r="H172" t="s">
        <v>303</v>
      </c>
    </row>
    <row r="173" spans="1:8" ht="24" customHeight="1" x14ac:dyDescent="0.3">
      <c r="A173" s="45" t="s">
        <v>440</v>
      </c>
      <c r="B173" s="45">
        <v>123</v>
      </c>
      <c r="C173" s="46"/>
      <c r="D173" s="46"/>
      <c r="E173" s="72"/>
      <c r="F173" s="72"/>
      <c r="H173" t="s">
        <v>303</v>
      </c>
    </row>
    <row r="174" spans="1:8" ht="48" customHeight="1" x14ac:dyDescent="0.3">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3">
      <c r="A175" s="45" t="s">
        <v>442</v>
      </c>
      <c r="B175" s="45">
        <v>125</v>
      </c>
      <c r="C175" s="46"/>
      <c r="D175" s="46"/>
      <c r="E175" s="72"/>
      <c r="F175" s="72"/>
      <c r="H175" t="s">
        <v>303</v>
      </c>
    </row>
    <row r="176" spans="1:8" ht="84" customHeight="1" x14ac:dyDescent="0.3">
      <c r="A176" s="45" t="s">
        <v>443</v>
      </c>
      <c r="B176" s="45">
        <v>126</v>
      </c>
      <c r="C176" s="46"/>
      <c r="D176" s="46"/>
      <c r="E176" s="72"/>
      <c r="F176" s="72"/>
      <c r="H176" t="s">
        <v>303</v>
      </c>
    </row>
    <row r="177" spans="1:9" ht="36" customHeight="1" x14ac:dyDescent="0.3">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3">
      <c r="A178" s="44" t="s">
        <v>445</v>
      </c>
      <c r="B178" s="44">
        <v>128</v>
      </c>
      <c r="C178" s="76">
        <f>SUM(C179:C182)</f>
        <v>0</v>
      </c>
      <c r="D178" s="76">
        <f>SUM(D179:D182)</f>
        <v>0</v>
      </c>
      <c r="E178" s="72"/>
      <c r="F178" s="72"/>
      <c r="H178" t="s">
        <v>311</v>
      </c>
    </row>
    <row r="179" spans="1:9" x14ac:dyDescent="0.3">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3">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3">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3">
      <c r="A183" s="45" t="s">
        <v>452</v>
      </c>
      <c r="B183" s="45">
        <v>133</v>
      </c>
      <c r="C183" s="46"/>
      <c r="D183" s="46"/>
      <c r="E183" s="72"/>
      <c r="F183" s="72"/>
      <c r="H183" t="s">
        <v>303</v>
      </c>
    </row>
    <row r="184" spans="1:9" ht="25.75" customHeight="1" x14ac:dyDescent="0.3">
      <c r="A184" s="45" t="s">
        <v>453</v>
      </c>
      <c r="B184" s="45">
        <v>134</v>
      </c>
      <c r="C184" s="46"/>
      <c r="D184" s="46"/>
      <c r="E184" s="72"/>
      <c r="F184" s="72"/>
      <c r="H184" t="s">
        <v>303</v>
      </c>
    </row>
    <row r="185" spans="1:9" x14ac:dyDescent="0.3">
      <c r="A185" s="45" t="s">
        <v>454</v>
      </c>
      <c r="B185" s="45">
        <v>135</v>
      </c>
      <c r="C185" s="46"/>
      <c r="D185" s="46"/>
      <c r="E185" s="72"/>
      <c r="F185" s="72"/>
      <c r="H185" t="s">
        <v>303</v>
      </c>
    </row>
    <row r="186" spans="1:9" ht="36" customHeight="1" x14ac:dyDescent="0.3">
      <c r="A186" s="45" t="s">
        <v>455</v>
      </c>
      <c r="B186" s="45">
        <v>136</v>
      </c>
      <c r="C186" s="46"/>
      <c r="D186" s="46"/>
      <c r="E186" s="72"/>
      <c r="F186" s="72"/>
      <c r="H186" t="s">
        <v>303</v>
      </c>
    </row>
    <row r="187" spans="1:9" ht="24" customHeight="1" x14ac:dyDescent="0.3">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3">
      <c r="A188" s="45" t="s">
        <v>457</v>
      </c>
      <c r="B188" s="45">
        <v>138</v>
      </c>
      <c r="C188" s="46"/>
      <c r="D188" s="46"/>
      <c r="E188" s="72"/>
      <c r="F188" s="72"/>
      <c r="H188" t="s">
        <v>303</v>
      </c>
    </row>
    <row r="189" spans="1:9" ht="24" customHeight="1" x14ac:dyDescent="0.3">
      <c r="A189" s="45" t="s">
        <v>458</v>
      </c>
      <c r="B189" s="45">
        <v>139</v>
      </c>
      <c r="C189" s="46"/>
      <c r="D189" s="46"/>
      <c r="E189" s="72"/>
      <c r="F189" s="72"/>
      <c r="H189" t="s">
        <v>303</v>
      </c>
    </row>
    <row r="190" spans="1:9" ht="24" customHeight="1" x14ac:dyDescent="0.3">
      <c r="A190" s="49" t="s">
        <v>459</v>
      </c>
      <c r="B190" s="49">
        <v>140</v>
      </c>
      <c r="C190" s="133"/>
      <c r="D190" s="133"/>
      <c r="E190" s="72"/>
      <c r="F190" s="72"/>
      <c r="H190" t="s">
        <v>303</v>
      </c>
    </row>
    <row r="191" spans="1:9" ht="36" customHeight="1" x14ac:dyDescent="0.3">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3">
      <c r="A192" s="45" t="s">
        <v>461</v>
      </c>
      <c r="B192" s="45">
        <v>142</v>
      </c>
      <c r="C192" s="46"/>
      <c r="D192" s="46"/>
      <c r="E192" s="72"/>
      <c r="F192" s="72"/>
      <c r="H192" t="s">
        <v>303</v>
      </c>
    </row>
    <row r="193" spans="1:8" ht="61.75" customHeight="1" x14ac:dyDescent="0.3">
      <c r="A193" s="45" t="s">
        <v>462</v>
      </c>
      <c r="B193" s="45">
        <v>143</v>
      </c>
      <c r="C193" s="46"/>
      <c r="D193" s="46"/>
      <c r="E193" s="72"/>
      <c r="F193" s="72"/>
      <c r="H193" t="s">
        <v>303</v>
      </c>
    </row>
    <row r="194" spans="1:8" x14ac:dyDescent="0.3">
      <c r="A194" s="45" t="s">
        <v>463</v>
      </c>
      <c r="B194" s="45">
        <v>144</v>
      </c>
      <c r="C194" s="46"/>
      <c r="D194" s="46"/>
      <c r="E194" s="72"/>
      <c r="F194" s="72"/>
      <c r="H194" t="s">
        <v>303</v>
      </c>
    </row>
    <row r="195" spans="1:8" ht="36" customHeight="1" x14ac:dyDescent="0.3">
      <c r="A195" s="45" t="s">
        <v>464</v>
      </c>
      <c r="B195" s="45">
        <v>145</v>
      </c>
      <c r="C195" s="46"/>
      <c r="D195" s="46"/>
      <c r="E195" s="72"/>
      <c r="F195" s="72"/>
      <c r="H195" t="s">
        <v>303</v>
      </c>
    </row>
    <row r="196" spans="1:8" x14ac:dyDescent="0.3">
      <c r="A196" s="45" t="s">
        <v>465</v>
      </c>
      <c r="B196" s="45">
        <v>146</v>
      </c>
      <c r="C196" s="46"/>
      <c r="D196" s="46"/>
      <c r="E196" s="72"/>
      <c r="F196" s="72"/>
      <c r="H196" t="s">
        <v>303</v>
      </c>
    </row>
    <row r="197" spans="1:8" x14ac:dyDescent="0.3">
      <c r="A197" s="45" t="s">
        <v>466</v>
      </c>
      <c r="B197" s="45">
        <v>147</v>
      </c>
      <c r="C197" s="46">
        <f>ABS(ROUND(SUMIF('Trial Balance'!O:O,B197,'Trial Balance'!H:H),0))</f>
        <v>0</v>
      </c>
      <c r="D197" s="46">
        <f>ABS(ROUND(SUMIF('Trial Balance'!O:O,B197,'Trial Balance'!K:K),0))</f>
        <v>0</v>
      </c>
      <c r="E197" s="72"/>
      <c r="F197" s="72"/>
      <c r="H197" t="s">
        <v>353</v>
      </c>
    </row>
    <row r="198" spans="1:8" x14ac:dyDescent="0.3">
      <c r="A198" s="45" t="s">
        <v>467</v>
      </c>
      <c r="B198" s="45">
        <v>148</v>
      </c>
      <c r="C198" s="46"/>
      <c r="D198" s="46"/>
      <c r="E198" s="72"/>
      <c r="F198" s="72"/>
      <c r="H198" t="s">
        <v>303</v>
      </c>
    </row>
    <row r="199" spans="1:8" ht="24" customHeight="1" x14ac:dyDescent="0.3">
      <c r="A199" s="45" t="s">
        <v>468</v>
      </c>
      <c r="B199" s="45">
        <v>149</v>
      </c>
      <c r="C199" s="46"/>
      <c r="D199" s="46"/>
      <c r="E199" s="72"/>
      <c r="F199" s="72"/>
      <c r="H199" t="s">
        <v>303</v>
      </c>
    </row>
    <row r="200" spans="1:8" ht="24" customHeight="1" x14ac:dyDescent="0.3">
      <c r="A200" s="45" t="s">
        <v>469</v>
      </c>
      <c r="B200" s="45">
        <v>150</v>
      </c>
      <c r="C200" s="46"/>
      <c r="D200" s="46"/>
      <c r="E200" s="72"/>
      <c r="F200" s="72"/>
      <c r="H200" t="s">
        <v>303</v>
      </c>
    </row>
    <row r="201" spans="1:8" x14ac:dyDescent="0.3">
      <c r="A201" s="45" t="s">
        <v>470</v>
      </c>
      <c r="B201" s="45">
        <v>151</v>
      </c>
      <c r="C201" s="46">
        <f>ABS(ROUND(SUMIF('Trial Balance'!O:O,B201,'Trial Balance'!H:H),0))</f>
        <v>0</v>
      </c>
      <c r="D201" s="46">
        <f>ABS(ROUND(SUMIF('Trial Balance'!O:O,B201,'Trial Balance'!K:K),0))</f>
        <v>0</v>
      </c>
      <c r="E201" s="72"/>
      <c r="F201" s="72"/>
      <c r="H201" t="s">
        <v>353</v>
      </c>
    </row>
    <row r="202" spans="1:8" x14ac:dyDescent="0.3">
      <c r="A202" s="45" t="s">
        <v>471</v>
      </c>
      <c r="B202" s="45">
        <v>152</v>
      </c>
      <c r="C202" s="46"/>
      <c r="D202" s="46"/>
      <c r="E202" s="72"/>
      <c r="F202" s="72"/>
      <c r="H202" t="s">
        <v>303</v>
      </c>
    </row>
    <row r="203" spans="1:8" x14ac:dyDescent="0.3">
      <c r="A203" s="45" t="s">
        <v>472</v>
      </c>
      <c r="B203" s="45">
        <v>153</v>
      </c>
      <c r="C203" s="46"/>
      <c r="D203" s="46"/>
      <c r="E203" s="72"/>
      <c r="F203" s="72"/>
      <c r="H203" t="s">
        <v>303</v>
      </c>
    </row>
    <row r="204" spans="1:8" x14ac:dyDescent="0.3">
      <c r="A204" s="45" t="s">
        <v>473</v>
      </c>
      <c r="B204" s="45">
        <v>154</v>
      </c>
      <c r="C204" s="46"/>
      <c r="D204" s="46"/>
      <c r="E204" s="72"/>
      <c r="F204" s="72"/>
      <c r="H204" t="s">
        <v>303</v>
      </c>
    </row>
    <row r="205" spans="1:8" ht="24" customHeight="1" x14ac:dyDescent="0.3">
      <c r="A205" s="45" t="s">
        <v>474</v>
      </c>
      <c r="B205" s="45">
        <v>155</v>
      </c>
      <c r="C205" s="46"/>
      <c r="D205" s="46"/>
      <c r="E205" s="72"/>
      <c r="F205" s="72"/>
      <c r="H205" t="s">
        <v>303</v>
      </c>
    </row>
    <row r="206" spans="1:8" x14ac:dyDescent="0.3">
      <c r="A206" s="45" t="s">
        <v>475</v>
      </c>
      <c r="B206" s="45">
        <v>156</v>
      </c>
      <c r="C206" s="46">
        <f>ABS(ROUND(SUMIF('Trial Balance'!O:O,B206,'Trial Balance'!H:H),0))</f>
        <v>0</v>
      </c>
      <c r="D206" s="46">
        <f>ABS(ROUND(SUMIF('Trial Balance'!O:O,B206,'Trial Balance'!K:K),0))</f>
        <v>0</v>
      </c>
      <c r="E206" s="72"/>
      <c r="F206" s="72"/>
      <c r="H206" t="s">
        <v>353</v>
      </c>
    </row>
    <row r="207" spans="1:8" x14ac:dyDescent="0.3">
      <c r="A207" s="86"/>
      <c r="B207" s="85"/>
      <c r="C207" s="78"/>
      <c r="D207" s="79"/>
    </row>
    <row r="208" spans="1:8" x14ac:dyDescent="0.3">
      <c r="A208" s="86"/>
      <c r="B208" s="85"/>
      <c r="C208" s="78"/>
      <c r="D208" s="79"/>
    </row>
    <row r="209" spans="1:8" x14ac:dyDescent="0.3">
      <c r="A209" s="45" t="s">
        <v>476</v>
      </c>
      <c r="B209" s="45" t="s">
        <v>50</v>
      </c>
      <c r="C209" s="45" t="s">
        <v>294</v>
      </c>
      <c r="D209" s="45"/>
    </row>
    <row r="210" spans="1:8" x14ac:dyDescent="0.3">
      <c r="A210" s="45"/>
      <c r="B210" s="45"/>
      <c r="C210" s="45" t="s">
        <v>329</v>
      </c>
      <c r="D210" s="45" t="s">
        <v>330</v>
      </c>
    </row>
    <row r="211" spans="1:8" x14ac:dyDescent="0.3">
      <c r="A211" s="45" t="s">
        <v>295</v>
      </c>
      <c r="B211" s="45" t="s">
        <v>296</v>
      </c>
      <c r="C211" s="45" t="s">
        <v>297</v>
      </c>
      <c r="D211" s="45" t="s">
        <v>298</v>
      </c>
    </row>
    <row r="212" spans="1:8" x14ac:dyDescent="0.3">
      <c r="A212" s="45" t="s">
        <v>477</v>
      </c>
      <c r="B212" s="45">
        <v>157</v>
      </c>
      <c r="C212" s="46">
        <f>ABS(ROUND(SUMIF('Trial Balance'!O:O,B212,'Trial Balance'!H:H),0))</f>
        <v>0</v>
      </c>
      <c r="D212" s="46">
        <f>ABS(ROUND(SUMIF('Trial Balance'!O:O,B212,'Trial Balance'!K:K),0))</f>
        <v>0</v>
      </c>
      <c r="E212" s="72"/>
      <c r="F212" s="72"/>
      <c r="H212" t="s">
        <v>353</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478</v>
      </c>
      <c r="B216" s="45" t="s">
        <v>50</v>
      </c>
      <c r="C216" s="45" t="s">
        <v>294</v>
      </c>
      <c r="D216" s="45"/>
    </row>
    <row r="217" spans="1:8" x14ac:dyDescent="0.3">
      <c r="A217" s="45"/>
      <c r="B217" s="45"/>
      <c r="C217" s="45" t="s">
        <v>329</v>
      </c>
      <c r="D217" s="45" t="s">
        <v>330</v>
      </c>
    </row>
    <row r="218" spans="1:8" x14ac:dyDescent="0.3">
      <c r="A218" s="45" t="s">
        <v>295</v>
      </c>
      <c r="B218" s="45" t="s">
        <v>296</v>
      </c>
      <c r="C218" s="45" t="s">
        <v>297</v>
      </c>
      <c r="D218" s="45" t="s">
        <v>298</v>
      </c>
    </row>
    <row r="219" spans="1:8" ht="24" customHeight="1" x14ac:dyDescent="0.3">
      <c r="A219" s="45" t="s">
        <v>479</v>
      </c>
      <c r="B219" s="45">
        <v>158</v>
      </c>
      <c r="C219" s="46"/>
      <c r="D219" s="46"/>
      <c r="E219" s="72"/>
      <c r="F219" s="72"/>
      <c r="H219" t="s">
        <v>303</v>
      </c>
    </row>
    <row r="220" spans="1:8" ht="24" customHeight="1" x14ac:dyDescent="0.3">
      <c r="A220" s="45" t="s">
        <v>480</v>
      </c>
      <c r="B220" s="45">
        <v>159</v>
      </c>
      <c r="C220" s="46"/>
      <c r="D220" s="46"/>
      <c r="E220" s="72"/>
      <c r="F220" s="72"/>
      <c r="H220" t="s">
        <v>303</v>
      </c>
    </row>
    <row r="221" spans="1:8" ht="24" customHeight="1" x14ac:dyDescent="0.3">
      <c r="A221" s="45" t="s">
        <v>481</v>
      </c>
      <c r="B221" s="45">
        <v>160</v>
      </c>
      <c r="C221" s="46"/>
      <c r="D221" s="46"/>
      <c r="E221" s="72"/>
      <c r="F221" s="72"/>
      <c r="H221" t="s">
        <v>303</v>
      </c>
    </row>
    <row r="222" spans="1:8" x14ac:dyDescent="0.3">
      <c r="A222" s="45" t="s">
        <v>482</v>
      </c>
      <c r="B222" s="45">
        <v>161</v>
      </c>
      <c r="C222" s="46"/>
      <c r="D222" s="46"/>
      <c r="E222" s="87"/>
      <c r="F222" s="88"/>
      <c r="H222" t="s">
        <v>303</v>
      </c>
    </row>
    <row r="223" spans="1:8" x14ac:dyDescent="0.3">
      <c r="A223" s="89"/>
      <c r="B223" s="81"/>
      <c r="C223" s="78"/>
      <c r="D223" s="79"/>
      <c r="E223" s="79"/>
      <c r="F223" s="79"/>
    </row>
    <row r="224" spans="1:8" x14ac:dyDescent="0.3">
      <c r="A224" s="90"/>
      <c r="B224" s="81"/>
      <c r="C224" s="78"/>
      <c r="D224" s="79"/>
      <c r="E224" s="79"/>
      <c r="F224" s="79"/>
    </row>
    <row r="225" spans="1:8" x14ac:dyDescent="0.3">
      <c r="A225" s="45" t="s">
        <v>483</v>
      </c>
      <c r="B225" s="45" t="s">
        <v>50</v>
      </c>
      <c r="C225" s="45" t="s">
        <v>329</v>
      </c>
      <c r="D225" s="45"/>
      <c r="E225" s="45"/>
      <c r="F225" s="45"/>
    </row>
    <row r="226" spans="1:8" x14ac:dyDescent="0.3">
      <c r="A226" s="45"/>
      <c r="B226" s="45"/>
      <c r="C226" s="45" t="s">
        <v>484</v>
      </c>
      <c r="D226" s="45" t="s">
        <v>485</v>
      </c>
      <c r="E226" s="45" t="s">
        <v>486</v>
      </c>
      <c r="F226" s="45" t="s">
        <v>487</v>
      </c>
    </row>
    <row r="227" spans="1:8" x14ac:dyDescent="0.3">
      <c r="A227" s="45" t="s">
        <v>488</v>
      </c>
      <c r="B227" s="45">
        <v>162</v>
      </c>
      <c r="C227" s="46">
        <f>C201</f>
        <v>0</v>
      </c>
      <c r="D227" s="46" t="s">
        <v>489</v>
      </c>
      <c r="E227" s="46">
        <f>D201</f>
        <v>0</v>
      </c>
      <c r="F227" s="46" t="s">
        <v>489</v>
      </c>
      <c r="H227" t="s">
        <v>353</v>
      </c>
    </row>
    <row r="228" spans="1:8" ht="24" customHeight="1" x14ac:dyDescent="0.3">
      <c r="A228" s="45" t="s">
        <v>490</v>
      </c>
      <c r="B228" s="45">
        <v>163</v>
      </c>
      <c r="C228" s="46"/>
      <c r="D228" s="46"/>
      <c r="E228" s="46"/>
      <c r="F228" s="46"/>
      <c r="H228" t="s">
        <v>303</v>
      </c>
    </row>
    <row r="229" spans="1:8" ht="24" customHeight="1" x14ac:dyDescent="0.3">
      <c r="A229" s="45" t="s">
        <v>491</v>
      </c>
      <c r="B229" s="45">
        <v>164</v>
      </c>
      <c r="C229" s="46"/>
      <c r="D229" s="46"/>
      <c r="E229" s="46"/>
      <c r="F229" s="46"/>
      <c r="H229" t="s">
        <v>303</v>
      </c>
    </row>
    <row r="230" spans="1:8" ht="24" customHeight="1" x14ac:dyDescent="0.3">
      <c r="A230" s="45" t="s">
        <v>492</v>
      </c>
      <c r="B230" s="45">
        <v>165</v>
      </c>
      <c r="C230" s="46"/>
      <c r="D230" s="46"/>
      <c r="E230" s="46"/>
      <c r="F230" s="46"/>
      <c r="H230" t="s">
        <v>303</v>
      </c>
    </row>
    <row r="231" spans="1:8" ht="24" customHeight="1" x14ac:dyDescent="0.3">
      <c r="A231" s="45" t="s">
        <v>493</v>
      </c>
      <c r="B231" s="45">
        <v>166</v>
      </c>
      <c r="C231" s="46"/>
      <c r="D231" s="46"/>
      <c r="E231" s="46"/>
      <c r="F231" s="46"/>
      <c r="H231" t="s">
        <v>303</v>
      </c>
    </row>
    <row r="232" spans="1:8" x14ac:dyDescent="0.3">
      <c r="A232" s="45" t="s">
        <v>494</v>
      </c>
      <c r="B232" s="45">
        <v>167</v>
      </c>
      <c r="C232" s="46"/>
      <c r="D232" s="46"/>
      <c r="E232" s="46"/>
      <c r="F232" s="46"/>
      <c r="H232" t="s">
        <v>303</v>
      </c>
    </row>
    <row r="233" spans="1:8" x14ac:dyDescent="0.3">
      <c r="A233" s="45" t="s">
        <v>495</v>
      </c>
      <c r="B233" s="45">
        <v>168</v>
      </c>
      <c r="C233" s="46"/>
      <c r="D233" s="46"/>
      <c r="E233" s="46"/>
      <c r="F233" s="46"/>
      <c r="H233" t="s">
        <v>303</v>
      </c>
    </row>
    <row r="234" spans="1:8" x14ac:dyDescent="0.3">
      <c r="A234" s="45" t="s">
        <v>496</v>
      </c>
      <c r="B234" s="45">
        <v>169</v>
      </c>
      <c r="C234" s="46"/>
      <c r="D234" s="46"/>
      <c r="E234" s="46"/>
      <c r="F234" s="46"/>
      <c r="H234" t="s">
        <v>303</v>
      </c>
    </row>
    <row r="235" spans="1:8" x14ac:dyDescent="0.3">
      <c r="A235" s="45" t="s">
        <v>497</v>
      </c>
      <c r="B235" s="45">
        <v>170</v>
      </c>
      <c r="C235" s="46"/>
      <c r="D235" s="46"/>
      <c r="E235" s="46"/>
      <c r="F235" s="46"/>
      <c r="H235" t="s">
        <v>303</v>
      </c>
    </row>
    <row r="236" spans="1:8" x14ac:dyDescent="0.3">
      <c r="A236" s="45" t="s">
        <v>498</v>
      </c>
      <c r="B236" s="45">
        <v>171</v>
      </c>
      <c r="C236" s="46"/>
      <c r="D236" s="46"/>
      <c r="E236" s="46"/>
      <c r="F236" s="46"/>
      <c r="H236" t="s">
        <v>303</v>
      </c>
    </row>
    <row r="237" spans="1:8" x14ac:dyDescent="0.3">
      <c r="A237" s="45" t="s">
        <v>499</v>
      </c>
      <c r="B237" s="45">
        <v>172</v>
      </c>
      <c r="C237" s="46"/>
      <c r="D237" s="46"/>
      <c r="E237" s="46"/>
      <c r="F237" s="46"/>
      <c r="H237" t="s">
        <v>303</v>
      </c>
    </row>
    <row r="238" spans="1:8" x14ac:dyDescent="0.3">
      <c r="A238" s="45" t="s">
        <v>500</v>
      </c>
      <c r="B238" s="45">
        <v>173</v>
      </c>
      <c r="C238" s="46"/>
      <c r="D238" s="46"/>
      <c r="E238" s="46"/>
      <c r="F238" s="46"/>
      <c r="H238" t="s">
        <v>303</v>
      </c>
    </row>
    <row r="240" spans="1:8" x14ac:dyDescent="0.3">
      <c r="A240" s="78"/>
      <c r="B240" s="85"/>
      <c r="C240" s="85"/>
      <c r="D240" s="85"/>
      <c r="E240" s="85"/>
      <c r="F240" s="85"/>
    </row>
    <row r="241" spans="1:8" x14ac:dyDescent="0.3">
      <c r="A241" s="45"/>
      <c r="B241" s="45" t="s">
        <v>50</v>
      </c>
      <c r="C241" s="45" t="s">
        <v>294</v>
      </c>
      <c r="D241" s="45"/>
    </row>
    <row r="242" spans="1:8" x14ac:dyDescent="0.3">
      <c r="A242" s="45" t="s">
        <v>295</v>
      </c>
      <c r="B242" s="45" t="s">
        <v>296</v>
      </c>
      <c r="C242" s="45" t="s">
        <v>501</v>
      </c>
      <c r="D242" s="45" t="s">
        <v>502</v>
      </c>
    </row>
    <row r="243" spans="1:8" ht="60" customHeight="1" x14ac:dyDescent="0.3">
      <c r="A243" s="45" t="s">
        <v>503</v>
      </c>
      <c r="B243" s="45">
        <v>174</v>
      </c>
      <c r="C243" s="46"/>
      <c r="D243" s="46"/>
      <c r="E243" s="72"/>
      <c r="F243" s="72"/>
    </row>
    <row r="244" spans="1:8" x14ac:dyDescent="0.3">
      <c r="A244" s="45" t="s">
        <v>504</v>
      </c>
      <c r="B244" s="45">
        <v>175</v>
      </c>
      <c r="C244" s="46"/>
      <c r="D244" s="46"/>
      <c r="E244" s="72"/>
      <c r="F244" s="72"/>
      <c r="H244" t="s">
        <v>303</v>
      </c>
    </row>
    <row r="245" spans="1:8" x14ac:dyDescent="0.3">
      <c r="A245" s="45" t="s">
        <v>505</v>
      </c>
      <c r="B245" s="45">
        <v>176</v>
      </c>
      <c r="C245" s="46"/>
      <c r="D245" s="46"/>
      <c r="E245" s="72"/>
      <c r="F245" s="72"/>
      <c r="H245" t="s">
        <v>303</v>
      </c>
    </row>
    <row r="246" spans="1:8" ht="48" customHeight="1" x14ac:dyDescent="0.3">
      <c r="A246" s="45" t="s">
        <v>506</v>
      </c>
      <c r="B246" s="45">
        <v>177</v>
      </c>
      <c r="C246" s="46"/>
      <c r="D246" s="46"/>
      <c r="E246" s="72"/>
      <c r="F246" s="72"/>
      <c r="H246" t="s">
        <v>303</v>
      </c>
    </row>
    <row r="247" spans="1:8" x14ac:dyDescent="0.3">
      <c r="A247" s="73"/>
      <c r="B247" s="74"/>
      <c r="C247" s="91"/>
      <c r="D247" s="91"/>
      <c r="E247" s="91"/>
      <c r="F247" s="91"/>
    </row>
    <row r="248" spans="1:8" x14ac:dyDescent="0.3">
      <c r="A248" s="45"/>
      <c r="B248" s="45" t="s">
        <v>50</v>
      </c>
      <c r="C248" s="45" t="s">
        <v>294</v>
      </c>
      <c r="D248" s="45"/>
    </row>
    <row r="249" spans="1:8" x14ac:dyDescent="0.3">
      <c r="A249" s="45" t="s">
        <v>295</v>
      </c>
      <c r="B249" s="45" t="s">
        <v>296</v>
      </c>
      <c r="C249" s="45" t="s">
        <v>501</v>
      </c>
      <c r="D249" s="45" t="s">
        <v>502</v>
      </c>
    </row>
    <row r="250" spans="1:8" ht="60" customHeight="1" x14ac:dyDescent="0.3">
      <c r="A250" s="45" t="s">
        <v>507</v>
      </c>
      <c r="B250" s="45">
        <v>178</v>
      </c>
      <c r="C250" s="46"/>
      <c r="D250" s="46"/>
      <c r="E250" s="72"/>
      <c r="F250" s="72"/>
    </row>
    <row r="251" spans="1:8" x14ac:dyDescent="0.3">
      <c r="A251" s="45" t="s">
        <v>508</v>
      </c>
      <c r="B251" s="45">
        <v>179</v>
      </c>
      <c r="C251" s="46"/>
      <c r="D251" s="46"/>
      <c r="E251" s="72"/>
      <c r="F251" s="72"/>
      <c r="H251" t="s">
        <v>303</v>
      </c>
    </row>
    <row r="252" spans="1:8" x14ac:dyDescent="0.3">
      <c r="A252" s="45" t="s">
        <v>509</v>
      </c>
      <c r="B252" s="45">
        <v>180</v>
      </c>
      <c r="C252" s="46"/>
      <c r="D252" s="46"/>
      <c r="E252" s="72"/>
      <c r="F252" s="72"/>
      <c r="H252" t="s">
        <v>303</v>
      </c>
    </row>
    <row r="253" spans="1:8" x14ac:dyDescent="0.3">
      <c r="A253" s="45" t="s">
        <v>510</v>
      </c>
      <c r="B253" s="45">
        <v>181</v>
      </c>
      <c r="C253" s="46"/>
      <c r="D253" s="46"/>
      <c r="E253" s="72"/>
      <c r="F253" s="72"/>
      <c r="H253" t="s">
        <v>303</v>
      </c>
    </row>
    <row r="254" spans="1:8" ht="60" customHeight="1" x14ac:dyDescent="0.3">
      <c r="A254" s="45" t="s">
        <v>511</v>
      </c>
      <c r="B254" s="45">
        <v>182</v>
      </c>
      <c r="C254" s="46"/>
      <c r="D254" s="46"/>
      <c r="E254" s="72"/>
      <c r="F254" s="72"/>
      <c r="H254" t="s">
        <v>303</v>
      </c>
    </row>
    <row r="255" spans="1:8" ht="36" customHeight="1" x14ac:dyDescent="0.3">
      <c r="A255" s="45" t="s">
        <v>512</v>
      </c>
      <c r="B255" s="45">
        <v>183</v>
      </c>
      <c r="C255" s="46"/>
      <c r="D255" s="46"/>
      <c r="E255" s="72"/>
      <c r="F255" s="72"/>
      <c r="H255" t="s">
        <v>303</v>
      </c>
    </row>
    <row r="256" spans="1:8" x14ac:dyDescent="0.3">
      <c r="A256" s="45" t="s">
        <v>509</v>
      </c>
      <c r="B256" s="45">
        <v>184</v>
      </c>
      <c r="C256" s="46"/>
      <c r="D256" s="46"/>
      <c r="E256" s="72"/>
      <c r="F256" s="72"/>
      <c r="H256" t="s">
        <v>303</v>
      </c>
    </row>
    <row r="257" spans="1:8" x14ac:dyDescent="0.3">
      <c r="A257" s="45" t="s">
        <v>513</v>
      </c>
      <c r="B257" s="45">
        <v>185</v>
      </c>
      <c r="C257" s="46"/>
      <c r="D257" s="46"/>
      <c r="E257" s="72"/>
      <c r="F257" s="72"/>
      <c r="H257" t="s">
        <v>303</v>
      </c>
    </row>
    <row r="258" spans="1:8" ht="48" customHeight="1" x14ac:dyDescent="0.3">
      <c r="A258" s="45" t="s">
        <v>514</v>
      </c>
      <c r="B258" s="45">
        <v>186</v>
      </c>
      <c r="C258" s="46"/>
      <c r="D258" s="46"/>
      <c r="E258" s="72"/>
      <c r="F258" s="72"/>
      <c r="H258" t="s">
        <v>303</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294</v>
      </c>
      <c r="D261" s="45"/>
    </row>
    <row r="262" spans="1:8" x14ac:dyDescent="0.3">
      <c r="A262" s="45" t="s">
        <v>295</v>
      </c>
      <c r="B262" s="45" t="s">
        <v>296</v>
      </c>
      <c r="C262" s="45" t="s">
        <v>501</v>
      </c>
      <c r="D262" s="45" t="s">
        <v>502</v>
      </c>
    </row>
    <row r="263" spans="1:8" ht="24" customHeight="1" x14ac:dyDescent="0.3">
      <c r="A263" s="45" t="s">
        <v>515</v>
      </c>
      <c r="B263" s="45" t="s">
        <v>50</v>
      </c>
      <c r="C263" s="45"/>
      <c r="D263" s="45"/>
    </row>
    <row r="264" spans="1:8" x14ac:dyDescent="0.3">
      <c r="A264" s="45" t="s">
        <v>516</v>
      </c>
      <c r="B264" s="45">
        <v>187</v>
      </c>
      <c r="C264" s="46"/>
      <c r="D264" s="46"/>
      <c r="E264" s="72"/>
      <c r="F264" s="72"/>
      <c r="H264" t="s">
        <v>303</v>
      </c>
    </row>
    <row r="266" spans="1:8" x14ac:dyDescent="0.3">
      <c r="A266" s="45"/>
      <c r="B266" s="45" t="s">
        <v>50</v>
      </c>
      <c r="C266" s="45" t="s">
        <v>294</v>
      </c>
      <c r="D266" s="45"/>
    </row>
    <row r="267" spans="1:8" x14ac:dyDescent="0.3">
      <c r="A267" s="45" t="s">
        <v>295</v>
      </c>
      <c r="B267" s="45" t="s">
        <v>296</v>
      </c>
      <c r="C267" s="45" t="s">
        <v>297</v>
      </c>
      <c r="D267" s="45" t="s">
        <v>298</v>
      </c>
    </row>
    <row r="268" spans="1:8" ht="24" customHeight="1" x14ac:dyDescent="0.3">
      <c r="A268" s="45" t="s">
        <v>517</v>
      </c>
      <c r="B268" s="45" t="s">
        <v>50</v>
      </c>
      <c r="C268" s="45" t="s">
        <v>501</v>
      </c>
      <c r="D268" s="45" t="s">
        <v>502</v>
      </c>
    </row>
    <row r="269" spans="1:8" x14ac:dyDescent="0.3">
      <c r="A269" s="45" t="s">
        <v>518</v>
      </c>
      <c r="B269" s="45">
        <v>188</v>
      </c>
      <c r="C269" s="46"/>
      <c r="D269" s="46"/>
      <c r="E269" s="72"/>
      <c r="F269" s="72"/>
      <c r="H269" t="s">
        <v>303</v>
      </c>
    </row>
    <row r="270" spans="1:8" x14ac:dyDescent="0.3">
      <c r="A270" s="92"/>
      <c r="B270" s="85"/>
      <c r="C270" s="91"/>
      <c r="D270" s="91"/>
      <c r="E270" s="79"/>
    </row>
    <row r="271" spans="1:8" x14ac:dyDescent="0.3">
      <c r="A271" s="92"/>
      <c r="B271" s="85"/>
      <c r="C271" s="91"/>
      <c r="D271" s="91"/>
      <c r="E271" s="79"/>
    </row>
    <row r="272" spans="1:8" x14ac:dyDescent="0.3">
      <c r="A272" s="45" t="s">
        <v>519</v>
      </c>
      <c r="B272" s="45" t="s">
        <v>520</v>
      </c>
      <c r="C272" s="45" t="s">
        <v>294</v>
      </c>
      <c r="D272" s="45"/>
    </row>
    <row r="273" spans="1:8" x14ac:dyDescent="0.3">
      <c r="A273" s="45" t="s">
        <v>521</v>
      </c>
      <c r="B273" s="45" t="s">
        <v>522</v>
      </c>
      <c r="C273" s="45" t="s">
        <v>329</v>
      </c>
      <c r="D273" s="45" t="s">
        <v>330</v>
      </c>
    </row>
    <row r="274" spans="1:8" x14ac:dyDescent="0.3">
      <c r="A274" s="45" t="s">
        <v>295</v>
      </c>
      <c r="B274" s="45" t="s">
        <v>296</v>
      </c>
      <c r="C274" s="45" t="s">
        <v>297</v>
      </c>
      <c r="D274" s="45" t="s">
        <v>298</v>
      </c>
    </row>
    <row r="275" spans="1:8" x14ac:dyDescent="0.3">
      <c r="A275" s="45" t="s">
        <v>523</v>
      </c>
      <c r="B275" s="45">
        <v>189</v>
      </c>
      <c r="C275" s="46"/>
      <c r="D275" s="46"/>
      <c r="E275" s="72"/>
      <c r="F275" s="72"/>
      <c r="H275" t="s">
        <v>303</v>
      </c>
    </row>
    <row r="276" spans="1:8" ht="24" customHeight="1" x14ac:dyDescent="0.3">
      <c r="A276" s="45" t="s">
        <v>524</v>
      </c>
      <c r="B276" s="45">
        <v>190</v>
      </c>
      <c r="C276" s="46"/>
      <c r="D276" s="46"/>
      <c r="E276" s="72"/>
      <c r="F276" s="72"/>
      <c r="H276" t="s">
        <v>303</v>
      </c>
    </row>
    <row r="277" spans="1:8" x14ac:dyDescent="0.3">
      <c r="A277" s="45" t="s">
        <v>525</v>
      </c>
      <c r="B277" s="45">
        <v>191</v>
      </c>
      <c r="C277" s="46"/>
      <c r="D277" s="46"/>
      <c r="E277" s="72"/>
      <c r="F277" s="72"/>
      <c r="H277" t="s">
        <v>303</v>
      </c>
    </row>
    <row r="278" spans="1:8" ht="24" customHeight="1" x14ac:dyDescent="0.3">
      <c r="A278" s="45" t="s">
        <v>526</v>
      </c>
      <c r="B278" s="45">
        <v>192</v>
      </c>
      <c r="C278" s="46"/>
      <c r="D278" s="46"/>
      <c r="E278" s="72"/>
      <c r="F278" s="72"/>
      <c r="H278" t="s">
        <v>303</v>
      </c>
    </row>
    <row r="279" spans="1:8" x14ac:dyDescent="0.3">
      <c r="A279" s="82"/>
      <c r="B279" s="81"/>
      <c r="C279" s="79"/>
      <c r="D279" s="79"/>
      <c r="E279" s="79"/>
    </row>
    <row r="280" spans="1:8" x14ac:dyDescent="0.3">
      <c r="A280" s="82"/>
      <c r="B280" s="81"/>
      <c r="C280" s="79"/>
      <c r="D280" s="79"/>
      <c r="E280" s="79"/>
    </row>
    <row r="281" spans="1:8" x14ac:dyDescent="0.3">
      <c r="A281" s="45" t="s">
        <v>527</v>
      </c>
      <c r="B281" s="45" t="s">
        <v>520</v>
      </c>
      <c r="C281" s="45" t="s">
        <v>294</v>
      </c>
      <c r="D281" s="45"/>
    </row>
    <row r="282" spans="1:8" x14ac:dyDescent="0.3">
      <c r="A282" s="45"/>
      <c r="B282" s="45" t="s">
        <v>522</v>
      </c>
      <c r="C282" s="45" t="s">
        <v>329</v>
      </c>
      <c r="D282" s="45" t="s">
        <v>330</v>
      </c>
    </row>
    <row r="283" spans="1:8" x14ac:dyDescent="0.3">
      <c r="A283" s="45" t="s">
        <v>295</v>
      </c>
      <c r="B283" s="45" t="s">
        <v>296</v>
      </c>
      <c r="C283" s="45" t="s">
        <v>297</v>
      </c>
      <c r="D283" s="45" t="s">
        <v>298</v>
      </c>
    </row>
    <row r="284" spans="1:8" x14ac:dyDescent="0.3">
      <c r="A284" s="45" t="s">
        <v>528</v>
      </c>
      <c r="B284" s="45">
        <v>193</v>
      </c>
      <c r="C284" s="46"/>
      <c r="D284" s="46"/>
      <c r="E284" s="72"/>
      <c r="F284" s="72"/>
      <c r="H284" t="s">
        <v>303</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294</v>
      </c>
      <c r="D287" s="45"/>
    </row>
    <row r="288" spans="1:8" x14ac:dyDescent="0.3">
      <c r="A288" s="45" t="s">
        <v>295</v>
      </c>
      <c r="B288" s="45" t="s">
        <v>296</v>
      </c>
      <c r="C288" s="45" t="s">
        <v>297</v>
      </c>
      <c r="D288" s="45" t="s">
        <v>298</v>
      </c>
    </row>
    <row r="289" spans="1:8" x14ac:dyDescent="0.3">
      <c r="A289" s="45" t="s">
        <v>529</v>
      </c>
      <c r="B289" s="45">
        <v>194</v>
      </c>
      <c r="C289" s="46"/>
      <c r="D289" s="46"/>
      <c r="E289" s="72"/>
      <c r="F289" s="72"/>
    </row>
    <row r="290" spans="1:8" x14ac:dyDescent="0.3">
      <c r="A290" s="45" t="s">
        <v>530</v>
      </c>
      <c r="B290" s="45">
        <v>195</v>
      </c>
      <c r="C290" s="46"/>
      <c r="D290" s="46"/>
      <c r="E290" s="72"/>
      <c r="F290" s="72"/>
      <c r="H290" t="s">
        <v>303</v>
      </c>
    </row>
    <row r="291" spans="1:8" x14ac:dyDescent="0.3">
      <c r="A291" s="45" t="s">
        <v>531</v>
      </c>
      <c r="B291" s="45">
        <v>196</v>
      </c>
      <c r="C291" s="46"/>
      <c r="D291" s="46"/>
      <c r="E291" s="72"/>
      <c r="F291" s="72"/>
      <c r="H291" t="s">
        <v>303</v>
      </c>
    </row>
    <row r="292" spans="1:8" x14ac:dyDescent="0.3">
      <c r="A292" s="45" t="s">
        <v>532</v>
      </c>
      <c r="B292" s="45">
        <v>197</v>
      </c>
      <c r="C292" s="46"/>
      <c r="D292" s="46"/>
      <c r="E292" s="72"/>
      <c r="F292" s="72"/>
      <c r="H29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2159</v>
      </c>
      <c r="C1" s="18">
        <f>'3. F30'!C1</f>
        <v>0</v>
      </c>
    </row>
    <row r="2" spans="1:16" x14ac:dyDescent="0.3">
      <c r="B2" s="1" t="s">
        <v>2160</v>
      </c>
      <c r="C2" s="18">
        <f>'3. F30'!C2</f>
        <v>0</v>
      </c>
    </row>
    <row r="3" spans="1:16" x14ac:dyDescent="0.3">
      <c r="B3" s="1" t="s">
        <v>2161</v>
      </c>
      <c r="C3" s="18">
        <f>'3. F30'!C3</f>
        <v>0</v>
      </c>
    </row>
    <row r="4" spans="1:16" x14ac:dyDescent="0.3">
      <c r="B4" s="1" t="s">
        <v>2162</v>
      </c>
      <c r="C4" s="18">
        <f>'3. F30'!C4</f>
        <v>0</v>
      </c>
    </row>
    <row r="5" spans="1:16" x14ac:dyDescent="0.3">
      <c r="B5" s="1" t="s">
        <v>2163</v>
      </c>
      <c r="C5" s="18">
        <f>'3. F30'!C5</f>
        <v>0</v>
      </c>
    </row>
    <row r="6" spans="1:16" x14ac:dyDescent="0.3">
      <c r="B6" s="1" t="s">
        <v>2164</v>
      </c>
      <c r="C6" s="18">
        <f>'3. F30'!C6</f>
        <v>0</v>
      </c>
    </row>
    <row r="7" spans="1:16" x14ac:dyDescent="0.3">
      <c r="B7" s="1" t="s">
        <v>2165</v>
      </c>
      <c r="C7" s="18">
        <f>'3. F30'!C7</f>
        <v>0</v>
      </c>
    </row>
    <row r="9" spans="1:16" x14ac:dyDescent="0.3">
      <c r="A9" s="3" t="s">
        <v>533</v>
      </c>
      <c r="B9" s="3" t="s">
        <v>534</v>
      </c>
      <c r="L9" t="s">
        <v>535</v>
      </c>
      <c r="M9" t="s">
        <v>536</v>
      </c>
      <c r="N9" t="s">
        <v>537</v>
      </c>
      <c r="O9" t="s">
        <v>538</v>
      </c>
      <c r="P9" t="s">
        <v>539</v>
      </c>
    </row>
    <row r="12" spans="1:16" x14ac:dyDescent="0.3">
      <c r="A12" s="71" t="s">
        <v>540</v>
      </c>
      <c r="B12" s="71" t="s">
        <v>541</v>
      </c>
      <c r="C12" s="71" t="s">
        <v>2166</v>
      </c>
      <c r="D12" s="71" t="s">
        <v>543</v>
      </c>
      <c r="E12" s="71" t="s">
        <v>544</v>
      </c>
      <c r="F12" s="71" t="s">
        <v>545</v>
      </c>
      <c r="G12" s="71"/>
      <c r="H12" s="71" t="s">
        <v>546</v>
      </c>
    </row>
    <row r="13" spans="1:16" x14ac:dyDescent="0.3">
      <c r="A13" s="44"/>
      <c r="B13" s="44"/>
      <c r="C13" s="44" t="s">
        <v>542</v>
      </c>
      <c r="D13" s="44" t="s">
        <v>542</v>
      </c>
      <c r="E13" s="44" t="s">
        <v>542</v>
      </c>
      <c r="F13" s="44" t="s">
        <v>311</v>
      </c>
      <c r="G13" s="44" t="s">
        <v>547</v>
      </c>
      <c r="H13" s="44"/>
    </row>
    <row r="14" spans="1:16" x14ac:dyDescent="0.3">
      <c r="A14" s="45" t="s">
        <v>548</v>
      </c>
      <c r="B14" s="45" t="s">
        <v>549</v>
      </c>
      <c r="C14" s="45" t="s">
        <v>550</v>
      </c>
      <c r="D14" s="45">
        <v>1</v>
      </c>
      <c r="E14" s="45">
        <v>2</v>
      </c>
      <c r="F14" s="45">
        <v>3</v>
      </c>
      <c r="G14" s="45">
        <v>4</v>
      </c>
      <c r="H14" s="44">
        <v>5</v>
      </c>
    </row>
    <row r="15" spans="1:16" s="3" customFormat="1" x14ac:dyDescent="0.3">
      <c r="A15" s="44" t="s">
        <v>551</v>
      </c>
      <c r="B15" s="44" t="s">
        <v>552</v>
      </c>
      <c r="C15" s="44" t="s">
        <v>542</v>
      </c>
      <c r="D15" s="44" t="s">
        <v>542</v>
      </c>
      <c r="E15" s="44" t="s">
        <v>542</v>
      </c>
      <c r="F15" s="44" t="s">
        <v>542</v>
      </c>
      <c r="G15" s="44" t="s">
        <v>542</v>
      </c>
      <c r="H15" s="44" t="s">
        <v>542</v>
      </c>
    </row>
    <row r="16" spans="1:16" x14ac:dyDescent="0.3">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3">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3">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3">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3">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3">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3">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3">
      <c r="A23" s="44" t="s">
        <v>556</v>
      </c>
      <c r="B23" s="44" t="s">
        <v>557</v>
      </c>
      <c r="C23" s="44"/>
      <c r="D23" s="76"/>
      <c r="E23" s="76"/>
      <c r="F23" s="76"/>
      <c r="G23" s="76"/>
      <c r="H23" s="76"/>
    </row>
    <row r="24" spans="1:16" x14ac:dyDescent="0.3">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3">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3">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3">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3">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3">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3">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3">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3">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3">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3">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3">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3">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3">
      <c r="C37" t="s">
        <v>542</v>
      </c>
      <c r="D37" t="s">
        <v>542</v>
      </c>
      <c r="E37" t="s">
        <v>542</v>
      </c>
      <c r="F37" t="s">
        <v>542</v>
      </c>
      <c r="G37" t="s">
        <v>542</v>
      </c>
      <c r="H37" t="s">
        <v>542</v>
      </c>
    </row>
    <row r="39" spans="1:16" ht="36" x14ac:dyDescent="0.3">
      <c r="A39" s="131" t="s">
        <v>540</v>
      </c>
      <c r="B39" s="131" t="s">
        <v>541</v>
      </c>
      <c r="C39" s="131" t="s">
        <v>2166</v>
      </c>
      <c r="D39" s="131" t="s">
        <v>2248</v>
      </c>
      <c r="E39" s="131" t="s">
        <v>2249</v>
      </c>
      <c r="F39" s="131" t="s">
        <v>2250</v>
      </c>
      <c r="G39" s="136" t="s">
        <v>2251</v>
      </c>
    </row>
    <row r="40" spans="1:16" s="3" customFormat="1" x14ac:dyDescent="0.3">
      <c r="A40" s="44" t="s">
        <v>295</v>
      </c>
      <c r="B40" s="44" t="s">
        <v>549</v>
      </c>
      <c r="C40" s="44" t="s">
        <v>550</v>
      </c>
      <c r="D40" s="44">
        <v>6</v>
      </c>
      <c r="E40" s="44">
        <v>7</v>
      </c>
      <c r="F40" s="44">
        <v>8</v>
      </c>
      <c r="G40" s="44">
        <v>9</v>
      </c>
    </row>
    <row r="41" spans="1:16" s="3" customFormat="1" x14ac:dyDescent="0.3">
      <c r="A41" s="44" t="s">
        <v>551</v>
      </c>
      <c r="B41" s="44" t="s">
        <v>552</v>
      </c>
      <c r="C41" s="44" t="s">
        <v>542</v>
      </c>
      <c r="D41" s="44" t="s">
        <v>542</v>
      </c>
      <c r="E41" s="44" t="s">
        <v>542</v>
      </c>
      <c r="F41" s="44" t="s">
        <v>542</v>
      </c>
      <c r="G41" s="44"/>
    </row>
    <row r="42" spans="1:16" x14ac:dyDescent="0.3">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3">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3">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3">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3">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3">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3">
      <c r="A48" s="44" t="s">
        <v>556</v>
      </c>
      <c r="B48" s="44" t="s">
        <v>569</v>
      </c>
      <c r="C48" s="44"/>
      <c r="D48" s="76"/>
      <c r="E48" s="76"/>
      <c r="F48" s="76"/>
      <c r="G48" s="76"/>
    </row>
    <row r="49" spans="1:15" x14ac:dyDescent="0.3">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3">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3">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3">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3">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3">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3">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3">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3">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3">
      <c r="A60" s="44" t="s">
        <v>540</v>
      </c>
      <c r="B60" s="71" t="s">
        <v>541</v>
      </c>
      <c r="C60" s="71" t="s">
        <v>2166</v>
      </c>
      <c r="D60" s="71" t="s">
        <v>2248</v>
      </c>
      <c r="E60" s="167" t="s">
        <v>2287</v>
      </c>
      <c r="F60" s="167" t="s">
        <v>2288</v>
      </c>
      <c r="G60" s="167" t="s">
        <v>2289</v>
      </c>
    </row>
    <row r="61" spans="1:15" x14ac:dyDescent="0.3">
      <c r="A61" s="44" t="s">
        <v>549</v>
      </c>
      <c r="B61" s="44" t="s">
        <v>549</v>
      </c>
      <c r="C61" s="44" t="s">
        <v>550</v>
      </c>
      <c r="D61" s="44">
        <v>10</v>
      </c>
      <c r="E61" s="44">
        <v>11</v>
      </c>
      <c r="F61" s="44">
        <v>12</v>
      </c>
      <c r="G61" s="44">
        <v>13</v>
      </c>
    </row>
    <row r="62" spans="1:15" s="3" customFormat="1" x14ac:dyDescent="0.3">
      <c r="A62" s="44" t="s">
        <v>571</v>
      </c>
      <c r="B62" s="44" t="s">
        <v>572</v>
      </c>
      <c r="C62" s="44" t="s">
        <v>542</v>
      </c>
      <c r="D62" s="44" t="s">
        <v>542</v>
      </c>
      <c r="E62" s="44" t="s">
        <v>542</v>
      </c>
      <c r="F62" s="44" t="s">
        <v>542</v>
      </c>
      <c r="G62" s="44" t="s">
        <v>542</v>
      </c>
    </row>
    <row r="63" spans="1:15" x14ac:dyDescent="0.3">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3">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3">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3">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3">
      <c r="A67" s="44" t="s">
        <v>2297</v>
      </c>
      <c r="B67" s="44" t="s">
        <v>2298</v>
      </c>
      <c r="C67" s="44">
        <v>40</v>
      </c>
      <c r="D67" s="76">
        <f t="shared" ref="D67:F67" si="10">SUM(D63:D66)</f>
        <v>0</v>
      </c>
      <c r="E67" s="76">
        <f t="shared" si="10"/>
        <v>0</v>
      </c>
      <c r="F67" s="76">
        <f t="shared" si="10"/>
        <v>0</v>
      </c>
      <c r="G67" s="76">
        <f>SUM(G63:G66)</f>
        <v>0</v>
      </c>
      <c r="H67" s="25">
        <f>H22-G47-G67</f>
        <v>0</v>
      </c>
      <c r="I67" s="170">
        <f>'1. F10'!E13</f>
        <v>0</v>
      </c>
      <c r="J67" s="27">
        <f>H67-I67</f>
        <v>0</v>
      </c>
      <c r="L67" s="3" t="s">
        <v>2052</v>
      </c>
      <c r="M67" s="3" t="s">
        <v>2053</v>
      </c>
      <c r="N67" s="3" t="s">
        <v>2054</v>
      </c>
      <c r="O67" s="3" t="s">
        <v>2299</v>
      </c>
    </row>
    <row r="68" spans="1:15" s="3" customFormat="1" x14ac:dyDescent="0.3">
      <c r="A68" s="44" t="s">
        <v>556</v>
      </c>
      <c r="B68" s="44" t="s">
        <v>577</v>
      </c>
      <c r="C68" s="44" t="s">
        <v>542</v>
      </c>
      <c r="D68" s="44"/>
      <c r="E68" s="44"/>
      <c r="F68" s="44"/>
      <c r="G68" s="44"/>
    </row>
    <row r="69" spans="1:15" x14ac:dyDescent="0.3">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3">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3">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3">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3">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3">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3">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3">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3">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3">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3">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3">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3">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8" sqref="H38"/>
    </sheetView>
  </sheetViews>
  <sheetFormatPr defaultRowHeight="12" outlineLevelCol="1" x14ac:dyDescent="0.3"/>
  <cols>
    <col min="1" max="1" width="20.5546875" customWidth="1" outlineLevel="1"/>
    <col min="2" max="2" width="5" customWidth="1" outlineLevel="1"/>
    <col min="3" max="3" width="32.44140625" customWidth="1" outlineLevel="1"/>
    <col min="4" max="4" width="1.44140625" customWidth="1" outlineLevel="1"/>
    <col min="5" max="5" width="55.88671875" bestFit="1" customWidth="1"/>
    <col min="6" max="6" width="6.5546875" bestFit="1" customWidth="1"/>
    <col min="7" max="7" width="11.5546875" bestFit="1" customWidth="1"/>
    <col min="8" max="8" width="15.33203125" bestFit="1" customWidth="1"/>
    <col min="9" max="9" width="12.6640625" bestFit="1" customWidth="1"/>
    <col min="10" max="10" width="15.33203125" bestFit="1" customWidth="1"/>
    <col min="11" max="11" width="12.6640625" bestFit="1" customWidth="1"/>
    <col min="12" max="12" width="11.554687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3"/>
  <cols>
    <col min="1" max="1" width="80.5546875" bestFit="1" customWidth="1"/>
    <col min="5" max="44" width="8.88671875" hidden="1" customWidth="1" outlineLevel="1"/>
    <col min="45" max="45" width="8.88671875" customWidth="1" collapsed="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5" customHeight="1" thickBot="1" x14ac:dyDescent="0.35">
      <c r="A60" s="12" t="s">
        <v>662</v>
      </c>
      <c r="B60" s="164">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88671875" bestFit="1" customWidth="1"/>
    <col min="3" max="3" width="14.5546875" bestFit="1" customWidth="1"/>
    <col min="4" max="4" width="11.5546875" bestFit="1" customWidth="1"/>
    <col min="5" max="5" width="22.5546875" customWidth="1"/>
    <col min="6" max="6" width="5" bestFit="1" customWidth="1"/>
    <col min="7" max="7" width="18.88671875" bestFit="1" customWidth="1"/>
    <col min="8" max="8" width="15.5546875" bestFit="1" customWidth="1"/>
    <col min="9" max="9" width="13.109375" bestFit="1" customWidth="1"/>
    <col min="10" max="10" width="13.33203125" bestFit="1" customWidth="1"/>
    <col min="11" max="11" width="16.5546875" bestFit="1" customWidth="1"/>
    <col min="12" max="12" width="8.109375" bestFit="1" customWidth="1"/>
    <col min="13" max="13" width="18" bestFit="1" customWidth="1"/>
    <col min="14" max="15" width="15.88671875" bestFit="1" customWidth="1"/>
    <col min="17" max="17" width="12.5546875" style="3" bestFit="1" customWidth="1"/>
    <col min="18" max="18" width="13.44140625" style="26" bestFit="1" customWidth="1"/>
    <col min="20" max="20" width="85.6640625" hidden="1" customWidth="1" outlineLevel="1"/>
    <col min="21" max="21" width="8.886718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4"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5" customHeight="1" thickBot="1" x14ac:dyDescent="0.35"/>
    <row r="75" spans="1:20" ht="12.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2023-04-04T13:45:51Z</dcterms:modified>
</cp:coreProperties>
</file>