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s\fsbot\Situati financiare\exceltemp\"/>
    </mc:Choice>
  </mc:AlternateContent>
  <xr:revisionPtr revIDLastSave="0" documentId="13_ncr:1_{43963671-B013-4603-8DE5-BFA32993AAE6}" xr6:coauthVersionLast="47" xr6:coauthVersionMax="47" xr10:uidLastSave="{00000000-0000-0000-0000-000000000000}"/>
  <bookViews>
    <workbookView xWindow="-110" yWindow="-110" windowWidth="19420" windowHeight="10560" activeTab="4" xr2:uid="{B0964BA8-0247-4285-AC5C-4F37AE34CB94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6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state="hidden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5" l="1"/>
  <c r="G24" i="7" l="1"/>
  <c r="D29" i="16"/>
  <c r="C29" i="16"/>
  <c r="D28" i="16"/>
  <c r="C28" i="16"/>
  <c r="D27" i="16"/>
  <c r="C27" i="16"/>
  <c r="D26" i="16"/>
  <c r="C26" i="16"/>
  <c r="D25" i="16"/>
  <c r="C25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C24" i="16" s="1"/>
  <c r="C30" i="16" s="1"/>
  <c r="D12" i="16"/>
  <c r="C12" i="16"/>
  <c r="D11" i="16"/>
  <c r="C11" i="16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C26" i="15"/>
  <c r="B26" i="15"/>
  <c r="C25" i="15"/>
  <c r="B25" i="15"/>
  <c r="C24" i="15"/>
  <c r="B24" i="15"/>
  <c r="C23" i="15"/>
  <c r="B23" i="15"/>
  <c r="C22" i="15"/>
  <c r="B22" i="15"/>
  <c r="C19" i="15"/>
  <c r="B19" i="15"/>
  <c r="B27" i="15" s="1"/>
  <c r="C11" i="15"/>
  <c r="B11" i="15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G24" i="14"/>
  <c r="E22" i="14"/>
  <c r="G22" i="14" s="1"/>
  <c r="C22" i="14"/>
  <c r="B22" i="14"/>
  <c r="E21" i="14"/>
  <c r="C21" i="14"/>
  <c r="B21" i="14"/>
  <c r="E20" i="14"/>
  <c r="C20" i="14"/>
  <c r="B20" i="14"/>
  <c r="G20" i="14" s="1"/>
  <c r="E19" i="14"/>
  <c r="C19" i="14"/>
  <c r="B19" i="14"/>
  <c r="E18" i="14"/>
  <c r="C18" i="14"/>
  <c r="B18" i="14"/>
  <c r="G18" i="14" s="1"/>
  <c r="E17" i="14"/>
  <c r="C17" i="14"/>
  <c r="B17" i="14"/>
  <c r="E16" i="14"/>
  <c r="C16" i="14"/>
  <c r="B16" i="14"/>
  <c r="E15" i="14"/>
  <c r="C15" i="14"/>
  <c r="C23" i="14" s="1"/>
  <c r="B15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C41" i="13"/>
  <c r="B41" i="13"/>
  <c r="C40" i="13"/>
  <c r="B40" i="13"/>
  <c r="C39" i="13"/>
  <c r="B39" i="13"/>
  <c r="C38" i="13"/>
  <c r="B38" i="13"/>
  <c r="C37" i="13"/>
  <c r="B37" i="13"/>
  <c r="C36" i="13"/>
  <c r="C42" i="13" s="1"/>
  <c r="C43" i="13" s="1"/>
  <c r="B36" i="13"/>
  <c r="D29" i="13"/>
  <c r="C29" i="13"/>
  <c r="D26" i="13"/>
  <c r="C26" i="13"/>
  <c r="D25" i="13"/>
  <c r="C25" i="13"/>
  <c r="D24" i="13"/>
  <c r="C24" i="13"/>
  <c r="D23" i="13"/>
  <c r="C23" i="13"/>
  <c r="D22" i="13"/>
  <c r="C22" i="13"/>
  <c r="D19" i="13"/>
  <c r="C19" i="13"/>
  <c r="D18" i="13"/>
  <c r="D20" i="13" s="1"/>
  <c r="C18" i="13"/>
  <c r="D17" i="13"/>
  <c r="C17" i="13"/>
  <c r="D16" i="13"/>
  <c r="C16" i="13"/>
  <c r="D14" i="13"/>
  <c r="C14" i="13"/>
  <c r="D12" i="13"/>
  <c r="C34" i="13" s="1"/>
  <c r="C12" i="13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C20" i="12"/>
  <c r="B20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C19" i="12" s="1"/>
  <c r="C21" i="12" s="1"/>
  <c r="B12" i="12"/>
  <c r="C11" i="12"/>
  <c r="B11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C44" i="11"/>
  <c r="B44" i="11"/>
  <c r="C43" i="11"/>
  <c r="B43" i="11"/>
  <c r="C42" i="11"/>
  <c r="B42" i="11"/>
  <c r="C41" i="11"/>
  <c r="C45" i="11" s="1"/>
  <c r="B41" i="11"/>
  <c r="C40" i="11"/>
  <c r="B40" i="11"/>
  <c r="G33" i="11"/>
  <c r="D31" i="11"/>
  <c r="C31" i="11"/>
  <c r="G30" i="11"/>
  <c r="D29" i="11"/>
  <c r="C46" i="11" s="1"/>
  <c r="C29" i="11"/>
  <c r="D28" i="11"/>
  <c r="C28" i="11"/>
  <c r="G26" i="11"/>
  <c r="D25" i="11"/>
  <c r="C25" i="11"/>
  <c r="D23" i="11"/>
  <c r="C23" i="11"/>
  <c r="C24" i="11" s="1"/>
  <c r="C26" i="11" s="1"/>
  <c r="D22" i="11"/>
  <c r="C22" i="11"/>
  <c r="D21" i="11"/>
  <c r="C21" i="11"/>
  <c r="G19" i="11"/>
  <c r="D18" i="11"/>
  <c r="C18" i="11"/>
  <c r="D16" i="11"/>
  <c r="D17" i="11" s="1"/>
  <c r="D19" i="11" s="1"/>
  <c r="C16" i="11"/>
  <c r="D15" i="11"/>
  <c r="C15" i="11"/>
  <c r="D14" i="11"/>
  <c r="C14" i="11"/>
  <c r="D11" i="11"/>
  <c r="C38" i="11" s="1"/>
  <c r="C11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G26" i="10"/>
  <c r="F24" i="10"/>
  <c r="E24" i="10"/>
  <c r="G24" i="10" s="1"/>
  <c r="C24" i="10"/>
  <c r="B24" i="10"/>
  <c r="F23" i="10"/>
  <c r="E23" i="10"/>
  <c r="C23" i="10"/>
  <c r="B23" i="10"/>
  <c r="D23" i="10" s="1"/>
  <c r="F22" i="10"/>
  <c r="E22" i="10"/>
  <c r="G22" i="10" s="1"/>
  <c r="C22" i="10"/>
  <c r="B22" i="10"/>
  <c r="F21" i="10"/>
  <c r="E21" i="10"/>
  <c r="C21" i="10"/>
  <c r="B21" i="10"/>
  <c r="F20" i="10"/>
  <c r="E20" i="10"/>
  <c r="G20" i="10" s="1"/>
  <c r="C20" i="10"/>
  <c r="B20" i="10"/>
  <c r="F19" i="10"/>
  <c r="E19" i="10"/>
  <c r="C19" i="10"/>
  <c r="B19" i="10"/>
  <c r="D19" i="10" s="1"/>
  <c r="F18" i="10"/>
  <c r="E18" i="10"/>
  <c r="G18" i="10" s="1"/>
  <c r="C18" i="10"/>
  <c r="B18" i="10"/>
  <c r="F17" i="10"/>
  <c r="E17" i="10"/>
  <c r="C17" i="10"/>
  <c r="B17" i="10"/>
  <c r="F16" i="10"/>
  <c r="E16" i="10"/>
  <c r="G16" i="10" s="1"/>
  <c r="C16" i="10"/>
  <c r="B16" i="10"/>
  <c r="F15" i="10"/>
  <c r="E15" i="10"/>
  <c r="C15" i="10"/>
  <c r="B15" i="10"/>
  <c r="D15" i="10" s="1"/>
  <c r="F14" i="10"/>
  <c r="E14" i="10"/>
  <c r="G14" i="10" s="1"/>
  <c r="C14" i="10"/>
  <c r="B14" i="10"/>
  <c r="F13" i="10"/>
  <c r="E13" i="10"/>
  <c r="C13" i="10"/>
  <c r="B13" i="10"/>
  <c r="E11" i="10"/>
  <c r="B11" i="10"/>
  <c r="A5" i="10"/>
  <c r="A4" i="10"/>
  <c r="A1" i="10"/>
  <c r="J73" i="9"/>
  <c r="I73" i="9"/>
  <c r="D72" i="9"/>
  <c r="C72" i="9"/>
  <c r="B72" i="9"/>
  <c r="D71" i="9"/>
  <c r="C71" i="9"/>
  <c r="B71" i="9"/>
  <c r="D70" i="9"/>
  <c r="C70" i="9"/>
  <c r="B70" i="9"/>
  <c r="J69" i="9"/>
  <c r="I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J59" i="9"/>
  <c r="I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E54" i="9" s="1"/>
  <c r="B54" i="9"/>
  <c r="K45" i="9"/>
  <c r="I45" i="9"/>
  <c r="H45" i="9"/>
  <c r="E45" i="9"/>
  <c r="C45" i="9"/>
  <c r="B45" i="9"/>
  <c r="K44" i="9"/>
  <c r="I44" i="9"/>
  <c r="H44" i="9"/>
  <c r="M44" i="9" s="1"/>
  <c r="E44" i="9"/>
  <c r="C44" i="9"/>
  <c r="B44" i="9"/>
  <c r="K43" i="9"/>
  <c r="I43" i="9"/>
  <c r="H43" i="9"/>
  <c r="M43" i="9" s="1"/>
  <c r="E43" i="9"/>
  <c r="C43" i="9"/>
  <c r="B43" i="9"/>
  <c r="K42" i="9"/>
  <c r="I42" i="9"/>
  <c r="H42" i="9"/>
  <c r="E42" i="9"/>
  <c r="C42" i="9"/>
  <c r="C46" i="9" s="1"/>
  <c r="I36" i="8" s="1"/>
  <c r="C36" i="8" s="1"/>
  <c r="B42" i="9"/>
  <c r="K41" i="9"/>
  <c r="M41" i="9" s="1"/>
  <c r="I41" i="9"/>
  <c r="H41" i="9"/>
  <c r="E41" i="9"/>
  <c r="C41" i="9"/>
  <c r="B41" i="9"/>
  <c r="K40" i="9"/>
  <c r="K46" i="9" s="1"/>
  <c r="I40" i="9"/>
  <c r="H40" i="9"/>
  <c r="H46" i="9" s="1"/>
  <c r="E40" i="9"/>
  <c r="C40" i="9"/>
  <c r="B40" i="9"/>
  <c r="K36" i="9"/>
  <c r="I36" i="9"/>
  <c r="H36" i="9"/>
  <c r="M36" i="9" s="1"/>
  <c r="E36" i="9"/>
  <c r="C36" i="9"/>
  <c r="G36" i="9" s="1"/>
  <c r="O36" i="9" s="1"/>
  <c r="B36" i="9"/>
  <c r="K35" i="9"/>
  <c r="I35" i="9"/>
  <c r="H35" i="9"/>
  <c r="E35" i="9"/>
  <c r="C35" i="9"/>
  <c r="B35" i="9"/>
  <c r="K34" i="9"/>
  <c r="M34" i="9" s="1"/>
  <c r="I34" i="9"/>
  <c r="H34" i="9"/>
  <c r="E34" i="9"/>
  <c r="C34" i="9"/>
  <c r="B34" i="9"/>
  <c r="K33" i="9"/>
  <c r="I33" i="9"/>
  <c r="H33" i="9"/>
  <c r="M33" i="9" s="1"/>
  <c r="E33" i="9"/>
  <c r="C33" i="9"/>
  <c r="B33" i="9"/>
  <c r="K32" i="9"/>
  <c r="I32" i="9"/>
  <c r="H32" i="9"/>
  <c r="E32" i="9"/>
  <c r="C32" i="9"/>
  <c r="G32" i="9" s="1"/>
  <c r="O32" i="9" s="1"/>
  <c r="B32" i="9"/>
  <c r="K31" i="9"/>
  <c r="I31" i="9"/>
  <c r="H31" i="9"/>
  <c r="E31" i="9"/>
  <c r="C31" i="9"/>
  <c r="G31" i="9" s="1"/>
  <c r="O31" i="9" s="1"/>
  <c r="B31" i="9"/>
  <c r="K30" i="9"/>
  <c r="M30" i="9" s="1"/>
  <c r="I30" i="9"/>
  <c r="H30" i="9"/>
  <c r="E30" i="9"/>
  <c r="C30" i="9"/>
  <c r="B30" i="9"/>
  <c r="K29" i="9"/>
  <c r="I29" i="9"/>
  <c r="H29" i="9"/>
  <c r="N29" i="9" s="1"/>
  <c r="E29" i="9"/>
  <c r="C29" i="9"/>
  <c r="B29" i="9"/>
  <c r="K28" i="9"/>
  <c r="I28" i="9"/>
  <c r="H28" i="9"/>
  <c r="M28" i="9" s="1"/>
  <c r="E28" i="9"/>
  <c r="C28" i="9"/>
  <c r="B28" i="9"/>
  <c r="K27" i="9"/>
  <c r="I27" i="9"/>
  <c r="H27" i="9"/>
  <c r="E27" i="9"/>
  <c r="C27" i="9"/>
  <c r="G27" i="9" s="1"/>
  <c r="B27" i="9"/>
  <c r="K26" i="9"/>
  <c r="M26" i="9" s="1"/>
  <c r="I26" i="9"/>
  <c r="H26" i="9"/>
  <c r="E26" i="9"/>
  <c r="C26" i="9"/>
  <c r="B26" i="9"/>
  <c r="K25" i="9"/>
  <c r="I25" i="9"/>
  <c r="H25" i="9"/>
  <c r="E25" i="9"/>
  <c r="C25" i="9"/>
  <c r="B25" i="9"/>
  <c r="K21" i="9"/>
  <c r="I21" i="9"/>
  <c r="H21" i="9"/>
  <c r="N21" i="9" s="1"/>
  <c r="E21" i="9"/>
  <c r="C21" i="9"/>
  <c r="B21" i="9"/>
  <c r="K20" i="9"/>
  <c r="I20" i="9"/>
  <c r="H20" i="9"/>
  <c r="E20" i="9"/>
  <c r="C20" i="9"/>
  <c r="G20" i="9" s="1"/>
  <c r="B20" i="9"/>
  <c r="K19" i="9"/>
  <c r="M19" i="9" s="1"/>
  <c r="I19" i="9"/>
  <c r="H19" i="9"/>
  <c r="E19" i="9"/>
  <c r="C19" i="9"/>
  <c r="B19" i="9"/>
  <c r="K18" i="9"/>
  <c r="I18" i="9"/>
  <c r="H18" i="9"/>
  <c r="N18" i="9" s="1"/>
  <c r="E18" i="9"/>
  <c r="C18" i="9"/>
  <c r="B18" i="9"/>
  <c r="K17" i="9"/>
  <c r="I17" i="9"/>
  <c r="H17" i="9"/>
  <c r="M17" i="9" s="1"/>
  <c r="E17" i="9"/>
  <c r="C17" i="9"/>
  <c r="G17" i="9" s="1"/>
  <c r="O17" i="9" s="1"/>
  <c r="B17" i="9"/>
  <c r="K16" i="9"/>
  <c r="I16" i="9"/>
  <c r="H16" i="9"/>
  <c r="E16" i="9"/>
  <c r="C16" i="9"/>
  <c r="G16" i="9" s="1"/>
  <c r="B16" i="9"/>
  <c r="B7" i="9"/>
  <c r="B7" i="10" s="1"/>
  <c r="A7" i="9"/>
  <c r="A7" i="10" s="1"/>
  <c r="B6" i="9"/>
  <c r="B6" i="10" s="1"/>
  <c r="A6" i="9"/>
  <c r="A6" i="10" s="1"/>
  <c r="B5" i="9"/>
  <c r="B5" i="10" s="1"/>
  <c r="A5" i="9"/>
  <c r="B4" i="9"/>
  <c r="B4" i="10" s="1"/>
  <c r="A4" i="9"/>
  <c r="B3" i="9"/>
  <c r="B3" i="10" s="1"/>
  <c r="A3" i="9"/>
  <c r="A3" i="10" s="1"/>
  <c r="B2" i="9"/>
  <c r="B2" i="10" s="1"/>
  <c r="A2" i="9"/>
  <c r="A2" i="10" s="1"/>
  <c r="B1" i="9"/>
  <c r="B1" i="10" s="1"/>
  <c r="A1" i="9"/>
  <c r="B59" i="8"/>
  <c r="B58" i="8"/>
  <c r="B57" i="8"/>
  <c r="B60" i="8" s="1"/>
  <c r="C29" i="8" s="1"/>
  <c r="C51" i="8"/>
  <c r="C50" i="8"/>
  <c r="AA46" i="8"/>
  <c r="AC44" i="8"/>
  <c r="AA44" i="8"/>
  <c r="AC43" i="8"/>
  <c r="R19" i="8"/>
  <c r="R18" i="8"/>
  <c r="R38" i="8" s="1"/>
  <c r="C38" i="8" s="1"/>
  <c r="O16" i="8"/>
  <c r="AA12" i="8"/>
  <c r="C9" i="8"/>
  <c r="B9" i="8"/>
  <c r="AR6" i="8"/>
  <c r="AK6" i="8"/>
  <c r="AJ6" i="8"/>
  <c r="AH6" i="8"/>
  <c r="AC6" i="8"/>
  <c r="AB6" i="8"/>
  <c r="Z6" i="8"/>
  <c r="U6" i="8"/>
  <c r="T6" i="8"/>
  <c r="R6" i="8"/>
  <c r="M6" i="8"/>
  <c r="L6" i="8"/>
  <c r="J6" i="8"/>
  <c r="G6" i="8"/>
  <c r="AN5" i="8"/>
  <c r="AK5" i="8"/>
  <c r="AH5" i="8"/>
  <c r="AF5" i="8"/>
  <c r="AC5" i="8"/>
  <c r="Z5" i="8"/>
  <c r="X5" i="8"/>
  <c r="U5" i="8"/>
  <c r="R5" i="8"/>
  <c r="P5" i="8"/>
  <c r="M5" i="8"/>
  <c r="J5" i="8"/>
  <c r="H5" i="8"/>
  <c r="G5" i="8"/>
  <c r="AR2" i="8"/>
  <c r="AR5" i="8" s="1"/>
  <c r="AQ2" i="8"/>
  <c r="AP2" i="8"/>
  <c r="AO2" i="8"/>
  <c r="AO6" i="8" s="1"/>
  <c r="AN2" i="8"/>
  <c r="AN6" i="8" s="1"/>
  <c r="AM2" i="8"/>
  <c r="AM5" i="8" s="1"/>
  <c r="AL2" i="8"/>
  <c r="AL5" i="8" s="1"/>
  <c r="AK2" i="8"/>
  <c r="AJ2" i="8"/>
  <c r="AJ5" i="8" s="1"/>
  <c r="AI2" i="8"/>
  <c r="AI5" i="8" s="1"/>
  <c r="AH2" i="8"/>
  <c r="AG2" i="8"/>
  <c r="AG6" i="8" s="1"/>
  <c r="AF2" i="8"/>
  <c r="AF6" i="8" s="1"/>
  <c r="AE2" i="8"/>
  <c r="AE5" i="8" s="1"/>
  <c r="AD2" i="8"/>
  <c r="AD5" i="8" s="1"/>
  <c r="AC2" i="8"/>
  <c r="AB2" i="8"/>
  <c r="AB5" i="8" s="1"/>
  <c r="AA2" i="8"/>
  <c r="AA5" i="8" s="1"/>
  <c r="Z2" i="8"/>
  <c r="Y2" i="8"/>
  <c r="Y6" i="8" s="1"/>
  <c r="X2" i="8"/>
  <c r="X6" i="8" s="1"/>
  <c r="W2" i="8"/>
  <c r="W5" i="8" s="1"/>
  <c r="V2" i="8"/>
  <c r="V5" i="8" s="1"/>
  <c r="U2" i="8"/>
  <c r="T2" i="8"/>
  <c r="T5" i="8" s="1"/>
  <c r="S2" i="8"/>
  <c r="S5" i="8" s="1"/>
  <c r="R2" i="8"/>
  <c r="Q2" i="8"/>
  <c r="Q6" i="8" s="1"/>
  <c r="P2" i="8"/>
  <c r="P6" i="8" s="1"/>
  <c r="P7" i="8" s="1"/>
  <c r="O2" i="8"/>
  <c r="O5" i="8" s="1"/>
  <c r="N2" i="8"/>
  <c r="N5" i="8" s="1"/>
  <c r="M2" i="8"/>
  <c r="L2" i="8"/>
  <c r="L5" i="8" s="1"/>
  <c r="K2" i="8"/>
  <c r="K5" i="8" s="1"/>
  <c r="J2" i="8"/>
  <c r="I2" i="8"/>
  <c r="I6" i="8" s="1"/>
  <c r="H2" i="8"/>
  <c r="H6" i="8" s="1"/>
  <c r="L39" i="7"/>
  <c r="H37" i="7"/>
  <c r="L37" i="7" s="1"/>
  <c r="G37" i="7"/>
  <c r="H36" i="7"/>
  <c r="G36" i="7"/>
  <c r="J36" i="7" s="1"/>
  <c r="J35" i="7"/>
  <c r="H35" i="7"/>
  <c r="G35" i="7"/>
  <c r="J34" i="7"/>
  <c r="H34" i="7"/>
  <c r="G34" i="7"/>
  <c r="G33" i="7"/>
  <c r="J33" i="7" s="1"/>
  <c r="J32" i="7"/>
  <c r="H32" i="7"/>
  <c r="G32" i="7"/>
  <c r="L32" i="7" s="1"/>
  <c r="G31" i="7"/>
  <c r="J31" i="7" s="1"/>
  <c r="G30" i="7"/>
  <c r="J30" i="7" s="1"/>
  <c r="J29" i="7"/>
  <c r="H29" i="7"/>
  <c r="G29" i="7"/>
  <c r="J28" i="7"/>
  <c r="H28" i="7"/>
  <c r="G28" i="7"/>
  <c r="J27" i="7"/>
  <c r="H27" i="7"/>
  <c r="G27" i="7"/>
  <c r="J26" i="7"/>
  <c r="H26" i="7"/>
  <c r="G26" i="7"/>
  <c r="J25" i="7"/>
  <c r="G25" i="7"/>
  <c r="H25" i="7" s="1"/>
  <c r="J24" i="7"/>
  <c r="H24" i="7"/>
  <c r="B40" i="22"/>
  <c r="C39" i="22"/>
  <c r="B39" i="22"/>
  <c r="C38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7" i="21"/>
  <c r="C7" i="21" s="1"/>
  <c r="B6" i="21"/>
  <c r="B5" i="21"/>
  <c r="B4" i="21"/>
  <c r="B3" i="21"/>
  <c r="C6" i="21"/>
  <c r="C5" i="21"/>
  <c r="C4" i="21"/>
  <c r="C3" i="21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J23" i="7"/>
  <c r="H23" i="7"/>
  <c r="G23" i="7"/>
  <c r="J22" i="7"/>
  <c r="H22" i="7"/>
  <c r="G22" i="7"/>
  <c r="J21" i="7"/>
  <c r="H21" i="7"/>
  <c r="G21" i="7"/>
  <c r="J20" i="7"/>
  <c r="H20" i="7"/>
  <c r="G20" i="7"/>
  <c r="J19" i="7"/>
  <c r="H19" i="7"/>
  <c r="G19" i="7"/>
  <c r="J18" i="7"/>
  <c r="H18" i="7"/>
  <c r="G18" i="7"/>
  <c r="J17" i="7"/>
  <c r="H17" i="7"/>
  <c r="G17" i="7"/>
  <c r="J16" i="7"/>
  <c r="H16" i="7"/>
  <c r="G16" i="7"/>
  <c r="J15" i="7"/>
  <c r="H15" i="7"/>
  <c r="G15" i="7"/>
  <c r="J14" i="7"/>
  <c r="H14" i="7"/>
  <c r="G14" i="7"/>
  <c r="J13" i="7"/>
  <c r="H13" i="7"/>
  <c r="G13" i="7"/>
  <c r="J12" i="7"/>
  <c r="H12" i="7"/>
  <c r="G12" i="7"/>
  <c r="J11" i="7"/>
  <c r="H11" i="7"/>
  <c r="G11" i="7"/>
  <c r="L10" i="7"/>
  <c r="G10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K38" i="7"/>
  <c r="I38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C31" i="5"/>
  <c r="G85" i="6"/>
  <c r="D85" i="6"/>
  <c r="F78" i="6"/>
  <c r="E78" i="6"/>
  <c r="D78" i="6"/>
  <c r="F76" i="6"/>
  <c r="E76" i="6"/>
  <c r="D76" i="6"/>
  <c r="F75" i="6"/>
  <c r="E75" i="6"/>
  <c r="D75" i="6"/>
  <c r="G75" i="6" s="1"/>
  <c r="F74" i="6"/>
  <c r="G74" i="6" s="1"/>
  <c r="E74" i="6"/>
  <c r="D74" i="6"/>
  <c r="F73" i="6"/>
  <c r="E73" i="6"/>
  <c r="D73" i="6"/>
  <c r="F72" i="6"/>
  <c r="E72" i="6"/>
  <c r="D72" i="6"/>
  <c r="G72" i="6" s="1"/>
  <c r="F71" i="6"/>
  <c r="E71" i="6"/>
  <c r="D71" i="6"/>
  <c r="F70" i="6"/>
  <c r="E70" i="6"/>
  <c r="D70" i="6"/>
  <c r="G70" i="6" s="1"/>
  <c r="F69" i="6"/>
  <c r="F77" i="6" s="1"/>
  <c r="E69" i="6"/>
  <c r="D69" i="6"/>
  <c r="F68" i="6"/>
  <c r="E68" i="6"/>
  <c r="D68" i="6"/>
  <c r="F67" i="6"/>
  <c r="E67" i="6"/>
  <c r="E77" i="6" s="1"/>
  <c r="D67" i="6"/>
  <c r="D77" i="6" s="1"/>
  <c r="F64" i="6"/>
  <c r="G64" i="6" s="1"/>
  <c r="E64" i="6"/>
  <c r="D64" i="6"/>
  <c r="F63" i="6"/>
  <c r="E63" i="6"/>
  <c r="D63" i="6"/>
  <c r="F62" i="6"/>
  <c r="E62" i="6"/>
  <c r="D62" i="6"/>
  <c r="G62" i="6" s="1"/>
  <c r="F61" i="6"/>
  <c r="E61" i="6"/>
  <c r="D61" i="6"/>
  <c r="J54" i="6"/>
  <c r="J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E53" i="6" s="1"/>
  <c r="D47" i="6"/>
  <c r="F46" i="6"/>
  <c r="F53" i="6" s="1"/>
  <c r="E46" i="6"/>
  <c r="D46" i="6"/>
  <c r="J43" i="6"/>
  <c r="F43" i="6"/>
  <c r="E43" i="6"/>
  <c r="D43" i="6"/>
  <c r="F42" i="6"/>
  <c r="E42" i="6"/>
  <c r="D42" i="6"/>
  <c r="F41" i="6"/>
  <c r="E41" i="6"/>
  <c r="D41" i="6"/>
  <c r="F33" i="6"/>
  <c r="E33" i="6"/>
  <c r="D33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H26" i="6" s="1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19" i="6"/>
  <c r="E19" i="6"/>
  <c r="D19" i="6"/>
  <c r="H19" i="6" s="1"/>
  <c r="F18" i="6"/>
  <c r="H18" i="6" s="1"/>
  <c r="E18" i="6"/>
  <c r="D18" i="6"/>
  <c r="F17" i="6"/>
  <c r="E17" i="6"/>
  <c r="D17" i="6"/>
  <c r="H17" i="6" s="1"/>
  <c r="F16" i="6"/>
  <c r="E16" i="6"/>
  <c r="E20" i="6" s="1"/>
  <c r="D16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D212" i="5"/>
  <c r="C212" i="5"/>
  <c r="D206" i="5"/>
  <c r="C206" i="5"/>
  <c r="D201" i="5"/>
  <c r="C201" i="5"/>
  <c r="D197" i="5"/>
  <c r="C197" i="5"/>
  <c r="D191" i="5"/>
  <c r="C191" i="5"/>
  <c r="D187" i="5"/>
  <c r="C187" i="5"/>
  <c r="D182" i="5"/>
  <c r="C182" i="5"/>
  <c r="D181" i="5"/>
  <c r="C181" i="5"/>
  <c r="D180" i="5"/>
  <c r="D178" i="5" s="1"/>
  <c r="C180" i="5"/>
  <c r="C178" i="5" s="1"/>
  <c r="D179" i="5"/>
  <c r="C179" i="5"/>
  <c r="D177" i="5"/>
  <c r="C177" i="5"/>
  <c r="D174" i="5"/>
  <c r="C174" i="5"/>
  <c r="D171" i="5"/>
  <c r="C171" i="5"/>
  <c r="D167" i="5"/>
  <c r="C167" i="5"/>
  <c r="D159" i="5"/>
  <c r="C159" i="5"/>
  <c r="D158" i="5"/>
  <c r="D157" i="5" s="1"/>
  <c r="C158" i="5"/>
  <c r="C157" i="5" s="1"/>
  <c r="D155" i="5"/>
  <c r="D152" i="5" s="1"/>
  <c r="C155" i="5"/>
  <c r="D153" i="5"/>
  <c r="C153" i="5"/>
  <c r="D151" i="5"/>
  <c r="C151" i="5"/>
  <c r="D150" i="5"/>
  <c r="C150" i="5"/>
  <c r="D148" i="5"/>
  <c r="D142" i="5" s="1"/>
  <c r="C148" i="5"/>
  <c r="C142" i="5" s="1"/>
  <c r="D138" i="5"/>
  <c r="C138" i="5"/>
  <c r="D134" i="5"/>
  <c r="C134" i="5"/>
  <c r="D133" i="5"/>
  <c r="C133" i="5"/>
  <c r="D129" i="5"/>
  <c r="C129" i="5"/>
  <c r="D128" i="5"/>
  <c r="C128" i="5"/>
  <c r="D127" i="5"/>
  <c r="C127" i="5"/>
  <c r="D126" i="5"/>
  <c r="D123" i="5" s="1"/>
  <c r="C126" i="5"/>
  <c r="C123" i="5" s="1"/>
  <c r="D125" i="5"/>
  <c r="C125" i="5"/>
  <c r="D124" i="5"/>
  <c r="C124" i="5"/>
  <c r="D122" i="5"/>
  <c r="C122" i="5"/>
  <c r="D118" i="5"/>
  <c r="C118" i="5"/>
  <c r="D116" i="5"/>
  <c r="C116" i="5"/>
  <c r="D105" i="5"/>
  <c r="C105" i="5"/>
  <c r="D102" i="5"/>
  <c r="C102" i="5"/>
  <c r="D82" i="5"/>
  <c r="C82" i="5"/>
  <c r="D24" i="16"/>
  <c r="D30" i="16" s="1"/>
  <c r="C27" i="15"/>
  <c r="C18" i="15"/>
  <c r="B18" i="15"/>
  <c r="F23" i="14"/>
  <c r="D23" i="14"/>
  <c r="G21" i="14"/>
  <c r="G19" i="14"/>
  <c r="G17" i="14"/>
  <c r="G16" i="14"/>
  <c r="E23" i="14"/>
  <c r="B42" i="13"/>
  <c r="B43" i="13" s="1"/>
  <c r="C20" i="13"/>
  <c r="B34" i="13"/>
  <c r="B19" i="12"/>
  <c r="B45" i="11"/>
  <c r="B46" i="11"/>
  <c r="C30" i="11"/>
  <c r="D24" i="11"/>
  <c r="D26" i="11" s="1"/>
  <c r="H26" i="11" s="1"/>
  <c r="C17" i="11"/>
  <c r="C19" i="11" s="1"/>
  <c r="B38" i="11"/>
  <c r="D24" i="10"/>
  <c r="G23" i="10"/>
  <c r="D22" i="10"/>
  <c r="G21" i="10"/>
  <c r="D21" i="10"/>
  <c r="D20" i="10"/>
  <c r="G19" i="10"/>
  <c r="D18" i="10"/>
  <c r="G17" i="10"/>
  <c r="D17" i="10"/>
  <c r="D16" i="10"/>
  <c r="G15" i="10"/>
  <c r="D14" i="10"/>
  <c r="F25" i="10"/>
  <c r="G13" i="10"/>
  <c r="C25" i="10"/>
  <c r="D13" i="10"/>
  <c r="T72" i="9"/>
  <c r="T71" i="9"/>
  <c r="T70" i="9"/>
  <c r="D73" i="9" s="1"/>
  <c r="T68" i="9"/>
  <c r="T67" i="9"/>
  <c r="E67" i="9"/>
  <c r="T66" i="9"/>
  <c r="E66" i="9"/>
  <c r="T65" i="9"/>
  <c r="T64" i="9"/>
  <c r="T63" i="9"/>
  <c r="T62" i="9"/>
  <c r="T61" i="9"/>
  <c r="E61" i="9"/>
  <c r="T60" i="9"/>
  <c r="T58" i="9"/>
  <c r="T57" i="9"/>
  <c r="T56" i="9"/>
  <c r="T55" i="9"/>
  <c r="T54" i="9"/>
  <c r="L46" i="9"/>
  <c r="J46" i="9"/>
  <c r="M45" i="9"/>
  <c r="G45" i="9"/>
  <c r="G44" i="9"/>
  <c r="G43" i="9"/>
  <c r="I46" i="9"/>
  <c r="N15" i="8" s="1"/>
  <c r="C15" i="8" s="1"/>
  <c r="M42" i="9"/>
  <c r="N42" i="9"/>
  <c r="G41" i="9"/>
  <c r="E46" i="9"/>
  <c r="I37" i="8" s="1"/>
  <c r="C37" i="8" s="1"/>
  <c r="B46" i="9"/>
  <c r="F37" i="9"/>
  <c r="D37" i="9"/>
  <c r="M35" i="9"/>
  <c r="G35" i="9"/>
  <c r="O35" i="9" s="1"/>
  <c r="G34" i="9"/>
  <c r="N34" i="9"/>
  <c r="M32" i="9"/>
  <c r="M31" i="9"/>
  <c r="G30" i="9"/>
  <c r="N30" i="9"/>
  <c r="G28" i="9"/>
  <c r="M27" i="9"/>
  <c r="G26" i="9"/>
  <c r="N26" i="9"/>
  <c r="I37" i="9"/>
  <c r="H14" i="8" s="1"/>
  <c r="M25" i="9"/>
  <c r="E37" i="9"/>
  <c r="B37" i="9"/>
  <c r="H24" i="9"/>
  <c r="J22" i="9"/>
  <c r="D22" i="9"/>
  <c r="G21" i="9"/>
  <c r="M20" i="9"/>
  <c r="N20" i="9"/>
  <c r="N19" i="9"/>
  <c r="E22" i="9"/>
  <c r="H35" i="8" s="1"/>
  <c r="C35" i="8" s="1"/>
  <c r="G18" i="9"/>
  <c r="I22" i="9"/>
  <c r="G14" i="8" s="1"/>
  <c r="H22" i="9"/>
  <c r="C46" i="8"/>
  <c r="C45" i="8"/>
  <c r="C44" i="8"/>
  <c r="C43" i="8"/>
  <c r="C18" i="8"/>
  <c r="C16" i="8"/>
  <c r="AK7" i="8"/>
  <c r="AK1" i="8" s="1"/>
  <c r="AC7" i="8"/>
  <c r="AC1" i="8" s="1"/>
  <c r="F6" i="8"/>
  <c r="F5" i="8"/>
  <c r="L78" i="6"/>
  <c r="C78" i="6"/>
  <c r="C79" i="6" s="1"/>
  <c r="O77" i="6"/>
  <c r="N77" i="6"/>
  <c r="M77" i="6"/>
  <c r="L77" i="6"/>
  <c r="G76" i="6"/>
  <c r="O75" i="6"/>
  <c r="N75" i="6"/>
  <c r="M75" i="6"/>
  <c r="L75" i="6"/>
  <c r="O74" i="6"/>
  <c r="N74" i="6"/>
  <c r="M74" i="6"/>
  <c r="L74" i="6"/>
  <c r="O73" i="6"/>
  <c r="N73" i="6"/>
  <c r="M73" i="6"/>
  <c r="L73" i="6"/>
  <c r="G73" i="6"/>
  <c r="O72" i="6"/>
  <c r="N72" i="6"/>
  <c r="M72" i="6"/>
  <c r="L72" i="6"/>
  <c r="O71" i="6"/>
  <c r="N71" i="6"/>
  <c r="M71" i="6"/>
  <c r="L71" i="6"/>
  <c r="G71" i="6"/>
  <c r="O70" i="6"/>
  <c r="N70" i="6"/>
  <c r="M70" i="6"/>
  <c r="L70" i="6"/>
  <c r="O69" i="6"/>
  <c r="N69" i="6"/>
  <c r="M69" i="6"/>
  <c r="L69" i="6"/>
  <c r="G69" i="6"/>
  <c r="O68" i="6"/>
  <c r="N68" i="6"/>
  <c r="M68" i="6"/>
  <c r="L68" i="6"/>
  <c r="G68" i="6"/>
  <c r="O67" i="6"/>
  <c r="N67" i="6"/>
  <c r="M67" i="6"/>
  <c r="L67" i="6"/>
  <c r="O65" i="6"/>
  <c r="N65" i="6"/>
  <c r="M65" i="6"/>
  <c r="L65" i="6"/>
  <c r="O64" i="6"/>
  <c r="N64" i="6"/>
  <c r="M64" i="6"/>
  <c r="L64" i="6"/>
  <c r="O63" i="6"/>
  <c r="N63" i="6"/>
  <c r="M63" i="6"/>
  <c r="L63" i="6"/>
  <c r="G63" i="6"/>
  <c r="O61" i="6"/>
  <c r="N61" i="6"/>
  <c r="M61" i="6"/>
  <c r="L61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G51" i="6" s="1"/>
  <c r="O50" i="6"/>
  <c r="N50" i="6"/>
  <c r="M50" i="6"/>
  <c r="L50" i="6"/>
  <c r="O49" i="6"/>
  <c r="N49" i="6"/>
  <c r="M49" i="6"/>
  <c r="L49" i="6"/>
  <c r="O48" i="6"/>
  <c r="N48" i="6"/>
  <c r="M48" i="6"/>
  <c r="L48" i="6"/>
  <c r="G48" i="6" s="1"/>
  <c r="O47" i="6"/>
  <c r="N47" i="6"/>
  <c r="M47" i="6"/>
  <c r="L47" i="6"/>
  <c r="G47" i="6" s="1"/>
  <c r="O46" i="6"/>
  <c r="N46" i="6"/>
  <c r="M46" i="6"/>
  <c r="L46" i="6"/>
  <c r="O44" i="6"/>
  <c r="N44" i="6"/>
  <c r="M44" i="6"/>
  <c r="L44" i="6"/>
  <c r="O43" i="6"/>
  <c r="N43" i="6"/>
  <c r="M43" i="6"/>
  <c r="L43" i="6"/>
  <c r="O42" i="6"/>
  <c r="N42" i="6"/>
  <c r="M42" i="6"/>
  <c r="L42" i="6"/>
  <c r="O41" i="6"/>
  <c r="N41" i="6"/>
  <c r="M41" i="6"/>
  <c r="L41" i="6"/>
  <c r="P34" i="6"/>
  <c r="O34" i="6"/>
  <c r="N34" i="6"/>
  <c r="M34" i="6"/>
  <c r="L34" i="6"/>
  <c r="P33" i="6"/>
  <c r="O33" i="6"/>
  <c r="N33" i="6"/>
  <c r="M33" i="6"/>
  <c r="L33" i="6"/>
  <c r="H33" i="6"/>
  <c r="P32" i="6"/>
  <c r="O32" i="6"/>
  <c r="N32" i="6"/>
  <c r="M32" i="6"/>
  <c r="L32" i="6"/>
  <c r="G32" i="6"/>
  <c r="P31" i="6"/>
  <c r="O31" i="6"/>
  <c r="N31" i="6"/>
  <c r="M31" i="6"/>
  <c r="L31" i="6"/>
  <c r="P30" i="6"/>
  <c r="O30" i="6"/>
  <c r="N30" i="6"/>
  <c r="M30" i="6"/>
  <c r="L30" i="6"/>
  <c r="H30" i="6" s="1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5" i="6"/>
  <c r="O25" i="6"/>
  <c r="N25" i="6"/>
  <c r="M25" i="6"/>
  <c r="L25" i="6"/>
  <c r="H25" i="6"/>
  <c r="P24" i="6"/>
  <c r="O24" i="6"/>
  <c r="N24" i="6"/>
  <c r="M24" i="6"/>
  <c r="L24" i="6"/>
  <c r="H24" i="6" s="1"/>
  <c r="P23" i="6"/>
  <c r="O23" i="6"/>
  <c r="N23" i="6"/>
  <c r="M23" i="6"/>
  <c r="L23" i="6"/>
  <c r="P22" i="6"/>
  <c r="O22" i="6"/>
  <c r="N22" i="6"/>
  <c r="M22" i="6"/>
  <c r="L22" i="6"/>
  <c r="P20" i="6"/>
  <c r="O20" i="6"/>
  <c r="N20" i="6"/>
  <c r="M20" i="6"/>
  <c r="L20" i="6"/>
  <c r="G20" i="6"/>
  <c r="G34" i="6" s="1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F20" i="6"/>
  <c r="C37" i="5"/>
  <c r="C36" i="5"/>
  <c r="D36" i="5" s="1"/>
  <c r="C35" i="5"/>
  <c r="D35" i="5" s="1"/>
  <c r="C34" i="5"/>
  <c r="C33" i="5"/>
  <c r="C32" i="5"/>
  <c r="D31" i="5"/>
  <c r="D20" i="5"/>
  <c r="D19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E227" i="5"/>
  <c r="C227" i="5"/>
  <c r="D168" i="5"/>
  <c r="C168" i="5"/>
  <c r="D164" i="5"/>
  <c r="C164" i="5"/>
  <c r="D161" i="5"/>
  <c r="C161" i="5"/>
  <c r="C152" i="5"/>
  <c r="C149" i="5"/>
  <c r="D149" i="5"/>
  <c r="C115" i="5"/>
  <c r="C109" i="5" s="1"/>
  <c r="D115" i="5"/>
  <c r="D109" i="5" s="1"/>
  <c r="D108" i="5" s="1"/>
  <c r="D87" i="5"/>
  <c r="C87" i="5"/>
  <c r="D84" i="5"/>
  <c r="C84" i="5"/>
  <c r="D37" i="5"/>
  <c r="D33" i="5"/>
  <c r="E32" i="5"/>
  <c r="C30" i="5"/>
  <c r="C29" i="5"/>
  <c r="E27" i="5"/>
  <c r="E94" i="4"/>
  <c r="D94" i="4"/>
  <c r="I88" i="4"/>
  <c r="H88" i="4"/>
  <c r="E88" i="4"/>
  <c r="D88" i="4"/>
  <c r="I87" i="4"/>
  <c r="H87" i="4"/>
  <c r="E87" i="4"/>
  <c r="D87" i="4"/>
  <c r="I84" i="4"/>
  <c r="H84" i="4"/>
  <c r="E84" i="4"/>
  <c r="D84" i="4"/>
  <c r="I74" i="4"/>
  <c r="H74" i="4"/>
  <c r="E74" i="4"/>
  <c r="D74" i="4"/>
  <c r="I73" i="4"/>
  <c r="H73" i="4"/>
  <c r="E73" i="4"/>
  <c r="D73" i="4"/>
  <c r="I72" i="4"/>
  <c r="H72" i="4"/>
  <c r="E72" i="4"/>
  <c r="D72" i="4"/>
  <c r="I71" i="4"/>
  <c r="H71" i="4"/>
  <c r="E71" i="4"/>
  <c r="D71" i="4"/>
  <c r="I70" i="4"/>
  <c r="H70" i="4"/>
  <c r="E70" i="4"/>
  <c r="D70" i="4"/>
  <c r="I67" i="4"/>
  <c r="H67" i="4"/>
  <c r="E67" i="4"/>
  <c r="D67" i="4"/>
  <c r="I66" i="4"/>
  <c r="H66" i="4"/>
  <c r="E66" i="4"/>
  <c r="D66" i="4"/>
  <c r="I65" i="4"/>
  <c r="H65" i="4"/>
  <c r="E65" i="4"/>
  <c r="D65" i="4"/>
  <c r="I64" i="4"/>
  <c r="H64" i="4"/>
  <c r="E64" i="4"/>
  <c r="D64" i="4"/>
  <c r="I63" i="4"/>
  <c r="H63" i="4"/>
  <c r="E63" i="4"/>
  <c r="D63" i="4"/>
  <c r="I62" i="4"/>
  <c r="H62" i="4"/>
  <c r="E62" i="4"/>
  <c r="D62" i="4"/>
  <c r="I61" i="4"/>
  <c r="H61" i="4"/>
  <c r="E61" i="4"/>
  <c r="D61" i="4"/>
  <c r="I56" i="4"/>
  <c r="H56" i="4"/>
  <c r="E56" i="4"/>
  <c r="D56" i="4"/>
  <c r="I55" i="4"/>
  <c r="H55" i="4"/>
  <c r="E55" i="4"/>
  <c r="D55" i="4"/>
  <c r="I52" i="4"/>
  <c r="H52" i="4"/>
  <c r="E52" i="4"/>
  <c r="D52" i="4"/>
  <c r="I51" i="4"/>
  <c r="H51" i="4"/>
  <c r="E51" i="4"/>
  <c r="D51" i="4"/>
  <c r="I50" i="4"/>
  <c r="H50" i="4"/>
  <c r="E50" i="4"/>
  <c r="D50" i="4"/>
  <c r="I49" i="4"/>
  <c r="H49" i="4"/>
  <c r="E49" i="4"/>
  <c r="D49" i="4"/>
  <c r="I48" i="4"/>
  <c r="H48" i="4"/>
  <c r="E48" i="4"/>
  <c r="D48" i="4"/>
  <c r="I47" i="4"/>
  <c r="H47" i="4"/>
  <c r="E47" i="4"/>
  <c r="D47" i="4"/>
  <c r="I45" i="4"/>
  <c r="H45" i="4"/>
  <c r="E45" i="4"/>
  <c r="D45" i="4"/>
  <c r="I44" i="4"/>
  <c r="H44" i="4"/>
  <c r="E44" i="4"/>
  <c r="D44" i="4"/>
  <c r="I42" i="4"/>
  <c r="H42" i="4"/>
  <c r="E42" i="4"/>
  <c r="D42" i="4"/>
  <c r="I41" i="4"/>
  <c r="H41" i="4"/>
  <c r="E41" i="4"/>
  <c r="D41" i="4"/>
  <c r="I39" i="4"/>
  <c r="H39" i="4"/>
  <c r="E39" i="4"/>
  <c r="D39" i="4"/>
  <c r="I38" i="4"/>
  <c r="H38" i="4"/>
  <c r="E38" i="4"/>
  <c r="D38" i="4"/>
  <c r="I36" i="4"/>
  <c r="H36" i="4"/>
  <c r="E36" i="4"/>
  <c r="D36" i="4"/>
  <c r="I35" i="4"/>
  <c r="H35" i="4"/>
  <c r="E35" i="4"/>
  <c r="D35" i="4"/>
  <c r="E34" i="4"/>
  <c r="D34" i="4"/>
  <c r="E33" i="4"/>
  <c r="D33" i="4"/>
  <c r="I32" i="4"/>
  <c r="H32" i="4"/>
  <c r="E32" i="4"/>
  <c r="D32" i="4"/>
  <c r="I31" i="4"/>
  <c r="H31" i="4"/>
  <c r="E31" i="4"/>
  <c r="D31" i="4"/>
  <c r="I30" i="4"/>
  <c r="H30" i="4"/>
  <c r="E30" i="4"/>
  <c r="D30" i="4"/>
  <c r="I28" i="4"/>
  <c r="H28" i="4"/>
  <c r="E28" i="4"/>
  <c r="D28" i="4"/>
  <c r="I27" i="4"/>
  <c r="H27" i="4"/>
  <c r="E27" i="4"/>
  <c r="D27" i="4"/>
  <c r="I26" i="4"/>
  <c r="H26" i="4"/>
  <c r="E26" i="4"/>
  <c r="D26" i="4"/>
  <c r="I25" i="4"/>
  <c r="H25" i="4"/>
  <c r="E25" i="4"/>
  <c r="D25" i="4"/>
  <c r="I24" i="4"/>
  <c r="H24" i="4"/>
  <c r="E24" i="4"/>
  <c r="D24" i="4"/>
  <c r="I23" i="4"/>
  <c r="H23" i="4"/>
  <c r="E23" i="4"/>
  <c r="D23" i="4"/>
  <c r="I22" i="4"/>
  <c r="H22" i="4"/>
  <c r="E22" i="4"/>
  <c r="D22" i="4"/>
  <c r="I21" i="4"/>
  <c r="H21" i="4"/>
  <c r="E21" i="4"/>
  <c r="D21" i="4"/>
  <c r="I20" i="4"/>
  <c r="H20" i="4"/>
  <c r="E20" i="4"/>
  <c r="D20" i="4"/>
  <c r="I18" i="4"/>
  <c r="H18" i="4"/>
  <c r="E18" i="4"/>
  <c r="D18" i="4"/>
  <c r="I16" i="4"/>
  <c r="H16" i="4"/>
  <c r="E16" i="4"/>
  <c r="D16" i="4"/>
  <c r="I15" i="4"/>
  <c r="H15" i="4"/>
  <c r="E15" i="4"/>
  <c r="D15" i="4"/>
  <c r="I14" i="4"/>
  <c r="I9" i="4" s="1"/>
  <c r="H14" i="4"/>
  <c r="H9" i="4" s="1"/>
  <c r="E14" i="4"/>
  <c r="D14" i="4"/>
  <c r="E11" i="4"/>
  <c r="D11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C91" i="4"/>
  <c r="C90" i="4"/>
  <c r="C88" i="4"/>
  <c r="F88" i="4" s="1"/>
  <c r="F87" i="4"/>
  <c r="C87" i="4"/>
  <c r="C86" i="4"/>
  <c r="F86" i="4" s="1"/>
  <c r="C85" i="4"/>
  <c r="F85" i="4" s="1"/>
  <c r="C84" i="4"/>
  <c r="F84" i="4" s="1"/>
  <c r="C83" i="4"/>
  <c r="C82" i="4"/>
  <c r="B78" i="4"/>
  <c r="C78" i="4" s="1"/>
  <c r="C77" i="4"/>
  <c r="C75" i="4"/>
  <c r="B70" i="4"/>
  <c r="C70" i="4" s="1"/>
  <c r="F70" i="4" s="1"/>
  <c r="C69" i="4"/>
  <c r="C68" i="4"/>
  <c r="B62" i="4"/>
  <c r="C62" i="4" s="1"/>
  <c r="F62" i="4" s="1"/>
  <c r="B61" i="4"/>
  <c r="C61" i="4" s="1"/>
  <c r="F61" i="4" s="1"/>
  <c r="F56" i="4"/>
  <c r="C56" i="4"/>
  <c r="C55" i="4"/>
  <c r="F55" i="4" s="1"/>
  <c r="C54" i="4"/>
  <c r="B49" i="4"/>
  <c r="C49" i="4" s="1"/>
  <c r="F49" i="4" s="1"/>
  <c r="B48" i="4"/>
  <c r="C48" i="4" s="1"/>
  <c r="F48" i="4" s="1"/>
  <c r="C47" i="4"/>
  <c r="F47" i="4" s="1"/>
  <c r="C45" i="4"/>
  <c r="F45" i="4" s="1"/>
  <c r="F44" i="4"/>
  <c r="C44" i="4"/>
  <c r="F42" i="4"/>
  <c r="C42" i="4"/>
  <c r="C41" i="4"/>
  <c r="F41" i="4" s="1"/>
  <c r="C40" i="4"/>
  <c r="F39" i="4"/>
  <c r="C39" i="4"/>
  <c r="F38" i="4"/>
  <c r="E37" i="4" s="1"/>
  <c r="C38" i="4"/>
  <c r="F36" i="4"/>
  <c r="C36" i="4"/>
  <c r="C35" i="4"/>
  <c r="F35" i="4" s="1"/>
  <c r="C34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C16" i="4"/>
  <c r="F16" i="4" s="1"/>
  <c r="F15" i="4"/>
  <c r="C15" i="4"/>
  <c r="F14" i="4"/>
  <c r="C14" i="4"/>
  <c r="J131" i="3"/>
  <c r="I131" i="3"/>
  <c r="E131" i="3"/>
  <c r="D131" i="3"/>
  <c r="J130" i="3"/>
  <c r="I130" i="3"/>
  <c r="E130" i="3"/>
  <c r="D130" i="3"/>
  <c r="J128" i="3"/>
  <c r="I128" i="3"/>
  <c r="E128" i="3"/>
  <c r="D128" i="3"/>
  <c r="J127" i="3"/>
  <c r="I127" i="3"/>
  <c r="E127" i="3"/>
  <c r="D127" i="3"/>
  <c r="J126" i="3"/>
  <c r="I126" i="3"/>
  <c r="E126" i="3"/>
  <c r="D126" i="3"/>
  <c r="J124" i="3"/>
  <c r="I124" i="3"/>
  <c r="E124" i="3"/>
  <c r="D124" i="3"/>
  <c r="J123" i="3"/>
  <c r="I123" i="3"/>
  <c r="E123" i="3"/>
  <c r="D123" i="3"/>
  <c r="J121" i="3"/>
  <c r="I121" i="3"/>
  <c r="E121" i="3"/>
  <c r="D121" i="3"/>
  <c r="J120" i="3"/>
  <c r="I120" i="3"/>
  <c r="E120" i="3"/>
  <c r="D120" i="3"/>
  <c r="J119" i="3"/>
  <c r="I119" i="3"/>
  <c r="E119" i="3"/>
  <c r="D119" i="3"/>
  <c r="J117" i="3"/>
  <c r="I117" i="3"/>
  <c r="E117" i="3"/>
  <c r="D117" i="3"/>
  <c r="J116" i="3"/>
  <c r="I116" i="3"/>
  <c r="E116" i="3"/>
  <c r="D116" i="3"/>
  <c r="J115" i="3"/>
  <c r="I115" i="3"/>
  <c r="E115" i="3"/>
  <c r="D115" i="3"/>
  <c r="D114" i="3"/>
  <c r="J113" i="3"/>
  <c r="I113" i="3"/>
  <c r="E113" i="3"/>
  <c r="D113" i="3"/>
  <c r="J112" i="3"/>
  <c r="I112" i="3"/>
  <c r="E112" i="3"/>
  <c r="D112" i="3"/>
  <c r="J110" i="3"/>
  <c r="I110" i="3"/>
  <c r="E110" i="3"/>
  <c r="D110" i="3"/>
  <c r="J109" i="3"/>
  <c r="I109" i="3"/>
  <c r="E109" i="3"/>
  <c r="D109" i="3"/>
  <c r="J108" i="3"/>
  <c r="I108" i="3"/>
  <c r="E108" i="3"/>
  <c r="D108" i="3"/>
  <c r="J107" i="3"/>
  <c r="I107" i="3"/>
  <c r="E107" i="3"/>
  <c r="D107" i="3"/>
  <c r="J106" i="3"/>
  <c r="I106" i="3"/>
  <c r="E106" i="3"/>
  <c r="D106" i="3"/>
  <c r="J102" i="3"/>
  <c r="I102" i="3"/>
  <c r="E102" i="3"/>
  <c r="D102" i="3"/>
  <c r="J101" i="3"/>
  <c r="I101" i="3"/>
  <c r="E101" i="3"/>
  <c r="D101" i="3"/>
  <c r="J100" i="3"/>
  <c r="I100" i="3"/>
  <c r="E100" i="3"/>
  <c r="D100" i="3"/>
  <c r="J98" i="3"/>
  <c r="I98" i="3"/>
  <c r="E98" i="3"/>
  <c r="D98" i="3"/>
  <c r="J97" i="3"/>
  <c r="I97" i="3"/>
  <c r="E97" i="3"/>
  <c r="D97" i="3"/>
  <c r="J95" i="3"/>
  <c r="I95" i="3"/>
  <c r="E95" i="3"/>
  <c r="D95" i="3"/>
  <c r="J94" i="3"/>
  <c r="I94" i="3"/>
  <c r="E94" i="3"/>
  <c r="D94" i="3"/>
  <c r="J90" i="3"/>
  <c r="I90" i="3"/>
  <c r="E90" i="3"/>
  <c r="D90" i="3"/>
  <c r="J89" i="3"/>
  <c r="I89" i="3"/>
  <c r="E89" i="3"/>
  <c r="D89" i="3"/>
  <c r="J88" i="3"/>
  <c r="I88" i="3"/>
  <c r="E88" i="3"/>
  <c r="D88" i="3"/>
  <c r="J85" i="3"/>
  <c r="I85" i="3"/>
  <c r="E85" i="3"/>
  <c r="D85" i="3"/>
  <c r="J84" i="3"/>
  <c r="I84" i="3"/>
  <c r="E84" i="3"/>
  <c r="D84" i="3"/>
  <c r="J83" i="3"/>
  <c r="I83" i="3"/>
  <c r="E83" i="3"/>
  <c r="D83" i="3"/>
  <c r="J82" i="3"/>
  <c r="I82" i="3"/>
  <c r="E82" i="3"/>
  <c r="D82" i="3"/>
  <c r="J81" i="3"/>
  <c r="I81" i="3"/>
  <c r="E81" i="3"/>
  <c r="D81" i="3"/>
  <c r="J80" i="3"/>
  <c r="I80" i="3"/>
  <c r="E80" i="3"/>
  <c r="D80" i="3"/>
  <c r="J79" i="3"/>
  <c r="I79" i="3"/>
  <c r="E79" i="3"/>
  <c r="D79" i="3"/>
  <c r="J78" i="3"/>
  <c r="I78" i="3"/>
  <c r="E78" i="3"/>
  <c r="D78" i="3"/>
  <c r="J73" i="3"/>
  <c r="I73" i="3"/>
  <c r="E73" i="3"/>
  <c r="D73" i="3"/>
  <c r="J72" i="3"/>
  <c r="I72" i="3"/>
  <c r="E72" i="3"/>
  <c r="D72" i="3"/>
  <c r="J71" i="3"/>
  <c r="I71" i="3"/>
  <c r="E71" i="3"/>
  <c r="D71" i="3"/>
  <c r="J70" i="3"/>
  <c r="I70" i="3"/>
  <c r="E70" i="3"/>
  <c r="D70" i="3"/>
  <c r="J69" i="3"/>
  <c r="I69" i="3"/>
  <c r="E69" i="3"/>
  <c r="D69" i="3"/>
  <c r="J68" i="3"/>
  <c r="I68" i="3"/>
  <c r="E68" i="3"/>
  <c r="D68" i="3"/>
  <c r="J67" i="3"/>
  <c r="I67" i="3"/>
  <c r="E67" i="3"/>
  <c r="D67" i="3"/>
  <c r="J66" i="3"/>
  <c r="I66" i="3"/>
  <c r="E66" i="3"/>
  <c r="D66" i="3"/>
  <c r="J64" i="3"/>
  <c r="I64" i="3"/>
  <c r="E64" i="3"/>
  <c r="D64" i="3"/>
  <c r="J63" i="3"/>
  <c r="I63" i="3"/>
  <c r="E63" i="3"/>
  <c r="D63" i="3"/>
  <c r="J60" i="3"/>
  <c r="I60" i="3"/>
  <c r="E60" i="3"/>
  <c r="D60" i="3"/>
  <c r="J58" i="3"/>
  <c r="I58" i="3"/>
  <c r="E58" i="3"/>
  <c r="D58" i="3"/>
  <c r="J57" i="3"/>
  <c r="I57" i="3"/>
  <c r="E57" i="3"/>
  <c r="D57" i="3"/>
  <c r="E56" i="3"/>
  <c r="J54" i="3"/>
  <c r="I54" i="3"/>
  <c r="E54" i="3"/>
  <c r="D54" i="3"/>
  <c r="J53" i="3"/>
  <c r="I53" i="3"/>
  <c r="E53" i="3"/>
  <c r="D53" i="3"/>
  <c r="J52" i="3"/>
  <c r="I52" i="3"/>
  <c r="E52" i="3"/>
  <c r="D52" i="3"/>
  <c r="J51" i="3"/>
  <c r="I51" i="3"/>
  <c r="E51" i="3"/>
  <c r="D51" i="3"/>
  <c r="J50" i="3"/>
  <c r="I50" i="3"/>
  <c r="E50" i="3"/>
  <c r="D50" i="3"/>
  <c r="J49" i="3"/>
  <c r="I49" i="3"/>
  <c r="E49" i="3"/>
  <c r="D49" i="3"/>
  <c r="J46" i="3"/>
  <c r="I46" i="3"/>
  <c r="E46" i="3"/>
  <c r="D46" i="3"/>
  <c r="J45" i="3"/>
  <c r="I45" i="3"/>
  <c r="E45" i="3"/>
  <c r="D45" i="3"/>
  <c r="J44" i="3"/>
  <c r="I44" i="3"/>
  <c r="E44" i="3"/>
  <c r="D44" i="3"/>
  <c r="J43" i="3"/>
  <c r="I43" i="3"/>
  <c r="E43" i="3"/>
  <c r="D43" i="3"/>
  <c r="J38" i="3"/>
  <c r="I38" i="3"/>
  <c r="E38" i="3"/>
  <c r="D38" i="3"/>
  <c r="J37" i="3"/>
  <c r="I37" i="3"/>
  <c r="E37" i="3"/>
  <c r="D37" i="3"/>
  <c r="J36" i="3"/>
  <c r="I36" i="3"/>
  <c r="E36" i="3"/>
  <c r="D36" i="3"/>
  <c r="J35" i="3"/>
  <c r="I35" i="3"/>
  <c r="E35" i="3"/>
  <c r="D35" i="3"/>
  <c r="J34" i="3"/>
  <c r="I34" i="3"/>
  <c r="E34" i="3"/>
  <c r="D34" i="3"/>
  <c r="J33" i="3"/>
  <c r="I33" i="3"/>
  <c r="E33" i="3"/>
  <c r="D33" i="3"/>
  <c r="J30" i="3"/>
  <c r="I30" i="3"/>
  <c r="E30" i="3"/>
  <c r="D30" i="3"/>
  <c r="J29" i="3"/>
  <c r="I29" i="3"/>
  <c r="E29" i="3"/>
  <c r="D29" i="3"/>
  <c r="J28" i="3"/>
  <c r="I28" i="3"/>
  <c r="E28" i="3"/>
  <c r="D28" i="3"/>
  <c r="J27" i="3"/>
  <c r="I27" i="3"/>
  <c r="E27" i="3"/>
  <c r="D27" i="3"/>
  <c r="J26" i="3"/>
  <c r="I26" i="3"/>
  <c r="E26" i="3"/>
  <c r="D26" i="3"/>
  <c r="J25" i="3"/>
  <c r="I25" i="3"/>
  <c r="E25" i="3"/>
  <c r="D25" i="3"/>
  <c r="J24" i="3"/>
  <c r="I24" i="3"/>
  <c r="E24" i="3"/>
  <c r="D24" i="3"/>
  <c r="J23" i="3"/>
  <c r="I23" i="3"/>
  <c r="E23" i="3"/>
  <c r="D23" i="3"/>
  <c r="J22" i="3"/>
  <c r="I22" i="3"/>
  <c r="E22" i="3"/>
  <c r="D22" i="3"/>
  <c r="J19" i="3"/>
  <c r="I19" i="3"/>
  <c r="E19" i="3"/>
  <c r="D19" i="3"/>
  <c r="J18" i="3"/>
  <c r="I18" i="3"/>
  <c r="E18" i="3"/>
  <c r="D18" i="3"/>
  <c r="J17" i="3"/>
  <c r="I17" i="3"/>
  <c r="E17" i="3"/>
  <c r="D17" i="3"/>
  <c r="J16" i="3"/>
  <c r="I16" i="3"/>
  <c r="E16" i="3"/>
  <c r="D16" i="3"/>
  <c r="J15" i="3"/>
  <c r="I15" i="3"/>
  <c r="E15" i="3"/>
  <c r="D15" i="3"/>
  <c r="J14" i="3"/>
  <c r="I14" i="3"/>
  <c r="E14" i="3"/>
  <c r="D14" i="3"/>
  <c r="E11" i="3"/>
  <c r="D11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C132" i="3"/>
  <c r="F132" i="3" s="1"/>
  <c r="C131" i="3"/>
  <c r="F131" i="3" s="1"/>
  <c r="C130" i="3"/>
  <c r="F130" i="3" s="1"/>
  <c r="C129" i="3"/>
  <c r="F129" i="3" s="1"/>
  <c r="C128" i="3"/>
  <c r="F128" i="3" s="1"/>
  <c r="C127" i="3"/>
  <c r="F127" i="3" s="1"/>
  <c r="F126" i="3"/>
  <c r="C126" i="3"/>
  <c r="C124" i="3"/>
  <c r="F124" i="3" s="1"/>
  <c r="C123" i="3"/>
  <c r="F123" i="3" s="1"/>
  <c r="C121" i="3"/>
  <c r="F121" i="3" s="1"/>
  <c r="F120" i="3"/>
  <c r="C120" i="3"/>
  <c r="C119" i="3"/>
  <c r="F119" i="3" s="1"/>
  <c r="C118" i="3"/>
  <c r="F118" i="3" s="1"/>
  <c r="F117" i="3"/>
  <c r="C117" i="3"/>
  <c r="C116" i="3"/>
  <c r="F116" i="3" s="1"/>
  <c r="C115" i="3"/>
  <c r="F115" i="3" s="1"/>
  <c r="F113" i="3"/>
  <c r="C113" i="3"/>
  <c r="C112" i="3"/>
  <c r="F112" i="3" s="1"/>
  <c r="C111" i="3"/>
  <c r="F111" i="3" s="1"/>
  <c r="F110" i="3"/>
  <c r="C110" i="3"/>
  <c r="C109" i="3"/>
  <c r="F109" i="3" s="1"/>
  <c r="F108" i="3"/>
  <c r="C108" i="3"/>
  <c r="C107" i="3"/>
  <c r="F107" i="3" s="1"/>
  <c r="F106" i="3"/>
  <c r="C106" i="3"/>
  <c r="F103" i="3"/>
  <c r="C103" i="3"/>
  <c r="F102" i="3"/>
  <c r="C102" i="3"/>
  <c r="F101" i="3"/>
  <c r="C101" i="3"/>
  <c r="C100" i="3"/>
  <c r="F100" i="3" s="1"/>
  <c r="F99" i="3"/>
  <c r="C99" i="3"/>
  <c r="F98" i="3"/>
  <c r="C98" i="3"/>
  <c r="C97" i="3"/>
  <c r="F97" i="3" s="1"/>
  <c r="F96" i="3"/>
  <c r="C96" i="3"/>
  <c r="F95" i="3"/>
  <c r="C95" i="3"/>
  <c r="C94" i="3"/>
  <c r="F94" i="3" s="1"/>
  <c r="F93" i="3"/>
  <c r="C93" i="3"/>
  <c r="C91" i="3"/>
  <c r="F91" i="3" s="1"/>
  <c r="F90" i="3"/>
  <c r="C90" i="3"/>
  <c r="F89" i="3"/>
  <c r="C89" i="3"/>
  <c r="F88" i="3"/>
  <c r="C88" i="3"/>
  <c r="F86" i="3"/>
  <c r="C86" i="3"/>
  <c r="F85" i="3"/>
  <c r="C85" i="3"/>
  <c r="F84" i="3"/>
  <c r="C84" i="3"/>
  <c r="C83" i="3"/>
  <c r="F83" i="3" s="1"/>
  <c r="F82" i="3"/>
  <c r="C82" i="3"/>
  <c r="F81" i="3"/>
  <c r="C81" i="3"/>
  <c r="F80" i="3"/>
  <c r="C80" i="3"/>
  <c r="C79" i="3"/>
  <c r="F79" i="3" s="1"/>
  <c r="F78" i="3"/>
  <c r="C78" i="3"/>
  <c r="F76" i="3"/>
  <c r="C76" i="3"/>
  <c r="F75" i="3"/>
  <c r="C75" i="3"/>
  <c r="F74" i="3"/>
  <c r="C74" i="3"/>
  <c r="C73" i="3"/>
  <c r="F73" i="3" s="1"/>
  <c r="F72" i="3"/>
  <c r="C72" i="3"/>
  <c r="F71" i="3"/>
  <c r="C71" i="3"/>
  <c r="F70" i="3"/>
  <c r="C70" i="3"/>
  <c r="C69" i="3"/>
  <c r="F69" i="3" s="1"/>
  <c r="F68" i="3"/>
  <c r="C68" i="3"/>
  <c r="F67" i="3"/>
  <c r="C67" i="3"/>
  <c r="F66" i="3"/>
  <c r="C66" i="3"/>
  <c r="F64" i="3"/>
  <c r="C64" i="3"/>
  <c r="F63" i="3"/>
  <c r="C63" i="3"/>
  <c r="F62" i="3"/>
  <c r="C62" i="3"/>
  <c r="F61" i="3"/>
  <c r="C61" i="3"/>
  <c r="F60" i="3"/>
  <c r="C60" i="3"/>
  <c r="F59" i="3"/>
  <c r="C59" i="3"/>
  <c r="F58" i="3"/>
  <c r="C58" i="3"/>
  <c r="F57" i="3"/>
  <c r="C57" i="3"/>
  <c r="C55" i="3"/>
  <c r="F55" i="3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2"/>
  <c r="B6" i="2"/>
  <c r="B5" i="2"/>
  <c r="B4" i="2"/>
  <c r="B3" i="2"/>
  <c r="B2" i="2"/>
  <c r="B1" i="2"/>
  <c r="K11" i="1"/>
  <c r="J11" i="1"/>
  <c r="K9" i="1"/>
  <c r="J9" i="1"/>
  <c r="K8" i="1"/>
  <c r="K10" i="1" s="1"/>
  <c r="K12" i="1" s="1"/>
  <c r="J8" i="1"/>
  <c r="J10" i="1" s="1"/>
  <c r="J12" i="1" s="1"/>
  <c r="K7" i="1"/>
  <c r="J7" i="1"/>
  <c r="K6" i="1"/>
  <c r="J6" i="1" s="1"/>
  <c r="R5" i="1"/>
  <c r="S5" i="1" s="1"/>
  <c r="P5" i="1"/>
  <c r="Q5" i="1" s="1"/>
  <c r="R4" i="1"/>
  <c r="S4" i="1" s="1"/>
  <c r="P4" i="1"/>
  <c r="Q4" i="1" s="1"/>
  <c r="R3" i="1"/>
  <c r="S3" i="1" s="1"/>
  <c r="P3" i="1"/>
  <c r="Q3" i="1" s="1"/>
  <c r="C14" i="8" l="1"/>
  <c r="AQ3" i="8"/>
  <c r="AQ5" i="8" s="1"/>
  <c r="M18" i="9"/>
  <c r="M21" i="9"/>
  <c r="N43" i="9"/>
  <c r="D30" i="11"/>
  <c r="H30" i="11" s="1"/>
  <c r="I5" i="8"/>
  <c r="Q5" i="8"/>
  <c r="Y5" i="8"/>
  <c r="AG5" i="8"/>
  <c r="AO5" i="8"/>
  <c r="K6" i="8"/>
  <c r="K7" i="8" s="1"/>
  <c r="K1" i="8" s="1"/>
  <c r="S6" i="8"/>
  <c r="S7" i="8" s="1"/>
  <c r="AA6" i="8"/>
  <c r="AI6" i="8"/>
  <c r="AQ6" i="8"/>
  <c r="K22" i="9"/>
  <c r="M22" i="9" s="1"/>
  <c r="N17" i="9"/>
  <c r="M29" i="9"/>
  <c r="O28" i="9"/>
  <c r="K37" i="9"/>
  <c r="H20" i="8" s="1"/>
  <c r="C20" i="8" s="1"/>
  <c r="N33" i="9"/>
  <c r="H30" i="7"/>
  <c r="L30" i="7" s="1"/>
  <c r="O26" i="9"/>
  <c r="N44" i="9"/>
  <c r="H33" i="7"/>
  <c r="N6" i="8"/>
  <c r="N7" i="8" s="1"/>
  <c r="N1" i="8" s="1"/>
  <c r="V6" i="8"/>
  <c r="V7" i="8" s="1"/>
  <c r="AD6" i="8"/>
  <c r="AL6" i="8"/>
  <c r="AL7" i="8" s="1"/>
  <c r="B47" i="11"/>
  <c r="B48" i="11" s="1"/>
  <c r="O6" i="8"/>
  <c r="W6" i="8"/>
  <c r="AE6" i="8"/>
  <c r="AM6" i="8"/>
  <c r="AM7" i="8" s="1"/>
  <c r="AM1" i="8" s="1"/>
  <c r="C33" i="11"/>
  <c r="C37" i="9"/>
  <c r="H33" i="8" s="1"/>
  <c r="N46" i="9"/>
  <c r="G42" i="9"/>
  <c r="O42" i="9" s="1"/>
  <c r="E71" i="9"/>
  <c r="G15" i="14"/>
  <c r="H31" i="7"/>
  <c r="O21" i="9"/>
  <c r="O41" i="9"/>
  <c r="O18" i="9"/>
  <c r="O45" i="9"/>
  <c r="L25" i="7"/>
  <c r="L33" i="7"/>
  <c r="L35" i="7"/>
  <c r="L27" i="7"/>
  <c r="L29" i="7"/>
  <c r="L31" i="7"/>
  <c r="G38" i="7"/>
  <c r="L26" i="7"/>
  <c r="L28" i="7"/>
  <c r="L34" i="7"/>
  <c r="L36" i="7"/>
  <c r="H23" i="6"/>
  <c r="G43" i="6"/>
  <c r="F65" i="6"/>
  <c r="G49" i="6"/>
  <c r="E44" i="6"/>
  <c r="E54" i="6" s="1"/>
  <c r="I54" i="6" s="1"/>
  <c r="E65" i="6"/>
  <c r="F44" i="6"/>
  <c r="F54" i="6" s="1"/>
  <c r="G50" i="6"/>
  <c r="G52" i="6"/>
  <c r="G23" i="14"/>
  <c r="G25" i="14" s="1"/>
  <c r="B23" i="14"/>
  <c r="C28" i="5"/>
  <c r="D28" i="5" s="1"/>
  <c r="D27" i="5" s="1"/>
  <c r="C28" i="13"/>
  <c r="D28" i="13"/>
  <c r="D30" i="13" s="1"/>
  <c r="H19" i="11"/>
  <c r="D33" i="11"/>
  <c r="H33" i="11" s="1"/>
  <c r="C47" i="11"/>
  <c r="C48" i="11" s="1"/>
  <c r="D25" i="10"/>
  <c r="G25" i="10"/>
  <c r="G27" i="10" s="1"/>
  <c r="B25" i="10"/>
  <c r="E25" i="10"/>
  <c r="O20" i="9"/>
  <c r="O30" i="9"/>
  <c r="O44" i="9"/>
  <c r="O27" i="9"/>
  <c r="O34" i="9"/>
  <c r="O43" i="9"/>
  <c r="E56" i="9"/>
  <c r="E60" i="9"/>
  <c r="B22" i="9"/>
  <c r="G25" i="9"/>
  <c r="G29" i="9"/>
  <c r="O29" i="9" s="1"/>
  <c r="G33" i="9"/>
  <c r="O33" i="9" s="1"/>
  <c r="M40" i="9"/>
  <c r="M46" i="9" s="1"/>
  <c r="D59" i="9"/>
  <c r="D75" i="9" s="1"/>
  <c r="E57" i="9"/>
  <c r="D69" i="9"/>
  <c r="E64" i="9"/>
  <c r="C22" i="9"/>
  <c r="G34" i="8" s="1"/>
  <c r="C34" i="8" s="1"/>
  <c r="N27" i="9"/>
  <c r="N31" i="9"/>
  <c r="N35" i="9"/>
  <c r="N40" i="9"/>
  <c r="M16" i="9"/>
  <c r="O16" i="9" s="1"/>
  <c r="N28" i="9"/>
  <c r="N32" i="9"/>
  <c r="N36" i="9"/>
  <c r="H37" i="9"/>
  <c r="M37" i="9" s="1"/>
  <c r="N41" i="9"/>
  <c r="N45" i="9"/>
  <c r="C59" i="9"/>
  <c r="E63" i="9"/>
  <c r="N16" i="9"/>
  <c r="G40" i="9"/>
  <c r="G19" i="9"/>
  <c r="O19" i="9" s="1"/>
  <c r="N25" i="9"/>
  <c r="E58" i="9"/>
  <c r="E65" i="9"/>
  <c r="E68" i="9"/>
  <c r="C73" i="9"/>
  <c r="P24" i="8"/>
  <c r="P1" i="8"/>
  <c r="I7" i="8"/>
  <c r="I1" i="8" s="1"/>
  <c r="J7" i="8"/>
  <c r="J1" i="8" s="1"/>
  <c r="R7" i="8"/>
  <c r="Z7" i="8"/>
  <c r="AH7" i="8"/>
  <c r="AH1" i="8" s="1"/>
  <c r="AP3" i="8"/>
  <c r="AE7" i="8"/>
  <c r="AE1" i="8" s="1"/>
  <c r="O7" i="8"/>
  <c r="C19" i="8"/>
  <c r="R28" i="8"/>
  <c r="C28" i="8" s="1"/>
  <c r="AG7" i="8"/>
  <c r="AA7" i="8"/>
  <c r="U7" i="8"/>
  <c r="U1" i="8" s="1"/>
  <c r="Y7" i="8"/>
  <c r="C48" i="8"/>
  <c r="W7" i="8"/>
  <c r="AD7" i="8"/>
  <c r="AD1" i="8" s="1"/>
  <c r="X7" i="8"/>
  <c r="H7" i="8"/>
  <c r="H1" i="8" s="1"/>
  <c r="M7" i="8"/>
  <c r="M1" i="8" s="1"/>
  <c r="AI7" i="8"/>
  <c r="AI1" i="8" s="1"/>
  <c r="L7" i="8"/>
  <c r="L1" i="8" s="1"/>
  <c r="T7" i="8"/>
  <c r="T1" i="8" s="1"/>
  <c r="AB7" i="8"/>
  <c r="AB1" i="8" s="1"/>
  <c r="AJ7" i="8"/>
  <c r="AR7" i="8"/>
  <c r="AR1" i="8" s="1"/>
  <c r="H16" i="6"/>
  <c r="H20" i="6" s="1"/>
  <c r="D20" i="6"/>
  <c r="G42" i="6"/>
  <c r="D53" i="6"/>
  <c r="G46" i="6"/>
  <c r="K54" i="6"/>
  <c r="H29" i="6"/>
  <c r="O79" i="6"/>
  <c r="N79" i="6"/>
  <c r="M79" i="6"/>
  <c r="L79" i="6"/>
  <c r="H22" i="6"/>
  <c r="D32" i="6"/>
  <c r="G61" i="6"/>
  <c r="G65" i="6" s="1"/>
  <c r="D65" i="6"/>
  <c r="D79" i="6" s="1"/>
  <c r="E32" i="6"/>
  <c r="E34" i="6" s="1"/>
  <c r="H28" i="6"/>
  <c r="F32" i="6"/>
  <c r="F34" i="6" s="1"/>
  <c r="H27" i="6"/>
  <c r="H31" i="6"/>
  <c r="D44" i="6"/>
  <c r="D54" i="6" s="1"/>
  <c r="G41" i="6"/>
  <c r="G44" i="6" s="1"/>
  <c r="M78" i="6"/>
  <c r="G78" i="6" s="1"/>
  <c r="G67" i="6"/>
  <c r="G77" i="6" s="1"/>
  <c r="N78" i="6"/>
  <c r="F79" i="6" s="1"/>
  <c r="O78" i="6"/>
  <c r="D34" i="5"/>
  <c r="D32" i="5" s="1"/>
  <c r="C108" i="5"/>
  <c r="C160" i="5"/>
  <c r="D160" i="5"/>
  <c r="E12" i="4"/>
  <c r="E29" i="4" s="1"/>
  <c r="E40" i="4"/>
  <c r="B79" i="4"/>
  <c r="D43" i="4"/>
  <c r="E43" i="4"/>
  <c r="B50" i="4"/>
  <c r="B63" i="4"/>
  <c r="B71" i="4"/>
  <c r="E96" i="3"/>
  <c r="D96" i="3"/>
  <c r="E93" i="3"/>
  <c r="D93" i="3"/>
  <c r="E99" i="3"/>
  <c r="D99" i="3"/>
  <c r="D74" i="3"/>
  <c r="D20" i="3"/>
  <c r="E47" i="3"/>
  <c r="E86" i="3"/>
  <c r="E91" i="3"/>
  <c r="E111" i="3"/>
  <c r="E31" i="3"/>
  <c r="J10" i="3"/>
  <c r="E39" i="3"/>
  <c r="E59" i="3"/>
  <c r="E74" i="3"/>
  <c r="D47" i="3"/>
  <c r="D55" i="3"/>
  <c r="E55" i="3"/>
  <c r="E62" i="3"/>
  <c r="D59" i="3"/>
  <c r="D62" i="3"/>
  <c r="D91" i="3"/>
  <c r="F81" i="6" l="1"/>
  <c r="C27" i="5"/>
  <c r="AP5" i="8"/>
  <c r="E5" i="8" s="1"/>
  <c r="AP6" i="8"/>
  <c r="E6" i="8" s="1"/>
  <c r="C75" i="9"/>
  <c r="H38" i="7"/>
  <c r="L24" i="7"/>
  <c r="L38" i="7" s="1"/>
  <c r="L40" i="7" s="1"/>
  <c r="G53" i="6"/>
  <c r="C69" i="9"/>
  <c r="B69" i="9"/>
  <c r="E62" i="9"/>
  <c r="E69" i="9" s="1"/>
  <c r="B59" i="9"/>
  <c r="E55" i="9"/>
  <c r="E59" i="9" s="1"/>
  <c r="O40" i="9"/>
  <c r="G46" i="9"/>
  <c r="O46" i="9" s="1"/>
  <c r="E72" i="9"/>
  <c r="O25" i="9"/>
  <c r="G37" i="9"/>
  <c r="O37" i="9" s="1"/>
  <c r="N37" i="9"/>
  <c r="G69" i="9" s="1"/>
  <c r="K69" i="9" s="1"/>
  <c r="E70" i="9"/>
  <c r="E73" i="9" s="1"/>
  <c r="B73" i="9"/>
  <c r="G22" i="9"/>
  <c r="O22" i="9" s="1"/>
  <c r="H59" i="9" s="1"/>
  <c r="L59" i="9" s="1"/>
  <c r="N22" i="9"/>
  <c r="G59" i="9" s="1"/>
  <c r="K59" i="9" s="1"/>
  <c r="AJ17" i="8"/>
  <c r="C17" i="8" s="1"/>
  <c r="S24" i="8"/>
  <c r="C24" i="8" s="1"/>
  <c r="S1" i="8"/>
  <c r="AQ7" i="8"/>
  <c r="AQ12" i="8"/>
  <c r="Q7" i="8"/>
  <c r="AN7" i="8"/>
  <c r="AL12" i="8"/>
  <c r="AL1" i="8" s="1"/>
  <c r="Z26" i="8"/>
  <c r="Z1" i="8"/>
  <c r="AF7" i="8"/>
  <c r="AF1" i="8" s="1"/>
  <c r="R49" i="8"/>
  <c r="R1" i="8" s="1"/>
  <c r="V26" i="8"/>
  <c r="V1" i="8" s="1"/>
  <c r="AA26" i="8"/>
  <c r="AA1" i="8" s="1"/>
  <c r="X26" i="8"/>
  <c r="X1" i="8" s="1"/>
  <c r="W26" i="8"/>
  <c r="W1" i="8" s="1"/>
  <c r="Y26" i="8"/>
  <c r="Y1" i="8" s="1"/>
  <c r="AO7" i="8"/>
  <c r="AO1" i="8" s="1"/>
  <c r="AG26" i="8"/>
  <c r="AG1" i="8" s="1"/>
  <c r="G7" i="8"/>
  <c r="O25" i="8"/>
  <c r="C25" i="8" s="1"/>
  <c r="O1" i="8"/>
  <c r="H32" i="6"/>
  <c r="I53" i="6" s="1"/>
  <c r="K53" i="6" s="1"/>
  <c r="E79" i="6"/>
  <c r="E81" i="6" s="1"/>
  <c r="I43" i="6"/>
  <c r="K43" i="6" s="1"/>
  <c r="G79" i="6"/>
  <c r="G54" i="6"/>
  <c r="D34" i="6"/>
  <c r="D84" i="6" s="1"/>
  <c r="D86" i="6" s="1"/>
  <c r="C63" i="4"/>
  <c r="F63" i="4" s="1"/>
  <c r="B64" i="4"/>
  <c r="B80" i="4"/>
  <c r="C80" i="4" s="1"/>
  <c r="C79" i="4"/>
  <c r="C50" i="4"/>
  <c r="F50" i="4" s="1"/>
  <c r="B51" i="4"/>
  <c r="D37" i="4"/>
  <c r="C71" i="4"/>
  <c r="F71" i="4" s="1"/>
  <c r="B72" i="4"/>
  <c r="D54" i="4"/>
  <c r="D12" i="4"/>
  <c r="D29" i="4" s="1"/>
  <c r="D40" i="4"/>
  <c r="E54" i="4"/>
  <c r="D103" i="3"/>
  <c r="D61" i="3"/>
  <c r="D75" i="3" s="1"/>
  <c r="E103" i="3"/>
  <c r="D118" i="3"/>
  <c r="E118" i="3"/>
  <c r="E129" i="3" s="1"/>
  <c r="E132" i="3" s="1"/>
  <c r="E135" i="3" s="1"/>
  <c r="D111" i="3"/>
  <c r="D129" i="3" s="1"/>
  <c r="D132" i="3" s="1"/>
  <c r="D135" i="3" s="1"/>
  <c r="D31" i="3"/>
  <c r="D40" i="3" s="1"/>
  <c r="E61" i="3"/>
  <c r="E75" i="3" s="1"/>
  <c r="I10" i="3"/>
  <c r="D86" i="3"/>
  <c r="D39" i="3"/>
  <c r="E20" i="3"/>
  <c r="E40" i="3" s="1"/>
  <c r="H73" i="9" l="1"/>
  <c r="L73" i="9" s="1"/>
  <c r="AP7" i="8"/>
  <c r="H34" i="6"/>
  <c r="G84" i="6" s="1"/>
  <c r="G86" i="6" s="1"/>
  <c r="E75" i="9"/>
  <c r="G81" i="6" s="1"/>
  <c r="H69" i="9"/>
  <c r="L69" i="9" s="1"/>
  <c r="B75" i="9"/>
  <c r="D81" i="6" s="1"/>
  <c r="G73" i="9"/>
  <c r="K73" i="9" s="1"/>
  <c r="C26" i="8"/>
  <c r="C12" i="8"/>
  <c r="C22" i="8" s="1"/>
  <c r="C30" i="8" s="1"/>
  <c r="AJ1" i="8"/>
  <c r="AQ1" i="8"/>
  <c r="AN33" i="8"/>
  <c r="AN1" i="8"/>
  <c r="E7" i="8"/>
  <c r="G1" i="8"/>
  <c r="Q39" i="8"/>
  <c r="C39" i="8" s="1"/>
  <c r="Q1" i="8"/>
  <c r="C72" i="4"/>
  <c r="F72" i="4" s="1"/>
  <c r="B73" i="4"/>
  <c r="E69" i="4"/>
  <c r="D69" i="4"/>
  <c r="C64" i="4"/>
  <c r="F64" i="4" s="1"/>
  <c r="B65" i="4"/>
  <c r="C51" i="4"/>
  <c r="F51" i="4" s="1"/>
  <c r="B52" i="4"/>
  <c r="C52" i="4" s="1"/>
  <c r="F52" i="4" s="1"/>
  <c r="D134" i="3"/>
  <c r="D136" i="3" s="1"/>
  <c r="D76" i="3"/>
  <c r="E134" i="3"/>
  <c r="E136" i="3" s="1"/>
  <c r="E76" i="3"/>
  <c r="AP1" i="8" l="1"/>
  <c r="E1" i="8" s="1"/>
  <c r="AP33" i="8"/>
  <c r="C33" i="8"/>
  <c r="C40" i="8" s="1"/>
  <c r="C49" i="8" s="1"/>
  <c r="C52" i="8" s="1"/>
  <c r="C1" i="8" s="1"/>
  <c r="E46" i="4"/>
  <c r="E57" i="4" s="1"/>
  <c r="D46" i="4"/>
  <c r="D57" i="4" s="1"/>
  <c r="B74" i="4"/>
  <c r="C74" i="4" s="1"/>
  <c r="F74" i="4" s="1"/>
  <c r="C73" i="4"/>
  <c r="F73" i="4" s="1"/>
  <c r="C65" i="4"/>
  <c r="F65" i="4" s="1"/>
  <c r="B66" i="4"/>
  <c r="E59" i="4" l="1"/>
  <c r="E60" i="4" s="1"/>
  <c r="D59" i="4"/>
  <c r="D60" i="4" s="1"/>
  <c r="B67" i="4"/>
  <c r="C67" i="4" s="1"/>
  <c r="F67" i="4" s="1"/>
  <c r="C66" i="4"/>
  <c r="F66" i="4" s="1"/>
  <c r="E75" i="4"/>
  <c r="D75" i="4"/>
  <c r="E80" i="4" l="1"/>
  <c r="D80" i="4"/>
  <c r="E68" i="4"/>
  <c r="D68" i="4"/>
  <c r="E79" i="4" l="1"/>
  <c r="E82" i="4" s="1"/>
  <c r="E77" i="4"/>
  <c r="E78" i="4" s="1"/>
  <c r="D79" i="4"/>
  <c r="D77" i="4"/>
  <c r="D78" i="4" s="1"/>
  <c r="D82" i="4"/>
  <c r="E83" i="4" l="1"/>
  <c r="E90" i="4" s="1"/>
  <c r="D83" i="4"/>
  <c r="D90" i="4" s="1"/>
  <c r="D91" i="4" l="1"/>
  <c r="D95" i="4" s="1"/>
  <c r="E91" i="4"/>
  <c r="E95" i="4" s="1"/>
</calcChain>
</file>

<file path=xl/sharedStrings.xml><?xml version="1.0" encoding="utf-8"?>
<sst xmlns="http://schemas.openxmlformats.org/spreadsheetml/2006/main" count="5284" uniqueCount="2213">
  <si>
    <t xml:space="preserve">Company:                </t>
  </si>
  <si>
    <t>X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</si>
  <si>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</si>
  <si>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</si>
  <si>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</si>
  <si>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</si>
  <si>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</si>
  <si>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</si>
  <si>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>BS99</t>
  </si>
  <si>
    <t xml:space="preserve">Registration no:            </t>
  </si>
  <si>
    <t>BS97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</si>
  <si>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</si>
  <si>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</si>
  <si>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</si>
  <si>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</si>
  <si>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</si>
  <si>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</si>
  <si>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</si>
  <si>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</si>
  <si>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</si>
  <si>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</si>
  <si>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</si>
  <si>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</si>
  <si>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</si>
  <si>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</si>
  <si>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</si>
  <si>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</si>
  <si>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</si>
  <si>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</si>
  <si>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</si>
  <si>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</si>
  <si>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</si>
  <si>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</si>
  <si>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</si>
  <si>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</si>
  <si>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</si>
  <si>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</si>
  <si>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</si>
  <si>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</si>
  <si>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</si>
  <si>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</si>
  <si>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</si>
  <si>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</si>
  <si>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</si>
  <si>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</si>
  <si>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</si>
  <si>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</si>
  <si>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</si>
  <si>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</si>
  <si>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</si>
  <si>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</si>
  <si>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</si>
  <si>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</si>
  <si>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</si>
  <si>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</si>
  <si>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</si>
  <si>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BS1</t>
  </si>
  <si>
    <t>2. Development costs (ct. 203 - 2803 - 2903)</t>
  </si>
  <si>
    <t>BS2</t>
  </si>
  <si>
    <t>3. Concession rights, patents, licenses, trademarks and other similar rights and other intangible assets (ct. 205 + 208 -2805 - 2808 - 2905 - 2908)</t>
  </si>
  <si>
    <t>BS3</t>
  </si>
  <si>
    <t>4. Goodwill (ct. 2071 - 2807)</t>
  </si>
  <si>
    <t>BS4</t>
  </si>
  <si>
    <t>5. Intangible assets for exploration and valuation of mineral resources (ct. 206 - 2806 - 2906)</t>
  </si>
  <si>
    <t>BS5</t>
  </si>
  <si>
    <t>6. Advances ( ct. 4094-4904)</t>
  </si>
  <si>
    <t>BS6</t>
  </si>
  <si>
    <t>TOTAL: (rd. 01 la 06)</t>
  </si>
  <si>
    <t>I.INTANGIBLE ASSETS</t>
  </si>
  <si>
    <t>II. PROPERTY, PLANT AND EQUIPMENT</t>
  </si>
  <si>
    <t>1. Land and buildings (ct. 211 + 212 - 2811 - 2812 - 2911 -2912)</t>
  </si>
  <si>
    <t>BS8</t>
  </si>
  <si>
    <t>2. Technical equipment and machinery (ct. 213 + 223 - 2813 - 2913)</t>
  </si>
  <si>
    <t>BS9</t>
  </si>
  <si>
    <t>3. Other equipment, fixture and fittings (ct. 214 + 224 - 2814 - 2914)</t>
  </si>
  <si>
    <t>BS10</t>
  </si>
  <si>
    <t>4. Investment property (ct. 215 - 2815 - 2915)</t>
  </si>
  <si>
    <t>BS11</t>
  </si>
  <si>
    <t>5. Tangible assets in progress (ct. 231 - 2931)</t>
  </si>
  <si>
    <t>BS12</t>
  </si>
  <si>
    <t>6. Investment property in progress (ct. 235 - 2935)</t>
  </si>
  <si>
    <t>BS13</t>
  </si>
  <si>
    <t>7. Tangible assets for exploration and valuation of mineral resources (ct. 216 - 2816 - 2916)</t>
  </si>
  <si>
    <t>BS14</t>
  </si>
  <si>
    <t>8. Bearer biological assets (ct. 217 + 227 - 2817 - 2917)</t>
  </si>
  <si>
    <t>BS15</t>
  </si>
  <si>
    <t>9. Advances  ( ct. 4093-4903)</t>
  </si>
  <si>
    <t>BS16</t>
  </si>
  <si>
    <t>TOTAL (rd. 08 la 16)</t>
  </si>
  <si>
    <t>III. FINANCIAL ASSETS</t>
  </si>
  <si>
    <t>1. Shares held in subsidiaries   (ct. 261 - 2961)</t>
  </si>
  <si>
    <t>BS18</t>
  </si>
  <si>
    <t>1. Shares held in subsidiaries</t>
  </si>
  <si>
    <t>2. Loans granted to group entities   (ct. 2671 + 2672 -2964)</t>
  </si>
  <si>
    <t>BS19</t>
  </si>
  <si>
    <t xml:space="preserve">2. Loans granted to group entities </t>
  </si>
  <si>
    <t>3. Investments in associates and jointly controlled entities (ct. 262 + 263 - 2962)</t>
  </si>
  <si>
    <t>BS20</t>
  </si>
  <si>
    <t>3. Investments in associates and jointly controlled entities</t>
  </si>
  <si>
    <t>4. Loans granted to associates and jointly controlled entities (ct. 2673 + 2674 - 2965)</t>
  </si>
  <si>
    <t>BS21</t>
  </si>
  <si>
    <t xml:space="preserve">4. Loans granted to associates and jointly controlled entities </t>
  </si>
  <si>
    <t>5. Other long term participation titles  (ct. 265 - 2963)</t>
  </si>
  <si>
    <t>BS22</t>
  </si>
  <si>
    <t>5. Other long term participation titles</t>
  </si>
  <si>
    <t>6. Other loans (ct. 2675* + 2676* + 2677 + 2678* + 2679* -2966*-2968*)</t>
  </si>
  <si>
    <t>BS23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</si>
  <si>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</si>
  <si>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</si>
  <si>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</si>
  <si>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</si>
  <si>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</si>
  <si>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</si>
  <si>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BS26</t>
  </si>
  <si>
    <t>2. Work in progress (ct. 331 + 332 + 341 +/- 348* -393 - 3941 - 3952)</t>
  </si>
  <si>
    <t>BS27</t>
  </si>
  <si>
    <t>3. Finished goods and goods for resale (ct. 327 + 345 + 346 + 347 +/- 348* + 354 + 356 + 357 + 361 + 326 +/- 368 + 371 +/- 378 - 3945 -3946 - 3947- 3953 - 3954 - 3955 - 3956 - 3957 - 396 - 397 - din ct. 4428)</t>
  </si>
  <si>
    <t>BS28</t>
  </si>
  <si>
    <t>4. Advances  (ct. 4091-4901)</t>
  </si>
  <si>
    <t>BS29</t>
  </si>
  <si>
    <t>TOTAL (rd. 26 la 29)</t>
  </si>
  <si>
    <t xml:space="preserve">II. RECEIVABLES </t>
  </si>
  <si>
    <t>1. Trade receivables (ct. 2675* + 2676* + 2678* + 2679* -2966* - 2968* + 4092 + 411 + 413 + 418 - 4902 - 491)</t>
  </si>
  <si>
    <t>BS31</t>
  </si>
  <si>
    <t>2. Receivables from affiliated entities (ct. 451** - 495*)</t>
  </si>
  <si>
    <t>BS32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</si>
  <si>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</si>
  <si>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</si>
  <si>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BS34</t>
  </si>
  <si>
    <t>5. Subscribed un-paid share capital (ct. 456 - 495*)</t>
  </si>
  <si>
    <t>BS35</t>
  </si>
  <si>
    <t>6. Dividends distributed during the financial year - receivables  (ct. 463)</t>
  </si>
  <si>
    <t>BS36</t>
  </si>
  <si>
    <t>TOTAL (rd. 31 la 36)</t>
  </si>
  <si>
    <t xml:space="preserve">III. SHORT TERM INVESTMENTS </t>
  </si>
  <si>
    <t>1. Shares held in subsidiaries (ct. 501 - 591)</t>
  </si>
  <si>
    <t>BS38</t>
  </si>
  <si>
    <t>2. Other short term investments(ct. 505 + 506 + 507 + din ct. 508 - 595 - 596 - 598 + 5113 + 5114)</t>
  </si>
  <si>
    <t>BS39</t>
  </si>
  <si>
    <t>TOTAL (rd. 38 + 39)</t>
  </si>
  <si>
    <t>IV. PETTY CASH AND BANK ACCOUNTS (din ct. 508 + ct. 5112 + 512 + 531 + 532 + 541 + 542)</t>
  </si>
  <si>
    <t>BS41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</si>
  <si>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</si>
  <si>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</si>
  <si>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</si>
  <si>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</si>
  <si>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</si>
  <si>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BS44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</si>
  <si>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</si>
  <si>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</si>
  <si>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</si>
  <si>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BS46</t>
  </si>
  <si>
    <t>1. Debenture loans - separate disclosure of convertible debenture loans &lt;1YEAR</t>
  </si>
  <si>
    <t>2.Bank loans (ct. 1621 + 1622 + 1624 + 1625 + 1627 + 1682 + 5191 + 5192 + 5198)</t>
  </si>
  <si>
    <t>BS47</t>
  </si>
  <si>
    <t>2.Bank loans &lt;1YEAR</t>
  </si>
  <si>
    <t>3. Advance payments received from customers (ct. 419)</t>
  </si>
  <si>
    <t>BS48</t>
  </si>
  <si>
    <t>3. Advance payments received from customers &lt;1YEAR</t>
  </si>
  <si>
    <t>4. Trade payables – suppliers (ct. 401 + 404 + 408)</t>
  </si>
  <si>
    <t>BS49</t>
  </si>
  <si>
    <t>4. Trade payables – suppliers &lt;1YEAR</t>
  </si>
  <si>
    <t>5. Trade notes payable  (ct. 403 + 405)</t>
  </si>
  <si>
    <t>BS50</t>
  </si>
  <si>
    <t>5. Trade notes payable &lt;1YEAR</t>
  </si>
  <si>
    <t>6. Amounts due to group entities (ct. 1661 + 1685 + 2691 + 451***)</t>
  </si>
  <si>
    <t>BS51</t>
  </si>
  <si>
    <t>6. Amounts due to group entities &lt;1YEAR</t>
  </si>
  <si>
    <t>7. Amounts due to associates and jointly controlled entities (ct. 1663 + 1686 + 2692 + 2693 + 453***)</t>
  </si>
  <si>
    <t>BS52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</si>
  <si>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</si>
  <si>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</si>
  <si>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BS53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</si>
  <si>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</si>
  <si>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</si>
  <si>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</si>
  <si>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</si>
  <si>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</si>
  <si>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</si>
  <si>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</si>
  <si>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</si>
  <si>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BS58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</si>
  <si>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</si>
  <si>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</si>
  <si>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</si>
  <si>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</si>
  <si>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</si>
  <si>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</si>
  <si>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BS62</t>
  </si>
  <si>
    <t>6. Amounts due to group entities</t>
  </si>
  <si>
    <t>BS63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</si>
  <si>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</si>
  <si>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</si>
  <si>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BS64</t>
  </si>
  <si>
    <t>8. Other payables</t>
  </si>
  <si>
    <t>TOTAL (rd. 57 la 64)</t>
  </si>
  <si>
    <t>PROVISIONS</t>
  </si>
  <si>
    <t>1. Provisions for employee benefits (ct. 1515 + 1517)</t>
  </si>
  <si>
    <t>BS66</t>
  </si>
  <si>
    <t>2. Provisions for taxes (ct. 1516)</t>
  </si>
  <si>
    <t>BS67</t>
  </si>
  <si>
    <t>3. Other provisions (ct. 1511 + 1512 + 1513 + 1514 + 1518)</t>
  </si>
  <si>
    <t>BS68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</si>
  <si>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</si>
  <si>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</si>
  <si>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</si>
  <si>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</si>
  <si>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</si>
  <si>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BS71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</si>
  <si>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</si>
  <si>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</si>
  <si>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</si>
  <si>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BS74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</si>
  <si>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</si>
  <si>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</si>
  <si>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</si>
  <si>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BS77</t>
  </si>
  <si>
    <t>Amounts to be transferred to income in a period above one year (din ct. 478*)</t>
  </si>
  <si>
    <t>Negative goodwill (ct. 2075)</t>
  </si>
  <si>
    <t>BS79</t>
  </si>
  <si>
    <t>TOTAL (rd. 70 + 73 + 76 + 79)</t>
  </si>
  <si>
    <t>BS80</t>
  </si>
  <si>
    <t>CAPITAL AND RESERVES</t>
  </si>
  <si>
    <t>I. CAPITAL</t>
  </si>
  <si>
    <t>1. Subscribed paid in capital (ct. 1012)</t>
  </si>
  <si>
    <t>BS81</t>
  </si>
  <si>
    <t>2. Subscribed unpaid capital (ct. 1011)</t>
  </si>
  <si>
    <t>BS82</t>
  </si>
  <si>
    <t>3. “Regii” patrimony (ct. 1015)</t>
  </si>
  <si>
    <t>BS83</t>
  </si>
  <si>
    <t>4. Patrimony of national research and development institutes (ct. 1018)</t>
  </si>
  <si>
    <t>BS84</t>
  </si>
  <si>
    <t>5.Other equity items (ct. 1031)</t>
  </si>
  <si>
    <t>BS85</t>
  </si>
  <si>
    <t>TOTAL (rd. 81 + 82 + 83 + 84 + 85)</t>
  </si>
  <si>
    <t>BS86</t>
  </si>
  <si>
    <t>II. SHARE PREMIUM (ct 104)</t>
  </si>
  <si>
    <t>BS87</t>
  </si>
  <si>
    <t>II. SHARE PREMIUM</t>
  </si>
  <si>
    <t>III. REVALUATION RESERVE (ct. 105)</t>
  </si>
  <si>
    <t>BS88</t>
  </si>
  <si>
    <t>III. REVALUATION RESERVE</t>
  </si>
  <si>
    <t>IV. RESERVES</t>
  </si>
  <si>
    <t>1. Legal reserves (ct. 1061)</t>
  </si>
  <si>
    <t>BS89</t>
  </si>
  <si>
    <t>2.Statutory or contractual reserves (ct. 1063)</t>
  </si>
  <si>
    <t>BS90</t>
  </si>
  <si>
    <t>3. Other reserves (ct. 1068)</t>
  </si>
  <si>
    <t>BS91</t>
  </si>
  <si>
    <t>TOTAL (rd. 89 la 91)</t>
  </si>
  <si>
    <t>BS92</t>
  </si>
  <si>
    <t>Own shares (ct. 109)</t>
  </si>
  <si>
    <t>BS93</t>
  </si>
  <si>
    <t>Gains related to equity items(ct. 141)</t>
  </si>
  <si>
    <t>BS94</t>
  </si>
  <si>
    <t>Losses related to equity items (ct. 149)</t>
  </si>
  <si>
    <t>BS95</t>
  </si>
  <si>
    <t>V.PROFIT OR LOSS CARRIED FORWARD (A)</t>
  </si>
  <si>
    <t xml:space="preserve">                                                                  - sold C  (ct.117)         </t>
  </si>
  <si>
    <t>BS96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</si>
  <si>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</si>
  <si>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</si>
  <si>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</si>
  <si>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</si>
  <si>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>BS98</t>
  </si>
  <si>
    <t xml:space="preserve">                                                                  - sold D (ct.121)</t>
  </si>
  <si>
    <t>Profit appropriation (ct.129)</t>
  </si>
  <si>
    <t>BS100</t>
  </si>
  <si>
    <t xml:space="preserve">Profit appropriation </t>
  </si>
  <si>
    <t>OWN EQUITY – TOTAL (rd. 86 + 87 + 88 + 92 - 93 + 94 - 95 + 96 - 97 + 98 - 99 - 100)</t>
  </si>
  <si>
    <t>Public patrimony (ct. 1016)</t>
  </si>
  <si>
    <t>BS102</t>
  </si>
  <si>
    <t>Private patrimony (ct. 1017)</t>
  </si>
  <si>
    <t>BS103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</si>
  <si>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</si>
  <si>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</si>
  <si>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</si>
  <si>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</si>
  <si>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</si>
  <si>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</si>
  <si>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</si>
  <si>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</si>
  <si>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</si>
  <si>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</si>
  <si>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</si>
  <si>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</si>
  <si>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PL3</t>
  </si>
  <si>
    <t>Revenue from sales of good for resale (ct. 707)</t>
  </si>
  <si>
    <t>PL4</t>
  </si>
  <si>
    <t>Trade discounts granted (ct.709)</t>
  </si>
  <si>
    <t>PL5</t>
  </si>
  <si>
    <t>Interest from subsidies related to turnover(ct.7411)</t>
  </si>
  <si>
    <t>PL6</t>
  </si>
  <si>
    <t xml:space="preserve">2.Income related to cost of the work in progress(ct.711+712)                                                    </t>
  </si>
  <si>
    <t>Sold C</t>
  </si>
  <si>
    <t>PL7</t>
  </si>
  <si>
    <t>Sold D</t>
  </si>
  <si>
    <t>3.Income from production of tangible and intangible assets (ct. 721+722)</t>
  </si>
  <si>
    <t>PL9</t>
  </si>
  <si>
    <t>4. Income from revaluation of tangible assets (ct. 755)</t>
  </si>
  <si>
    <t>PL10</t>
  </si>
  <si>
    <t>5. Income from production of investment property (ct. 725)</t>
  </si>
  <si>
    <t>PL11</t>
  </si>
  <si>
    <t>6. Income form subsidies for expenses(ct. 7412 + 7413 + 7414 + 7415 + 7416 +7417 + 7419)</t>
  </si>
  <si>
    <t>PL12</t>
  </si>
  <si>
    <t>7. Other operating income (ct.751+758+7815)</t>
  </si>
  <si>
    <t>PL13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</si>
  <si>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</si>
  <si>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</si>
  <si>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</si>
  <si>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</si>
  <si>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PL17</t>
  </si>
  <si>
    <t>Other material expenses (ct. 603+604+606+608)</t>
  </si>
  <si>
    <t>PL18</t>
  </si>
  <si>
    <t>b) Other external expenses (with energy and water) (ct. 605)</t>
  </si>
  <si>
    <t>PL19</t>
  </si>
  <si>
    <t>of which, expenses related to energy consumption(ct. 6051)</t>
  </si>
  <si>
    <t>expenses regarding the consumption of natural gas (ct. 6053)</t>
  </si>
  <si>
    <t>c)Good for resale expenses (ct. 607)</t>
  </si>
  <si>
    <t>PL22</t>
  </si>
  <si>
    <t>Trade discounts received (ct. 609)</t>
  </si>
  <si>
    <t>PL23</t>
  </si>
  <si>
    <t>9.Personnel expenses (rd. 25+26), out of which:</t>
  </si>
  <si>
    <t>a) Salaries and wages(ct.641+642+643+644)</t>
  </si>
  <si>
    <t>PL25</t>
  </si>
  <si>
    <t>b) Social security expenses (ct. 645+646)</t>
  </si>
  <si>
    <t>PL26</t>
  </si>
  <si>
    <t>10.a)Value adjustments of tangible and intangible assets (rd. 28-29)</t>
  </si>
  <si>
    <t>a.1) Expenses (ct.6811+6813+6817+din ct.6818)</t>
  </si>
  <si>
    <t>PL28</t>
  </si>
  <si>
    <t>a.2) Income (ct.7813+din ct.7818)</t>
  </si>
  <si>
    <t>PL29</t>
  </si>
  <si>
    <t>b) Value Adjustment of current assets  (rd. 31-32)</t>
  </si>
  <si>
    <t>b.1) Expenses (ct. 654+6814+din ct.6818)</t>
  </si>
  <si>
    <t>PL31</t>
  </si>
  <si>
    <t>b.2) Income (ct. 754+7814+din ct.7818)</t>
  </si>
  <si>
    <t>PL32</t>
  </si>
  <si>
    <t>11. Other operating expenses  (rd. 34 la 39)</t>
  </si>
  <si>
    <t>11.1. Third party services expenses(ct.611+612+613+614+615+621+622+623+624+625+626+627+628)</t>
  </si>
  <si>
    <t>PL34</t>
  </si>
  <si>
    <t>11.2. Expenses with other taxes, duties and similar payments; expenses representing transfers and contributions owned based on special regulations(ct. 635 +6586*)</t>
  </si>
  <si>
    <t>PL35</t>
  </si>
  <si>
    <t>11.3. Environment protection expenses (ct. 652)</t>
  </si>
  <si>
    <t>PL36</t>
  </si>
  <si>
    <t>11.4 Tangible assets revaluation expenses (ct. 655)</t>
  </si>
  <si>
    <t>PL37</t>
  </si>
  <si>
    <t>11.5. Expenses with disasters and similar events (ct. 6587)</t>
  </si>
  <si>
    <t>PL38</t>
  </si>
  <si>
    <t>11.6. Other expenses (ct. 651+6581+ 6582 + 6583 + 6584 + 6588)</t>
  </si>
  <si>
    <t>PL39</t>
  </si>
  <si>
    <t>Adjustments for provisions  (rd. 41-42)</t>
  </si>
  <si>
    <t xml:space="preserve"> - Expenses (ct. 6812)</t>
  </si>
  <si>
    <t>PL41</t>
  </si>
  <si>
    <t xml:space="preserve"> - Income (ct. 7812)</t>
  </si>
  <si>
    <t>PL42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</si>
  <si>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</si>
  <si>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</si>
  <si>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</si>
  <si>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</si>
  <si>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</si>
  <si>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>PL46</t>
  </si>
  <si>
    <t xml:space="preserve">   -out of which, income from affiliated entities</t>
  </si>
  <si>
    <t>13. Interest income  (ct. 766*)</t>
  </si>
  <si>
    <t>PL48</t>
  </si>
  <si>
    <t>14. Income form subsidies for interest owed (ct. 7418)</t>
  </si>
  <si>
    <t>PL50</t>
  </si>
  <si>
    <t>15.Other financial income(ct.762+764+765+767+768+7615)</t>
  </si>
  <si>
    <t>PL51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</si>
  <si>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</si>
  <si>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</si>
  <si>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</si>
  <si>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</si>
  <si>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>PL55</t>
  </si>
  <si>
    <t xml:space="preserve">   -Income (ct.786)</t>
  </si>
  <si>
    <t>PL56</t>
  </si>
  <si>
    <t>17.Interest expenses (ct.666*)</t>
  </si>
  <si>
    <t>PL57</t>
  </si>
  <si>
    <t>out of which, expenses in relation to affiliated entities</t>
  </si>
  <si>
    <t>Other financial expenses(ct. 663+664+665+667+668)</t>
  </si>
  <si>
    <t>PL59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</si>
  <si>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</si>
  <si>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</si>
  <si>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</si>
  <si>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</si>
  <si>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</si>
  <si>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</si>
  <si>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</si>
  <si>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</si>
  <si>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</si>
  <si>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</si>
  <si>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PL67</t>
  </si>
  <si>
    <t>20. Income tax expenses resulting from settlements within the tax group in the area of ​​income tax (ct. 694)</t>
  </si>
  <si>
    <t>PL68</t>
  </si>
  <si>
    <t>21. Income from profit tax resulting from settlements within the fiscal group in the field of profit tax (ct. 794)</t>
  </si>
  <si>
    <t>PL69</t>
  </si>
  <si>
    <t>22.Tax for certain activities (ct. 695)</t>
  </si>
  <si>
    <t>PL70</t>
  </si>
  <si>
    <t>23. Other taxes not presented among the above items (ct.698)</t>
  </si>
  <si>
    <t>PL71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</si>
  <si>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</si>
  <si>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</si>
  <si>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</si>
  <si>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</si>
  <si>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</si>
  <si>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</si>
  <si>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</si>
  <si>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</si>
  <si>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</si>
  <si>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</si>
  <si>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</si>
  <si>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</si>
  <si>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</si>
  <si>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</si>
  <si>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</si>
  <si>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</si>
  <si>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</si>
  <si>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</si>
  <si>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</si>
  <si>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</si>
  <si>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</si>
  <si>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</si>
  <si>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</si>
  <si>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</si>
  <si>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</si>
  <si>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</si>
  <si>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</si>
  <si>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</si>
  <si>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</si>
  <si>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</si>
  <si>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</si>
  <si>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</si>
  <si>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</si>
  <si>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</si>
  <si>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</si>
  <si>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</si>
  <si>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</si>
  <si>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</si>
  <si>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</si>
  <si>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</si>
  <si>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</si>
  <si>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</si>
  <si>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</si>
  <si>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</si>
  <si>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</si>
  <si>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</si>
  <si>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</si>
  <si>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</si>
  <si>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</si>
  <si>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</si>
  <si>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</si>
  <si>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</si>
  <si>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</si>
  <si>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</si>
  <si>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</si>
  <si>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</si>
  <si>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</si>
  <si>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</si>
  <si>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</si>
  <si>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</si>
  <si>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</si>
  <si>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</si>
  <si>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</si>
  <si>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</si>
  <si>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</si>
  <si>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</si>
  <si>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</si>
  <si>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</si>
  <si>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</si>
  <si>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</si>
  <si>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</si>
  <si>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</si>
  <si>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</si>
  <si>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</si>
  <si>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</si>
  <si>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</si>
  <si>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</si>
  <si>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</si>
  <si>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</si>
  <si>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</si>
  <si>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</si>
  <si>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</si>
  <si>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</si>
  <si>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</si>
  <si>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</si>
  <si>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</si>
  <si>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</si>
  <si>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</si>
  <si>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</si>
  <si>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</si>
  <si>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</si>
  <si>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</si>
  <si>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</si>
  <si>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</si>
  <si>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</si>
  <si>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</si>
  <si>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</si>
  <si>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</si>
  <si>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</si>
  <si>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</si>
  <si>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</si>
  <si>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</si>
  <si>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</si>
  <si>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</si>
  <si>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</si>
  <si>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</si>
  <si>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</si>
  <si>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</si>
  <si>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</si>
  <si>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</si>
  <si>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</si>
  <si>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</si>
  <si>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</si>
  <si>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</si>
  <si>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</si>
  <si>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</si>
  <si>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</si>
  <si>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</si>
  <si>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</si>
  <si>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</si>
  <si>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</si>
  <si>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</si>
  <si>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</si>
  <si>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</si>
  <si>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</si>
  <si>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</si>
  <si>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</si>
  <si>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</si>
  <si>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</si>
  <si>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</si>
  <si>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</si>
  <si>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</si>
  <si>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</si>
  <si>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</si>
  <si>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</si>
  <si>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</si>
  <si>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</si>
  <si>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</si>
  <si>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</si>
  <si>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</si>
  <si>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</si>
  <si>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</si>
  <si>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</si>
  <si>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</si>
  <si>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</si>
  <si>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</si>
  <si>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</si>
  <si>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</si>
  <si>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</si>
  <si>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</si>
  <si>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</si>
  <si>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</si>
  <si>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</si>
  <si>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</si>
  <si>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</si>
  <si>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</si>
  <si>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</si>
  <si>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</si>
  <si>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</si>
  <si>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</si>
  <si>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</si>
  <si>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</si>
  <si>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</si>
  <si>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</si>
  <si>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</si>
  <si>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</si>
  <si>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</si>
  <si>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</si>
  <si>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</si>
  <si>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</si>
  <si>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</si>
  <si>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</si>
  <si>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</si>
  <si>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</si>
  <si>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</si>
  <si>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</si>
  <si>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</si>
  <si>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</si>
  <si>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</si>
  <si>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</si>
  <si>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</si>
  <si>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</si>
  <si>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</si>
  <si>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</si>
  <si>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</si>
  <si>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</si>
  <si>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</si>
  <si>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</si>
  <si>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</si>
  <si>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</si>
  <si>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</si>
  <si>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</si>
  <si>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</si>
  <si>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</si>
  <si>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</si>
  <si>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</si>
  <si>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</si>
  <si>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</si>
  <si>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</si>
  <si>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</si>
  <si>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</si>
  <si>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</si>
  <si>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</si>
  <si>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</si>
  <si>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</si>
  <si>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</si>
  <si>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</si>
  <si>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</si>
  <si>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</si>
  <si>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</si>
  <si>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</si>
  <si>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</si>
  <si>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</si>
  <si>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</si>
  <si>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</si>
  <si>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</si>
  <si>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</si>
  <si>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</si>
  <si>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</si>
  <si>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</si>
  <si>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</si>
  <si>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</si>
  <si>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</si>
  <si>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</si>
  <si>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</si>
  <si>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</si>
  <si>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</si>
  <si>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</si>
  <si>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</si>
  <si>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</si>
  <si>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</si>
  <si>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</si>
  <si>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</si>
  <si>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</si>
  <si>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</si>
  <si>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</si>
  <si>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</si>
  <si>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</si>
  <si>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</si>
  <si>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</si>
  <si>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</si>
  <si>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</si>
  <si>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</si>
  <si>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</si>
  <si>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</si>
  <si>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</si>
  <si>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</si>
  <si>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</si>
  <si>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</si>
  <si>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</si>
  <si>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>Closing Balance</t>
  </si>
  <si>
    <t>SITUATIA ACTIVELOR IMOBILIZATE</t>
  </si>
  <si>
    <t xml:space="preserve"> </t>
  </si>
  <si>
    <t>Sold  inițial</t>
  </si>
  <si>
    <t>Creșteri</t>
  </si>
  <si>
    <t xml:space="preserve"> Reduceri </t>
  </si>
  <si>
    <t xml:space="preserve">Sold final 
(col. 5 = 1 + 2 - 3) </t>
  </si>
  <si>
    <t xml:space="preserve">Din care: 
dezmembrări 
și casări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</si>
  <si>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</si>
  <si>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</si>
  <si>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</si>
  <si>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</si>
  <si>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</si>
  <si>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</si>
  <si>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 xml:space="preserve"> Cheltuieli de constituire si cheltuieli de dezvoltare</t>
  </si>
  <si>
    <t>F40_011</t>
  </si>
  <si>
    <t>F40_012</t>
  </si>
  <si>
    <t>F40_013</t>
  </si>
  <si>
    <t>  Intangible assets for the exploration and evaluation of mineral resources</t>
  </si>
  <si>
    <t xml:space="preserve"> Active necorporale de  explorare și evaluare a resurselor minerale </t>
  </si>
  <si>
    <t>F40_021</t>
  </si>
  <si>
    <t>F40_022</t>
  </si>
  <si>
    <t>F40_023</t>
  </si>
  <si>
    <t>  Other intangible assets</t>
  </si>
  <si>
    <t xml:space="preserve"> Alte imobilizări </t>
  </si>
  <si>
    <t>F40_031</t>
  </si>
  <si>
    <t>F40_032</t>
  </si>
  <si>
    <t>F40_033</t>
  </si>
  <si>
    <t>  Advance payments for intangible assets</t>
  </si>
  <si>
    <t xml:space="preserve"> Avansuri acordate pentru  imobilizări necorporale </t>
  </si>
  <si>
    <t>F40_041</t>
  </si>
  <si>
    <t>F40_042</t>
  </si>
  <si>
    <t>F40_043</t>
  </si>
  <si>
    <t>  TOTAL (01 to 04)</t>
  </si>
  <si>
    <t xml:space="preserve"> TOTAL (rd. 01 la 04) </t>
  </si>
  <si>
    <t>  II. Tangible assets</t>
  </si>
  <si>
    <t xml:space="preserve"> II. Imobilizări  corporale </t>
  </si>
  <si>
    <t>  Land and landscaping</t>
  </si>
  <si>
    <t xml:space="preserve"> Terenuri si amenajari de teren</t>
  </si>
  <si>
    <t>F40_061</t>
  </si>
  <si>
    <t>F40_062</t>
  </si>
  <si>
    <t>F40_063</t>
  </si>
  <si>
    <t>  Constructions</t>
  </si>
  <si>
    <t xml:space="preserve"> Construcții </t>
  </si>
  <si>
    <t>F40_071</t>
  </si>
  <si>
    <t>F40_072</t>
  </si>
  <si>
    <t>F40_073</t>
  </si>
  <si>
    <t>  Technical installations and machinery</t>
  </si>
  <si>
    <t xml:space="preserve"> Instalații tehnice și  mașini </t>
  </si>
  <si>
    <t>F40_081</t>
  </si>
  <si>
    <t>F40_082</t>
  </si>
  <si>
    <t>F40_083</t>
  </si>
  <si>
    <t>  Other plant, machinery and furniture</t>
  </si>
  <si>
    <t xml:space="preserve"> Alte instalații, utilaje  și mobilier </t>
  </si>
  <si>
    <t>F40_091</t>
  </si>
  <si>
    <t>F40_092</t>
  </si>
  <si>
    <t>F40_093</t>
  </si>
  <si>
    <t>  Real estate investments</t>
  </si>
  <si>
    <t xml:space="preserve"> Investiții imobiliare </t>
  </si>
  <si>
    <t>F40_0101</t>
  </si>
  <si>
    <t>F40_0102</t>
  </si>
  <si>
    <t>F40_0103</t>
  </si>
  <si>
    <t>  Tangible assets for the exploration and evaluation of mineral resources</t>
  </si>
  <si>
    <t xml:space="preserve"> Active corporale de  explorare și evaluare a  resurselor minerale </t>
  </si>
  <si>
    <t>F40_0111</t>
  </si>
  <si>
    <t>F40_0112</t>
  </si>
  <si>
    <t>F40_0113</t>
  </si>
  <si>
    <t>  Productive plants</t>
  </si>
  <si>
    <t>Active biologice productive</t>
  </si>
  <si>
    <t>F40_0121</t>
  </si>
  <si>
    <t>F40_0122</t>
  </si>
  <si>
    <t>F40_0123</t>
  </si>
  <si>
    <t>  Tangible fixed assets under construction</t>
  </si>
  <si>
    <t xml:space="preserve"> Imobilizări corporale în  curs de execuție </t>
  </si>
  <si>
    <t>F40_0131</t>
  </si>
  <si>
    <t>F40_0132</t>
  </si>
  <si>
    <t>F40_0133</t>
  </si>
  <si>
    <t>  Real estate investments in progress</t>
  </si>
  <si>
    <t xml:space="preserve"> Investiții imobiliare în  curs de execuție </t>
  </si>
  <si>
    <t>F40_0141</t>
  </si>
  <si>
    <t>F40_0142</t>
  </si>
  <si>
    <t>F40_0143</t>
  </si>
  <si>
    <t>  Advance payments for tangible assets</t>
  </si>
  <si>
    <t xml:space="preserve"> Avansuri acordate pentru  imobilizări corporale </t>
  </si>
  <si>
    <t>F40_0151</t>
  </si>
  <si>
    <t>F40_0152</t>
  </si>
  <si>
    <t>F40_0153</t>
  </si>
  <si>
    <t>  TOTAL (lines 06 to 15)</t>
  </si>
  <si>
    <t xml:space="preserve"> TOTAL (rd. 06 la 15) </t>
  </si>
  <si>
    <t>  III. Financial assets</t>
  </si>
  <si>
    <t xml:space="preserve"> IV. Imobilizări  financiare </t>
  </si>
  <si>
    <t>F40_0171</t>
  </si>
  <si>
    <t>F40_0172</t>
  </si>
  <si>
    <t>F40_0173</t>
  </si>
  <si>
    <t>  INVESTMENTS - TOTAL (05 + 16 + 17)</t>
  </si>
  <si>
    <t xml:space="preserve"> ACTIVE IMOBILIZATE -  TOTAL (rd. 05 + 16 + 17)</t>
  </si>
  <si>
    <t>Depreciation during the year</t>
  </si>
  <si>
    <t>Depreciation related to fixed assets removed from the record</t>
  </si>
  <si>
    <t>Closing balance ( col. 9 =  6 + 7 -8)</t>
  </si>
  <si>
    <t xml:space="preserve">SITUATIA AMORTIZARII ACTIVELOR IMOBILIZATE </t>
  </si>
  <si>
    <t>F40_0191</t>
  </si>
  <si>
    <t>F40_0192</t>
  </si>
  <si>
    <t>F40_0193</t>
  </si>
  <si>
    <t xml:space="preserve"> Active necorporale de  explorare și evaluare a  resurselor minerale </t>
  </si>
  <si>
    <t>NBV F40</t>
  </si>
  <si>
    <t>NBV F10</t>
  </si>
  <si>
    <t>F40_0201</t>
  </si>
  <si>
    <t>F40_0202</t>
  </si>
  <si>
    <t>F40_0203</t>
  </si>
  <si>
    <t>  Other fixed assets</t>
  </si>
  <si>
    <t>F40_0211</t>
  </si>
  <si>
    <t>F40_0212</t>
  </si>
  <si>
    <t>F40_0213</t>
  </si>
  <si>
    <t>  TOTAL (line 20 + 21 + 22)</t>
  </si>
  <si>
    <t xml:space="preserve"> TOTAL (rd. 19 + 20 + 21)</t>
  </si>
  <si>
    <t xml:space="preserve"> II. Imobilizări   corporale </t>
  </si>
  <si>
    <t>  Landscaping</t>
  </si>
  <si>
    <t>Amenajari de teren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</si>
  <si>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</si>
  <si>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</si>
  <si>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</si>
  <si>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</si>
  <si>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</si>
  <si>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</si>
  <si>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</si>
  <si>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</si>
  <si>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</si>
  <si>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</si>
  <si>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</si>
  <si>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</si>
  <si>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</si>
  <si>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</si>
  <si>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</si>
  <si>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</si>
  <si>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</si>
  <si>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</si>
  <si>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</si>
  <si>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</si>
  <si>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</si>
  <si>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  TOTAL (lines 23 to 29)</t>
  </si>
  <si>
    <t xml:space="preserve"> TOTAL (rd. 23 la 29) </t>
  </si>
  <si>
    <t>  AMORTIZATIONS - TOTAL (lines 22 + 30)</t>
  </si>
  <si>
    <t xml:space="preserve"> AMORTIZĂRI - TOTAL  (rd. 22 + 30) </t>
  </si>
  <si>
    <t>Adjustments during the year</t>
  </si>
  <si>
    <t>Closing Balance( col. 13 = 10+11-12)</t>
  </si>
  <si>
    <t>SITUATIA AJUSTARILOR PENTRU DEPRECIERE</t>
  </si>
  <si>
    <t xml:space="preserve">  I. Intangible assets</t>
  </si>
  <si>
    <t xml:space="preserve"> I. Imobilizări necorporale </t>
  </si>
  <si>
    <t xml:space="preserve"> Cheltuieli de dezvoltare </t>
  </si>
  <si>
    <t>F40_0321</t>
  </si>
  <si>
    <t>F40_0322</t>
  </si>
  <si>
    <t>F40_0323</t>
  </si>
  <si>
    <t>Active necorporale de explorare si evaluare a resurselor minerale</t>
  </si>
  <si>
    <t>32a</t>
  </si>
  <si>
    <t>F40_3011</t>
  </si>
  <si>
    <t>F40_3012</t>
  </si>
  <si>
    <t>F40_3013</t>
  </si>
  <si>
    <t>F40_3014</t>
  </si>
  <si>
    <t>F40_0331</t>
  </si>
  <si>
    <t>F40_0332</t>
  </si>
  <si>
    <t>F40_0333</t>
  </si>
  <si>
    <t xml:space="preserve"> Active necorporale de explorare  și evaluare a resurselor  minerale </t>
  </si>
  <si>
    <t>  TOTAL (lines 34 to 36)</t>
  </si>
  <si>
    <t xml:space="preserve"> TOTAL (rd. 32 + 32a +33+ 34) </t>
  </si>
  <si>
    <t xml:space="preserve"> II. Imobilizări corporale </t>
  </si>
  <si>
    <t xml:space="preserve">  Landscaping</t>
  </si>
  <si>
    <t xml:space="preserve"> Terenuri si amenajari de terenuri</t>
  </si>
  <si>
    <t>F40_0361</t>
  </si>
  <si>
    <t>F40_0362</t>
  </si>
  <si>
    <t>F40_0363</t>
  </si>
  <si>
    <t>  Construction</t>
  </si>
  <si>
    <t>F40_0371</t>
  </si>
  <si>
    <t>F40_0372</t>
  </si>
  <si>
    <t>F40_0373</t>
  </si>
  <si>
    <t xml:space="preserve"> Instalații tehnice și mașini </t>
  </si>
  <si>
    <t>F40_0381</t>
  </si>
  <si>
    <t>F40_0382</t>
  </si>
  <si>
    <t>F40_0383</t>
  </si>
  <si>
    <t xml:space="preserve"> Alte instalații, utilaje și  mobilier </t>
  </si>
  <si>
    <t>F40_0391</t>
  </si>
  <si>
    <t>F40_0392</t>
  </si>
  <si>
    <t>F40_0393</t>
  </si>
  <si>
    <t>F40_0401</t>
  </si>
  <si>
    <t>F40_0402</t>
  </si>
  <si>
    <t>F40_0403</t>
  </si>
  <si>
    <t>  Tangible assets exploring and evaluating mineral resources valued at cost</t>
  </si>
  <si>
    <t xml:space="preserve"> Active corporale de explorare  și evaluare a resurselor  minerale evaluate la cost </t>
  </si>
  <si>
    <t>F40_0411</t>
  </si>
  <si>
    <t>F40_0412</t>
  </si>
  <si>
    <t>F40_0413</t>
  </si>
  <si>
    <t>Acrive biologice productive</t>
  </si>
  <si>
    <t>F40_0421</t>
  </si>
  <si>
    <t>F40_0422</t>
  </si>
  <si>
    <t>F40_0423</t>
  </si>
  <si>
    <t xml:space="preserve"> Imobilizări corporale în curs  de execuție </t>
  </si>
  <si>
    <t>F40_0431</t>
  </si>
  <si>
    <t>F40_0432</t>
  </si>
  <si>
    <t>F40_0433</t>
  </si>
  <si>
    <t xml:space="preserve"> Investiții imobiliare în curs  de execuție </t>
  </si>
  <si>
    <t>Avansuri acordate pentru imobilizari corporale</t>
  </si>
  <si>
    <t>44a</t>
  </si>
  <si>
    <t>F40_3021</t>
  </si>
  <si>
    <t>F40_3022</t>
  </si>
  <si>
    <t>F40_3023</t>
  </si>
  <si>
    <t>F40_3024</t>
  </si>
  <si>
    <t>  TOTAL (lines 38 to 46)</t>
  </si>
  <si>
    <t xml:space="preserve"> TOTAL (rd. 38 la 46) </t>
  </si>
  <si>
    <t xml:space="preserve"> IV. Imobilizări financiare </t>
  </si>
  <si>
    <t>  ADJUSTMENTS FOR DEPRECIATION - TOTAL (lines 37 + 47 + 48 + 49)</t>
  </si>
  <si>
    <t xml:space="preserve"> AJUSTĂRI PENTRU DEPRECIERE -  TOTAL (rd. 37 + 47 + 48 + 49) </t>
  </si>
  <si>
    <t>Check with MF note</t>
  </si>
  <si>
    <t>NBV</t>
  </si>
  <si>
    <t>BS</t>
  </si>
  <si>
    <t>The element's name</t>
  </si>
  <si>
    <t>Balance at</t>
  </si>
  <si>
    <t>Discounts</t>
  </si>
  <si>
    <t>Total,
from which:</t>
  </si>
  <si>
    <t xml:space="preserve">
By transfer</t>
  </si>
  <si>
    <t>Paid subscribed capital (P)</t>
  </si>
  <si>
    <t>Paid subscribed capital</t>
  </si>
  <si>
    <t>Unpaid subscribed capital (P)</t>
  </si>
  <si>
    <t>Unpaid subscribed capital</t>
  </si>
  <si>
    <t>"Patrimoniul regiei” (P)</t>
  </si>
  <si>
    <t>"Patrimoniul regiei”</t>
  </si>
  <si>
    <t>Patrimony of the national research and development institutes (P)</t>
  </si>
  <si>
    <t>Patrimony of the national research and development institutes</t>
  </si>
  <si>
    <t>Other equity instruments (A/P)</t>
  </si>
  <si>
    <t>Other equity instruments</t>
  </si>
  <si>
    <t>Share premium (P)</t>
  </si>
  <si>
    <t>Share premium</t>
  </si>
  <si>
    <t>Revaluation reserves (P)</t>
  </si>
  <si>
    <t>Revaluation reserves</t>
  </si>
  <si>
    <t>Legal reserves (P)</t>
  </si>
  <si>
    <t>Legal reserves</t>
  </si>
  <si>
    <t>Statutory or contractual reserves (P)</t>
  </si>
  <si>
    <t>Statutory or contractual reserves</t>
  </si>
  <si>
    <t>Other reserves (P)</t>
  </si>
  <si>
    <t>Other reserves</t>
  </si>
  <si>
    <t>Own shares (A)</t>
  </si>
  <si>
    <t>Own shares</t>
  </si>
  <si>
    <t>Gains related to equity instruments  (P)</t>
  </si>
  <si>
    <t xml:space="preserve">Gains related to equity instruments </t>
  </si>
  <si>
    <t>Losses related to equity instruments</t>
  </si>
  <si>
    <t>Profit / Loss carried forward (A/P)</t>
  </si>
  <si>
    <t>Profit / Loss carried forward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</si>
  <si>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</si>
  <si>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</si>
  <si>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</si>
  <si>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</si>
  <si>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</si>
  <si>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</si>
  <si>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</si>
  <si>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</si>
  <si>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</si>
  <si>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</si>
  <si>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Profit / Loss for the year (A/P)</t>
  </si>
  <si>
    <t>Profit / Loss for the year</t>
  </si>
  <si>
    <t>Profit appropriation (A)</t>
  </si>
  <si>
    <t>Profit appropriation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</si>
  <si>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</si>
  <si>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</si>
  <si>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</si>
  <si>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</si>
  <si>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</si>
  <si>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</si>
  <si>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</si>
  <si>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</si>
  <si>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</si>
  <si>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</si>
  <si>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</si>
  <si>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</si>
  <si>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</si>
  <si>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</si>
  <si>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</si>
  <si>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</si>
  <si>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</si>
  <si>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</si>
  <si>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</si>
  <si>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</si>
  <si>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</si>
  <si>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</si>
  <si>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</si>
  <si>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</si>
  <si>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</si>
  <si>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</si>
  <si>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</si>
  <si>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</si>
  <si>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</si>
  <si>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</si>
  <si>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</si>
  <si>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</si>
  <si>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</si>
  <si>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</si>
  <si>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</si>
  <si>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</si>
  <si>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</si>
  <si>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</si>
  <si>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</si>
  <si>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</si>
  <si>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</si>
  <si>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</si>
  <si>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</si>
  <si>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</si>
  <si>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</si>
  <si>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</si>
  <si>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</si>
  <si>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</si>
  <si>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</si>
  <si>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</si>
  <si>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</si>
  <si>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</si>
  <si>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</si>
  <si>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</si>
  <si>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</si>
  <si>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</si>
  <si>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</si>
  <si>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</si>
  <si>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</si>
  <si>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</si>
  <si>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</si>
  <si>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</si>
  <si>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</si>
  <si>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</si>
  <si>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</si>
  <si>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</si>
  <si>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</si>
  <si>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</si>
  <si>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</si>
  <si>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</si>
  <si>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</si>
  <si>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</si>
  <si>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</si>
  <si>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</si>
  <si>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</si>
  <si>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</si>
  <si>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</si>
  <si>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</si>
  <si>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</si>
  <si>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</si>
  <si>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</si>
  <si>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</si>
  <si>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</si>
  <si>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</si>
  <si>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</si>
  <si>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</si>
  <si>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</si>
  <si>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</si>
  <si>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</si>
  <si>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</si>
  <si>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</si>
  <si>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</si>
  <si>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</si>
  <si>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</si>
  <si>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</si>
  <si>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</si>
  <si>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</si>
  <si>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</si>
  <si>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</si>
  <si>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</si>
  <si>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Set-up and development costs  - ADJE</t>
  </si>
  <si>
    <t>Concessions, patents, trade marks, rights and similar assets and other intangible assets - ADJE</t>
  </si>
  <si>
    <t>Intangible assets for exploration and valuation of mineral resources - ADJE</t>
  </si>
  <si>
    <t>Other intangible assets - ADJE</t>
  </si>
  <si>
    <t>Goodwill - ADJE</t>
  </si>
  <si>
    <t>Land and land improvements - ADJE</t>
  </si>
  <si>
    <t>Buildings - ADJE</t>
  </si>
  <si>
    <t>Technical equipment and machinery  - ADJE</t>
  </si>
  <si>
    <t>Other fixtures, tools and furniture - ADJE</t>
  </si>
  <si>
    <t>Investment property – land - ADJE</t>
  </si>
  <si>
    <t>Tangible assets for exploration and valuation of mineral resources - ADJE</t>
  </si>
  <si>
    <t>Bearer biological assets – plantations - ADJE</t>
  </si>
  <si>
    <t>Tangible assets in progress - ADJE</t>
  </si>
  <si>
    <t>Investment property in progress - ADJE</t>
  </si>
  <si>
    <t>Shares in subsidiaries - ADJE</t>
  </si>
  <si>
    <t>Investments in associates and jointly controlled entities - ADJE</t>
  </si>
  <si>
    <t>Other investments  - ADJE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</si>
  <si>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</si>
  <si>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</si>
  <si>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</si>
  <si>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</si>
  <si>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</si>
  <si>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</si>
  <si>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</si>
  <si>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</si>
  <si>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</si>
  <si>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</si>
  <si>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</si>
  <si>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</si>
  <si>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</si>
  <si>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</si>
  <si>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</si>
  <si>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</si>
  <si>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</si>
  <si>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</si>
  <si>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</si>
  <si>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</si>
  <si>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</si>
  <si>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</si>
  <si>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</si>
  <si>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</si>
  <si>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</si>
  <si>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</si>
  <si>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</si>
  <si>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</si>
  <si>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</si>
  <si>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</si>
  <si>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</si>
  <si>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</si>
  <si>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</si>
  <si>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 xml:space="preserve">Liquidity term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</si>
  <si>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</si>
  <si>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</si>
  <si>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</si>
  <si>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</si>
  <si>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</si>
  <si>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</si>
  <si>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</si>
  <si>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</si>
  <si>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</si>
  <si>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</si>
  <si>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</si>
  <si>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</si>
  <si>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</si>
  <si>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</si>
  <si>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</si>
  <si>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</si>
  <si>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</si>
  <si>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</si>
  <si>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</si>
  <si>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</si>
  <si>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</si>
  <si>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</si>
  <si>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</si>
  <si>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</si>
  <si>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</si>
  <si>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</si>
  <si>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</si>
  <si>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</si>
  <si>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</si>
  <si>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</si>
  <si>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</si>
  <si>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</si>
  <si>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</si>
  <si>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</si>
  <si>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</si>
  <si>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</si>
  <si>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</si>
  <si>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</si>
  <si>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</si>
  <si>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</si>
  <si>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</si>
  <si>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</si>
  <si>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</si>
  <si>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</si>
  <si>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</si>
  <si>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</si>
  <si>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</si>
  <si>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</si>
  <si>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</si>
  <si>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</si>
  <si>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</si>
  <si>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</si>
  <si>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</si>
  <si>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</si>
  <si>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</si>
  <si>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</si>
  <si>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</si>
  <si>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</si>
  <si>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</si>
  <si>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</si>
  <si>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</si>
  <si>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</si>
  <si>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</si>
  <si>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</si>
  <si>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</si>
  <si>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</si>
  <si>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</si>
  <si>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</si>
  <si>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</si>
  <si>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</si>
  <si>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</si>
  <si>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</si>
  <si>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</si>
  <si>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</si>
  <si>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</si>
  <si>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</si>
  <si>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</si>
  <si>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</si>
  <si>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</si>
  <si>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</si>
  <si>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</si>
  <si>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</si>
  <si>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</si>
  <si>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</si>
  <si>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</si>
  <si>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</si>
  <si>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</si>
  <si>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</si>
  <si>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</si>
  <si>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</si>
  <si>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</si>
  <si>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</si>
  <si>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</si>
  <si>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</si>
  <si>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</si>
  <si>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</si>
  <si>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</si>
  <si>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</si>
  <si>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</si>
  <si>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</si>
  <si>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</si>
  <si>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</si>
  <si>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</si>
  <si>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</si>
  <si>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</si>
  <si>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</si>
  <si>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</si>
  <si>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</si>
  <si>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</si>
  <si>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</si>
  <si>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</si>
  <si>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</si>
  <si>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</si>
  <si>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</si>
  <si>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</si>
  <si>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</si>
  <si>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</si>
  <si>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</si>
  <si>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</si>
  <si>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</si>
  <si>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</si>
  <si>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</si>
  <si>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</si>
  <si>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</si>
  <si>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</si>
  <si>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</si>
  <si>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</si>
  <si>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</si>
  <si>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</si>
  <si>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</si>
  <si>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</si>
  <si>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</si>
  <si>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</si>
  <si>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</si>
  <si>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</si>
  <si>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</si>
  <si>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</si>
  <si>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</si>
  <si>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</si>
  <si>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</si>
  <si>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</si>
  <si>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</si>
  <si>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</si>
  <si>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</si>
  <si>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</si>
  <si>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</si>
  <si>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</si>
  <si>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</si>
  <si>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</si>
  <si>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</si>
  <si>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</si>
  <si>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</si>
  <si>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</si>
  <si>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</si>
  <si>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</si>
  <si>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</si>
  <si>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</si>
  <si>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</si>
  <si>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</si>
  <si>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</si>
  <si>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</si>
  <si>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</si>
  <si>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</si>
  <si>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</si>
  <si>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</si>
  <si>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</si>
  <si>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</si>
  <si>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</si>
  <si>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</si>
  <si>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</si>
  <si>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</si>
  <si>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</si>
  <si>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</si>
  <si>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</si>
  <si>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</si>
  <si>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</si>
  <si>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</si>
  <si>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</si>
  <si>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</si>
  <si>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</si>
  <si>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</si>
  <si>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</si>
  <si>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</si>
  <si>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</si>
  <si>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</si>
  <si>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</si>
  <si>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</si>
  <si>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</si>
  <si>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</si>
  <si>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</si>
  <si>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</si>
  <si>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</si>
  <si>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</si>
  <si>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</si>
  <si>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</si>
  <si>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</si>
  <si>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</si>
  <si>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</si>
  <si>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</si>
  <si>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</si>
  <si>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</si>
  <si>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1516</t>
  </si>
  <si>
    <t xml:space="preserve"> Provizioane pentru impozite (P)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</si>
  <si>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</si>
  <si>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</si>
  <si>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</si>
  <si>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</si>
  <si>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</si>
  <si>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</si>
  <si>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</si>
  <si>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</si>
  <si>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</si>
  <si>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</si>
  <si>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</si>
  <si>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</si>
  <si>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</si>
  <si>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</si>
  <si>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</si>
  <si>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</si>
  <si>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</si>
  <si>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</si>
  <si>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</si>
  <si>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</si>
  <si>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</si>
  <si>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</si>
  <si>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</si>
  <si>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</si>
  <si>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</si>
  <si>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</si>
  <si>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</si>
  <si>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</si>
  <si>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</si>
  <si>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</si>
  <si>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</si>
  <si>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</si>
  <si>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</si>
  <si>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</si>
  <si>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</si>
  <si>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</si>
  <si>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</si>
  <si>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</si>
  <si>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</si>
  <si>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1663</t>
  </si>
  <si>
    <t xml:space="preserve"> Datorii faţă de entităţile de care compania este legată prin interese de participare (P)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</si>
  <si>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</si>
  <si>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</si>
  <si>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</si>
  <si>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</si>
  <si>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</si>
  <si>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</si>
  <si>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</si>
  <si>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1685</t>
  </si>
  <si>
    <t xml:space="preserve"> Dobânzi aferente datoriilor faţă de entităţile afiliate (P)</t>
  </si>
  <si>
    <t>1686</t>
  </si>
  <si>
    <t xml:space="preserve"> Dobânzi aferente datoriilor faţă de entităţile de care compania este legată prin interese de participare (P)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</si>
  <si>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</si>
  <si>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</si>
  <si>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</si>
  <si>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</si>
  <si>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</si>
  <si>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</si>
  <si>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</si>
  <si>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</si>
  <si>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</si>
  <si>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</si>
  <si>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203</t>
  </si>
  <si>
    <t xml:space="preserve"> Cheltuieli de dezvoltare (A)</t>
  </si>
  <si>
    <t>205</t>
  </si>
  <si>
    <t xml:space="preserve"> Concesiuni, brevete, licenţe, mărci comerciale, drepturi şi active similare (A)</t>
  </si>
  <si>
    <t>206</t>
  </si>
  <si>
    <t>Active necorporale de explorare si evaluare a resurselor minerale (A)</t>
  </si>
  <si>
    <t>2071</t>
  </si>
  <si>
    <t xml:space="preserve"> Fond comercial pozitiv (A)</t>
  </si>
  <si>
    <t>207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</si>
  <si>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</si>
  <si>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</si>
  <si>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</si>
  <si>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</si>
  <si>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</si>
  <si>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</si>
  <si>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</si>
  <si>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</si>
  <si>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</si>
  <si>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</si>
  <si>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</si>
  <si>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</si>
  <si>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</si>
  <si>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</si>
  <si>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</si>
  <si>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</si>
  <si>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</si>
  <si>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</si>
  <si>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</si>
  <si>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</si>
  <si>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</si>
  <si>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</si>
  <si>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</si>
  <si>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</si>
  <si>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215</t>
  </si>
  <si>
    <t>Investitii imobiliare</t>
  </si>
  <si>
    <t>216</t>
  </si>
  <si>
    <t>Active corporale de explorare si evaluare a resurselor minerale (A)</t>
  </si>
  <si>
    <t>217</t>
  </si>
  <si>
    <t>Active biologice productive (A)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</si>
  <si>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</si>
  <si>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</si>
  <si>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</si>
  <si>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</si>
  <si>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</si>
  <si>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</si>
  <si>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</si>
  <si>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</si>
  <si>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232</t>
  </si>
  <si>
    <t xml:space="preserve"> Avansuri acordate pentru imobilizări corporale (A)</t>
  </si>
  <si>
    <t>233</t>
  </si>
  <si>
    <t xml:space="preserve"> Imobilizări necorporale în curs de execuţie (A)</t>
  </si>
  <si>
    <t>234</t>
  </si>
  <si>
    <t xml:space="preserve"> Avansuri acordate pentru imobilizări necorporale (A)</t>
  </si>
  <si>
    <t>235</t>
  </si>
  <si>
    <t>Investitii imobiliare în curs de executie (A)</t>
  </si>
  <si>
    <t>261</t>
  </si>
  <si>
    <t xml:space="preserve"> Acţiuni deţinute la entităţile afiliate (A)</t>
  </si>
  <si>
    <t>262</t>
  </si>
  <si>
    <t>Actiuni detinute la entitati asociate (A)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</si>
  <si>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</si>
  <si>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</si>
  <si>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</si>
  <si>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</si>
  <si>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</si>
  <si>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</si>
  <si>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2671</t>
  </si>
  <si>
    <t xml:space="preserve"> Sume datorate de entităţile afiliate (A)</t>
  </si>
  <si>
    <t>267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</si>
  <si>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</si>
  <si>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</si>
  <si>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</si>
  <si>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</si>
  <si>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</si>
  <si>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</si>
  <si>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</si>
  <si>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</si>
  <si>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</si>
  <si>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</si>
  <si>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</si>
  <si>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</si>
  <si>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</si>
  <si>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</si>
  <si>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ST/LT - Please asses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</si>
  <si>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</si>
  <si>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</si>
  <si>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</si>
  <si>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</si>
  <si>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</si>
  <si>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</si>
  <si>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</si>
  <si>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</si>
  <si>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</si>
  <si>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</si>
  <si>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</si>
  <si>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</si>
  <si>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</si>
  <si>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</si>
  <si>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</si>
  <si>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</si>
  <si>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</si>
  <si>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</si>
  <si>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</si>
  <si>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</si>
  <si>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</si>
  <si>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</si>
  <si>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</si>
  <si>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</si>
  <si>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</si>
  <si>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</si>
  <si>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</si>
  <si>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</si>
  <si>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</si>
  <si>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</si>
  <si>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</si>
  <si>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</si>
  <si>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</si>
  <si>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</si>
  <si>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</si>
  <si>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</si>
  <si>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</si>
  <si>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</si>
  <si>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</si>
  <si>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</si>
  <si>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</si>
  <si>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</si>
  <si>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2905</t>
  </si>
  <si>
    <t xml:space="preserve"> Ajustări pentru deprecierea concesiunilor, brevetelor, licenţelor, mărcilor comerciale, drepturilor şi activelor similare (P)</t>
  </si>
  <si>
    <t>2906</t>
  </si>
  <si>
    <t>Ajustari pentru deprecierea activelor necorporale de explorare si evaluare a resurselor minerale (P)</t>
  </si>
  <si>
    <t>2908</t>
  </si>
  <si>
    <t xml:space="preserve"> Ajustări pentru deprecierea altor imobilizări necorporale (P)</t>
  </si>
  <si>
    <t>2907</t>
  </si>
  <si>
    <t xml:space="preserve"> Ajustări pentru deprecierea fondului comercial*14) (P)</t>
  </si>
  <si>
    <t>2911</t>
  </si>
  <si>
    <t xml:space="preserve"> Ajustări pentru deprecierea terenurilor şi amenajărilor de terenuri (P)</t>
  </si>
  <si>
    <t>291</t>
  </si>
  <si>
    <t>2912</t>
  </si>
  <si>
    <t xml:space="preserve"> Ajustări pentru deprecierea construcţiilor (P)</t>
  </si>
  <si>
    <t>2913</t>
  </si>
  <si>
    <t xml:space="preserve"> Ajustări pentru deprecierea instalaţiilor, mijloacelor de transport, animalelor şi plantaţiilor (P)</t>
  </si>
  <si>
    <t>2914</t>
  </si>
  <si>
    <t xml:space="preserve"> Ajustări pentru deprecierea altor imobilizări corporale (P)</t>
  </si>
  <si>
    <t>2915</t>
  </si>
  <si>
    <t>Ajustari pentru deprecierea investitiilor imobiliare (P)</t>
  </si>
  <si>
    <t>2916</t>
  </si>
  <si>
    <t>Ajustari pentru deprecierea activelor corporale de explorare si evaluare a resurselor minerale (P)</t>
  </si>
  <si>
    <t>2917</t>
  </si>
  <si>
    <t>Ajustari pentru deprecierea activelor biologice productive (P)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</si>
  <si>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</si>
  <si>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</si>
  <si>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</si>
  <si>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</si>
  <si>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</si>
  <si>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2935</t>
  </si>
  <si>
    <t>Ajustari pentru deprecierea investitiilor imobiliare în curs de executie (P)</t>
  </si>
  <si>
    <t>2961</t>
  </si>
  <si>
    <t xml:space="preserve"> Ajustări pentru pierderea de valoare a acţiunilor deţinute la entităţile afiliate (P)</t>
  </si>
  <si>
    <t>296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</si>
  <si>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</si>
  <si>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</si>
  <si>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</si>
  <si>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</si>
  <si>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</si>
  <si>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</si>
  <si>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</si>
  <si>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</si>
  <si>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</si>
  <si>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</si>
  <si>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</si>
  <si>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</si>
  <si>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</si>
  <si>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</si>
  <si>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</si>
  <si>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</si>
  <si>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</si>
  <si>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</si>
  <si>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</si>
  <si>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</si>
  <si>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</si>
  <si>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</si>
  <si>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</si>
  <si>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</si>
  <si>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</si>
  <si>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</si>
  <si>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</si>
  <si>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</si>
  <si>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</si>
  <si>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</si>
  <si>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</si>
  <si>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</si>
  <si>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</si>
  <si>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Bifunctional - Please asses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</si>
  <si>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</si>
  <si>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</si>
  <si>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</si>
  <si>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</si>
  <si>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</si>
  <si>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</si>
  <si>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</si>
  <si>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</si>
  <si>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</si>
  <si>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</si>
  <si>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</si>
  <si>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</si>
  <si>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</si>
  <si>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</si>
  <si>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</si>
  <si>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</si>
  <si>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</si>
  <si>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</si>
  <si>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</si>
  <si>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</si>
  <si>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</si>
  <si>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</si>
  <si>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</si>
  <si>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</si>
  <si>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</si>
  <si>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</si>
  <si>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</si>
  <si>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</si>
  <si>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</si>
  <si>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</si>
  <si>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</si>
  <si>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</si>
  <si>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</si>
  <si>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</si>
  <si>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</si>
  <si>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</si>
  <si>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</si>
  <si>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</si>
  <si>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</si>
  <si>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</si>
  <si>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</si>
  <si>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</si>
  <si>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</si>
  <si>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</si>
  <si>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</si>
  <si>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</si>
  <si>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</si>
  <si>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</si>
  <si>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</si>
  <si>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</si>
  <si>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</si>
  <si>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</si>
  <si>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</si>
  <si>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</si>
  <si>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</si>
  <si>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</si>
  <si>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</si>
  <si>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</si>
  <si>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</si>
  <si>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</si>
  <si>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</si>
  <si>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</si>
  <si>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</si>
  <si>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</si>
  <si>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</si>
  <si>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</si>
  <si>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</si>
  <si>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</si>
  <si>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</si>
  <si>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</si>
  <si>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</si>
  <si>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</si>
  <si>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</si>
  <si>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</si>
  <si>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</si>
  <si>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</si>
  <si>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</si>
  <si>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</si>
  <si>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</si>
  <si>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</si>
  <si>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</si>
  <si>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</si>
  <si>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</si>
  <si>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</si>
  <si>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</si>
  <si>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</si>
  <si>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</si>
  <si>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</si>
  <si>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</si>
  <si>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</si>
  <si>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</si>
  <si>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</si>
  <si>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</si>
  <si>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</si>
  <si>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</si>
  <si>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403</t>
  </si>
  <si>
    <t xml:space="preserve"> Efecte de plătit (P)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</si>
  <si>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</si>
  <si>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</si>
  <si>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</si>
  <si>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</si>
  <si>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</si>
  <si>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</si>
  <si>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</si>
  <si>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</si>
  <si>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</si>
  <si>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</si>
  <si>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</si>
  <si>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</si>
  <si>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</si>
  <si>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</si>
  <si>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</si>
  <si>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</si>
  <si>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</si>
  <si>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</si>
  <si>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</si>
  <si>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</si>
  <si>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</si>
  <si>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</si>
  <si>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</si>
  <si>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</si>
  <si>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</si>
  <si>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</si>
  <si>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</si>
  <si>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</si>
  <si>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</si>
  <si>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</si>
  <si>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</si>
  <si>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</si>
  <si>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</si>
  <si>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</si>
  <si>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</si>
  <si>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</si>
  <si>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</si>
  <si>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</si>
  <si>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</si>
  <si>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</si>
  <si>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</si>
  <si>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</si>
  <si>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</si>
  <si>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</si>
  <si>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</si>
  <si>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</si>
  <si>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</si>
  <si>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</si>
  <si>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</si>
  <si>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</si>
  <si>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</si>
  <si>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</si>
  <si>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</si>
  <si>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</si>
  <si>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</si>
  <si>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</si>
  <si>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</si>
  <si>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</si>
  <si>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</si>
  <si>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</si>
  <si>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</si>
  <si>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</si>
  <si>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</si>
  <si>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</si>
  <si>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</si>
  <si>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</si>
  <si>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</si>
  <si>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</si>
  <si>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</si>
  <si>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</si>
  <si>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</si>
  <si>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</si>
  <si>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</si>
  <si>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</si>
  <si>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</si>
  <si>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</si>
  <si>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</si>
  <si>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</si>
  <si>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</si>
  <si>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</si>
  <si>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</si>
  <si>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</si>
  <si>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</si>
  <si>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</si>
  <si>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</si>
  <si>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</si>
  <si>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</si>
  <si>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</si>
  <si>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</si>
  <si>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</si>
  <si>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</si>
  <si>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</si>
  <si>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</si>
  <si>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</si>
  <si>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</si>
  <si>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</si>
  <si>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</si>
  <si>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</si>
  <si>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</si>
  <si>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</si>
  <si>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</si>
  <si>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</si>
  <si>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</si>
  <si>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</si>
  <si>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</si>
  <si>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</si>
  <si>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</si>
  <si>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</si>
  <si>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</si>
  <si>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</si>
  <si>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</si>
  <si>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</si>
  <si>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</si>
  <si>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</si>
  <si>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</si>
  <si>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</si>
  <si>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</si>
  <si>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</si>
  <si>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</si>
  <si>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</si>
  <si>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</si>
  <si>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</si>
  <si>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</si>
  <si>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</si>
  <si>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</si>
  <si>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</si>
  <si>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</si>
  <si>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</si>
  <si>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</si>
  <si>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</si>
  <si>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</si>
  <si>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</si>
  <si>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</si>
  <si>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</si>
  <si>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</si>
  <si>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</si>
  <si>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</si>
  <si>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</si>
  <si>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</si>
  <si>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</si>
  <si>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</si>
  <si>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</si>
  <si>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</si>
  <si>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</si>
  <si>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</si>
  <si>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</si>
  <si>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</si>
  <si>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</si>
  <si>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</si>
  <si>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</si>
  <si>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</si>
  <si>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</si>
  <si>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</si>
  <si>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</si>
  <si>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</si>
  <si>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</si>
  <si>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</si>
  <si>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</si>
  <si>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</si>
  <si>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</si>
  <si>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</si>
  <si>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</si>
  <si>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</si>
  <si>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</si>
  <si>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</si>
  <si>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</si>
  <si>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</si>
  <si>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</si>
  <si>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</si>
  <si>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</si>
  <si>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</si>
  <si>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</si>
  <si>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</si>
  <si>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</si>
  <si>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</si>
  <si>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</si>
  <si>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496</t>
  </si>
  <si>
    <t xml:space="preserve"> Ajustări pentru deprecierea creanţelor - debitori diverşi (P)</t>
  </si>
  <si>
    <t>501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</si>
  <si>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</si>
  <si>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</si>
  <si>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</si>
  <si>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</si>
  <si>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</si>
  <si>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</si>
  <si>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</si>
  <si>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</si>
  <si>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</si>
  <si>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</si>
  <si>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</si>
  <si>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</si>
  <si>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</si>
  <si>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</si>
  <si>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</si>
  <si>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</si>
  <si>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</si>
  <si>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</si>
  <si>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</si>
  <si>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</si>
  <si>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</si>
  <si>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</si>
  <si>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</si>
  <si>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</si>
  <si>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</si>
  <si>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</si>
  <si>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</si>
  <si>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</si>
  <si>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</si>
  <si>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</si>
  <si>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</si>
  <si>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</si>
  <si>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</si>
  <si>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</si>
  <si>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</si>
  <si>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</si>
  <si>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</si>
  <si>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</si>
  <si>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</si>
  <si>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</si>
  <si>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</si>
  <si>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</si>
  <si>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</si>
  <si>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</si>
  <si>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</si>
  <si>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</si>
  <si>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</si>
  <si>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</si>
  <si>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</si>
  <si>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</si>
  <si>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</si>
  <si>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</si>
  <si>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</si>
  <si>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</si>
  <si>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</si>
  <si>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</si>
  <si>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</si>
  <si>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</si>
  <si>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</si>
  <si>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</si>
  <si>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</si>
  <si>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</si>
  <si>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</si>
  <si>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</si>
  <si>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</si>
  <si>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</si>
  <si>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</si>
  <si>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</si>
  <si>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</si>
  <si>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</si>
  <si>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</si>
  <si>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</si>
  <si>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</si>
  <si>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</si>
  <si>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</si>
  <si>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</si>
  <si>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</si>
  <si>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</si>
  <si>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</si>
  <si>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</si>
  <si>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</si>
  <si>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</si>
  <si>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</si>
  <si>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</si>
  <si>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</si>
  <si>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</si>
  <si>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</si>
  <si>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</si>
  <si>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</si>
  <si>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</si>
  <si>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</si>
  <si>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</si>
  <si>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</si>
  <si>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</si>
  <si>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</si>
  <si>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</si>
  <si>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</si>
  <si>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</si>
  <si>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</si>
  <si>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</si>
  <si>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</si>
  <si>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</si>
  <si>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</si>
  <si>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</si>
  <si>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</si>
  <si>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</si>
  <si>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</si>
  <si>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</si>
  <si>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</si>
  <si>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</si>
  <si>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</si>
  <si>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</si>
  <si>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</si>
  <si>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</si>
  <si>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</si>
  <si>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</si>
  <si>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</si>
  <si>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</si>
  <si>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</si>
  <si>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</si>
  <si>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</si>
  <si>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</si>
  <si>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</si>
  <si>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</si>
  <si>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</si>
  <si>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</si>
  <si>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</si>
  <si>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</si>
  <si>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</si>
  <si>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</si>
  <si>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</si>
  <si>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</si>
  <si>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</si>
  <si>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</si>
  <si>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</si>
  <si>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</si>
  <si>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</si>
  <si>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604</t>
  </si>
  <si>
    <t xml:space="preserve"> Cheltuieli privind materialele nestocate</t>
  </si>
  <si>
    <t>605</t>
  </si>
  <si>
    <t xml:space="preserve"> Cheltuieli privind energia şi apa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</si>
  <si>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</si>
  <si>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</si>
  <si>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</si>
  <si>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</si>
  <si>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</si>
  <si>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</si>
  <si>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</si>
  <si>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</si>
  <si>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611</t>
  </si>
  <si>
    <t xml:space="preserve"> Cheltuieli cu întreţinerea şi reparaţiile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</si>
  <si>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</si>
  <si>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</si>
  <si>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</si>
  <si>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</si>
  <si>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</si>
  <si>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</si>
  <si>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</si>
  <si>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</si>
  <si>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</si>
  <si>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</si>
  <si>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</si>
  <si>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</si>
  <si>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</si>
  <si>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</si>
  <si>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</si>
  <si>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</si>
  <si>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</si>
  <si>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</si>
  <si>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</si>
  <si>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</si>
  <si>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</si>
  <si>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</si>
  <si>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</si>
  <si>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</si>
  <si>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</si>
  <si>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</si>
  <si>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</si>
  <si>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</si>
  <si>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</si>
  <si>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</si>
  <si>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</si>
  <si>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</si>
  <si>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</si>
  <si>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</si>
  <si>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</si>
  <si>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</si>
  <si>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</si>
  <si>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</si>
  <si>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</si>
  <si>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</si>
  <si>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</si>
  <si>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</si>
  <si>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</si>
  <si>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</si>
  <si>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</si>
  <si>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</si>
  <si>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</si>
  <si>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</si>
  <si>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</si>
  <si>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</si>
  <si>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</si>
  <si>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</si>
  <si>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</si>
  <si>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</si>
  <si>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</si>
  <si>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</si>
  <si>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</si>
  <si>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</si>
  <si>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</si>
  <si>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</si>
  <si>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</si>
  <si>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</si>
  <si>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</si>
  <si>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</si>
  <si>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</si>
  <si>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</si>
  <si>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654</t>
  </si>
  <si>
    <t xml:space="preserve"> Pierderi din creanţe şi debitori diverşi</t>
  </si>
  <si>
    <t>655</t>
  </si>
  <si>
    <t>Cheltuieli din reevaluarea imobilizărilor corporale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</si>
  <si>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</si>
  <si>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</si>
  <si>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</si>
  <si>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</si>
  <si>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</si>
  <si>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</si>
  <si>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</si>
  <si>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</si>
  <si>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</si>
  <si>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</si>
  <si>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</si>
  <si>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</si>
  <si>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</si>
  <si>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</si>
  <si>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</si>
  <si>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</si>
  <si>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</si>
  <si>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</si>
  <si>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</si>
  <si>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</si>
  <si>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</si>
  <si>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</si>
  <si>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</si>
  <si>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</si>
  <si>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</si>
  <si>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</si>
  <si>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</si>
  <si>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</si>
  <si>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</si>
  <si>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</si>
  <si>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</si>
  <si>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</si>
  <si>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</si>
  <si>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</si>
  <si>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</si>
  <si>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</si>
  <si>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</si>
  <si>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</si>
  <si>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</si>
  <si>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</si>
  <si>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</si>
  <si>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</si>
  <si>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</si>
  <si>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</si>
  <si>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</si>
  <si>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</si>
  <si>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</si>
  <si>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</si>
  <si>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</si>
  <si>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</si>
  <si>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</si>
  <si>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</si>
  <si>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</si>
  <si>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</si>
  <si>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</si>
  <si>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</si>
  <si>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</si>
  <si>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</si>
  <si>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</si>
  <si>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</si>
  <si>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</si>
  <si>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</si>
  <si>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</si>
  <si>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</si>
  <si>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</si>
  <si>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</si>
  <si>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</si>
  <si>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</si>
  <si>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</si>
  <si>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</si>
  <si>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</si>
  <si>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</si>
  <si>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</si>
  <si>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</si>
  <si>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</si>
  <si>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</si>
  <si>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</si>
  <si>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</si>
  <si>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</si>
  <si>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</si>
  <si>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</si>
  <si>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</si>
  <si>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</si>
  <si>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</si>
  <si>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</si>
  <si>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</si>
  <si>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</si>
  <si>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</si>
  <si>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</si>
  <si>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</si>
  <si>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</si>
  <si>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</si>
  <si>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</si>
  <si>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</si>
  <si>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</si>
  <si>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</si>
  <si>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</si>
  <si>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722</t>
  </si>
  <si>
    <t xml:space="preserve"> Venituri din producţia de imobilizări corporale</t>
  </si>
  <si>
    <t>725</t>
  </si>
  <si>
    <t>Venituri din producţia de investiţii imobiliare</t>
  </si>
  <si>
    <t>7411</t>
  </si>
  <si>
    <t xml:space="preserve"> Venituri din subvenţii de exploatare aferente cifrei de afaceri*19)</t>
  </si>
  <si>
    <t>741</t>
  </si>
  <si>
    <t>7412</t>
  </si>
  <si>
    <t xml:space="preserve"> Venituri din subvenţii de exploatare pentru materii prime şi materiale consumabile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</si>
  <si>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</si>
  <si>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</si>
  <si>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</si>
  <si>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</si>
  <si>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</si>
  <si>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</si>
  <si>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</si>
  <si>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</si>
  <si>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</si>
  <si>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</si>
  <si>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</si>
  <si>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</si>
  <si>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7419</t>
  </si>
  <si>
    <t>Venituri din subventii de exploatare aferente altor venituri</t>
  </si>
  <si>
    <t>7511</t>
  </si>
  <si>
    <t>Venituri ocazionate de constituirea fiduciei</t>
  </si>
  <si>
    <t>751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</si>
  <si>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</si>
  <si>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</si>
  <si>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</si>
  <si>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</si>
  <si>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</si>
  <si>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</si>
  <si>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755</t>
  </si>
  <si>
    <t>Venituri din reevaluarea imobilizărilor corporale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</si>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</sst>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238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7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1" fillId="0" borderId="0"/>
    <xf numFmtId="0" fontId="27" fillId="2" borderId="0" applyNumberFormat="0" applyBorder="0" applyAlignment="0" applyProtection="0"/>
  </cellStyleXfs>
  <cellXfs count="251">
    <xf numFmtId="0" fontId="0" fillId="0" borderId="0" xfId="0"/>
    <xf numFmtId="0" fontId="3" fillId="3" borderId="0" xfId="0" applyFont="1" applyFill="1"/>
    <xf numFmtId="0" fontId="3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0" xfId="0" applyFont="1" applyBorder="1"/>
    <xf numFmtId="41" fontId="4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3" fillId="3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9" fontId="0" fillId="0" borderId="0" xfId="2" applyFont="1"/>
    <xf numFmtId="0" fontId="5" fillId="0" borderId="0" xfId="0" applyFont="1"/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0" borderId="13" xfId="0" applyFont="1" applyBorder="1"/>
    <xf numFmtId="0" fontId="0" fillId="0" borderId="13" xfId="0" applyBorder="1"/>
    <xf numFmtId="0" fontId="3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3" fillId="6" borderId="14" xfId="0" applyFont="1" applyFill="1" applyBorder="1"/>
    <xf numFmtId="41" fontId="3" fillId="6" borderId="14" xfId="0" applyNumberFormat="1" applyFont="1" applyFill="1" applyBorder="1"/>
    <xf numFmtId="0" fontId="0" fillId="4" borderId="14" xfId="0" applyFill="1" applyBorder="1"/>
    <xf numFmtId="0" fontId="3" fillId="0" borderId="1" xfId="0" applyFont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3" fillId="0" borderId="15" xfId="0" applyFont="1" applyBorder="1"/>
    <xf numFmtId="41" fontId="3" fillId="0" borderId="9" xfId="0" applyNumberFormat="1" applyFont="1" applyBorder="1"/>
    <xf numFmtId="41" fontId="3" fillId="0" borderId="16" xfId="0" applyNumberFormat="1" applyFont="1" applyBorder="1"/>
    <xf numFmtId="0" fontId="4" fillId="0" borderId="6" xfId="0" applyFont="1" applyBorder="1"/>
    <xf numFmtId="0" fontId="3" fillId="0" borderId="7" xfId="0" applyFont="1" applyBorder="1"/>
    <xf numFmtId="41" fontId="4" fillId="0" borderId="7" xfId="0" applyNumberFormat="1" applyFont="1" applyBorder="1"/>
    <xf numFmtId="41" fontId="4" fillId="0" borderId="8" xfId="0" applyNumberFormat="1" applyFont="1" applyBorder="1"/>
    <xf numFmtId="41" fontId="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6" borderId="13" xfId="0" applyFont="1" applyFill="1" applyBorder="1"/>
    <xf numFmtId="41" fontId="3" fillId="6" borderId="13" xfId="0" applyNumberFormat="1" applyFont="1" applyFill="1" applyBorder="1"/>
    <xf numFmtId="0" fontId="0" fillId="0" borderId="14" xfId="0" applyBorder="1" applyAlignment="1">
      <alignment wrapText="1"/>
    </xf>
    <xf numFmtId="0" fontId="3" fillId="6" borderId="14" xfId="0" applyFont="1" applyFill="1" applyBorder="1" applyAlignment="1">
      <alignment wrapText="1"/>
    </xf>
    <xf numFmtId="0" fontId="6" fillId="7" borderId="0" xfId="3" applyFont="1" applyFill="1" applyAlignment="1">
      <alignment horizontal="left" vertical="center" wrapText="1"/>
    </xf>
    <xf numFmtId="0" fontId="7" fillId="0" borderId="0" xfId="4"/>
    <xf numFmtId="0" fontId="7" fillId="8" borderId="0" xfId="4" applyFill="1"/>
    <xf numFmtId="0" fontId="3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14" xfId="0" applyFont="1" applyBorder="1"/>
    <xf numFmtId="41" fontId="7" fillId="0" borderId="0" xfId="4" applyNumberFormat="1"/>
    <xf numFmtId="0" fontId="7" fillId="0" borderId="0" xfId="4" applyAlignment="1">
      <alignment horizontal="left" wrapText="1"/>
    </xf>
    <xf numFmtId="0" fontId="7" fillId="0" borderId="0" xfId="4" applyAlignment="1">
      <alignment horizontal="center" vertical="top"/>
    </xf>
    <xf numFmtId="0" fontId="7" fillId="0" borderId="0" xfId="4" applyAlignment="1">
      <alignment horizontal="left" vertical="top" indent="3"/>
    </xf>
    <xf numFmtId="0" fontId="8" fillId="0" borderId="14" xfId="0" applyFont="1" applyBorder="1"/>
    <xf numFmtId="41" fontId="3" fillId="0" borderId="14" xfId="0" applyNumberFormat="1" applyFont="1" applyBorder="1"/>
    <xf numFmtId="0" fontId="0" fillId="0" borderId="0" xfId="0" applyAlignment="1">
      <alignment wrapText="1"/>
    </xf>
    <xf numFmtId="0" fontId="7" fillId="0" borderId="0" xfId="4" applyAlignment="1">
      <alignment horizontal="justify" vertical="top" wrapText="1"/>
    </xf>
    <xf numFmtId="0" fontId="7" fillId="0" borderId="0" xfId="4" applyAlignment="1">
      <alignment horizontal="left" vertical="top"/>
    </xf>
    <xf numFmtId="0" fontId="7" fillId="0" borderId="0" xfId="4" applyAlignment="1">
      <alignment horizontal="left" vertical="top" indent="1"/>
    </xf>
    <xf numFmtId="0" fontId="7" fillId="0" borderId="0" xfId="4" applyAlignment="1">
      <alignment horizontal="justify" wrapText="1"/>
    </xf>
    <xf numFmtId="0" fontId="7" fillId="0" borderId="0" xfId="4" applyAlignment="1">
      <alignment horizontal="center" vertical="center"/>
    </xf>
    <xf numFmtId="0" fontId="7" fillId="0" borderId="0" xfId="4" applyAlignment="1">
      <alignment horizontal="left" wrapText="1" indent="3"/>
    </xf>
    <xf numFmtId="0" fontId="7" fillId="0" borderId="0" xfId="4" applyAlignment="1">
      <alignment horizontal="left" vertical="top" indent="8"/>
    </xf>
    <xf numFmtId="41" fontId="7" fillId="0" borderId="0" xfId="4" applyNumberFormat="1" applyAlignment="1">
      <alignment horizontal="left" vertical="top" indent="8"/>
    </xf>
    <xf numFmtId="0" fontId="7" fillId="0" borderId="0" xfId="4" applyAlignment="1">
      <alignment horizontal="center"/>
    </xf>
    <xf numFmtId="0" fontId="9" fillId="0" borderId="14" xfId="0" applyFont="1" applyBorder="1" applyAlignment="1">
      <alignment wrapText="1"/>
    </xf>
    <xf numFmtId="0" fontId="10" fillId="7" borderId="0" xfId="3" applyFont="1" applyFill="1" applyAlignment="1">
      <alignment wrapText="1"/>
    </xf>
    <xf numFmtId="0" fontId="7" fillId="0" borderId="0" xfId="4" applyAlignment="1">
      <alignment horizontal="left"/>
    </xf>
    <xf numFmtId="0" fontId="7" fillId="0" borderId="0" xfId="4" applyAlignment="1">
      <alignment horizontal="justify" vertical="top"/>
    </xf>
    <xf numFmtId="0" fontId="7" fillId="0" borderId="4" xfId="4" applyBorder="1" applyAlignment="1">
      <alignment horizontal="justify" vertical="top"/>
    </xf>
    <xf numFmtId="0" fontId="8" fillId="0" borderId="14" xfId="0" applyFont="1" applyBorder="1" applyAlignment="1">
      <alignment wrapText="1"/>
    </xf>
    <xf numFmtId="0" fontId="7" fillId="0" borderId="0" xfId="4" applyAlignment="1">
      <alignment horizontal="left" vertical="top" indent="4"/>
    </xf>
    <xf numFmtId="0" fontId="7" fillId="0" borderId="0" xfId="4" applyAlignment="1">
      <alignment horizontal="left" vertical="center"/>
    </xf>
    <xf numFmtId="0" fontId="11" fillId="0" borderId="0" xfId="5"/>
    <xf numFmtId="0" fontId="12" fillId="7" borderId="0" xfId="6" applyFont="1" applyFill="1" applyAlignment="1">
      <alignment wrapText="1"/>
    </xf>
    <xf numFmtId="0" fontId="11" fillId="7" borderId="0" xfId="6" applyFont="1" applyFill="1"/>
    <xf numFmtId="43" fontId="11" fillId="7" borderId="0" xfId="7" applyFont="1" applyFill="1"/>
    <xf numFmtId="43" fontId="11" fillId="6" borderId="0" xfId="7" applyFont="1" applyFill="1"/>
    <xf numFmtId="0" fontId="11" fillId="6" borderId="0" xfId="8" applyNumberFormat="1" applyFont="1" applyFill="1"/>
    <xf numFmtId="0" fontId="7" fillId="0" borderId="9" xfId="6" applyFont="1" applyBorder="1" applyAlignment="1">
      <alignment horizontal="center" vertical="center"/>
    </xf>
    <xf numFmtId="43" fontId="7" fillId="0" borderId="9" xfId="7" applyFont="1" applyFill="1" applyBorder="1" applyAlignment="1">
      <alignment horizontal="center" vertical="center"/>
    </xf>
    <xf numFmtId="0" fontId="13" fillId="9" borderId="0" xfId="6" applyFont="1" applyFill="1"/>
    <xf numFmtId="0" fontId="13" fillId="9" borderId="0" xfId="8" applyNumberFormat="1" applyFont="1" applyFill="1"/>
    <xf numFmtId="0" fontId="14" fillId="0" borderId="0" xfId="6" applyFont="1" applyAlignment="1">
      <alignment horizontal="center" vertical="center" wrapText="1"/>
    </xf>
    <xf numFmtId="43" fontId="14" fillId="0" borderId="0" xfId="7" applyFont="1" applyFill="1" applyBorder="1" applyAlignment="1">
      <alignment horizontal="center" vertical="center" wrapText="1"/>
    </xf>
    <xf numFmtId="0" fontId="15" fillId="9" borderId="0" xfId="6" applyFont="1" applyFill="1" applyAlignment="1">
      <alignment wrapText="1"/>
    </xf>
    <xf numFmtId="0" fontId="15" fillId="9" borderId="0" xfId="8" applyNumberFormat="1" applyFont="1" applyFill="1" applyAlignment="1">
      <alignment horizontal="right" wrapText="1"/>
    </xf>
    <xf numFmtId="0" fontId="15" fillId="9" borderId="0" xfId="6" applyFont="1" applyFill="1" applyAlignment="1">
      <alignment horizontal="right" vertical="center" wrapText="1"/>
    </xf>
    <xf numFmtId="0" fontId="15" fillId="9" borderId="0" xfId="8" applyNumberFormat="1" applyFont="1" applyFill="1" applyAlignment="1">
      <alignment horizontal="right" vertical="center" wrapText="1"/>
    </xf>
    <xf numFmtId="0" fontId="15" fillId="9" borderId="0" xfId="8" applyNumberFormat="1" applyFont="1" applyFill="1" applyAlignment="1">
      <alignment vertical="center" wrapText="1"/>
    </xf>
    <xf numFmtId="0" fontId="14" fillId="0" borderId="9" xfId="6" applyFont="1" applyBorder="1" applyAlignment="1">
      <alignment horizontal="center" vertical="center" wrapText="1"/>
    </xf>
    <xf numFmtId="0" fontId="14" fillId="0" borderId="9" xfId="6" applyFont="1" applyBorder="1" applyAlignment="1">
      <alignment horizontal="center" vertical="center"/>
    </xf>
    <xf numFmtId="43" fontId="14" fillId="0" borderId="9" xfId="7" applyFont="1" applyFill="1" applyBorder="1" applyAlignment="1">
      <alignment horizontal="center" vertical="center"/>
    </xf>
    <xf numFmtId="43" fontId="14" fillId="0" borderId="9" xfId="7" applyFont="1" applyFill="1" applyBorder="1" applyAlignment="1">
      <alignment horizontal="center" vertical="center" wrapText="1"/>
    </xf>
    <xf numFmtId="0" fontId="16" fillId="0" borderId="0" xfId="5" applyFont="1"/>
    <xf numFmtId="0" fontId="17" fillId="0" borderId="0" xfId="5" applyFont="1"/>
    <xf numFmtId="0" fontId="15" fillId="9" borderId="0" xfId="6" applyFont="1" applyFill="1" applyAlignment="1">
      <alignment vertical="center"/>
    </xf>
    <xf numFmtId="0" fontId="15" fillId="9" borderId="0" xfId="8" applyNumberFormat="1" applyFont="1" applyFill="1" applyAlignment="1">
      <alignment horizontal="right" vertical="center"/>
    </xf>
    <xf numFmtId="0" fontId="12" fillId="7" borderId="0" xfId="6" applyFont="1" applyFill="1"/>
    <xf numFmtId="164" fontId="12" fillId="7" borderId="0" xfId="7" applyNumberFormat="1" applyFont="1" applyFill="1"/>
    <xf numFmtId="0" fontId="12" fillId="6" borderId="0" xfId="6" applyFont="1" applyFill="1"/>
    <xf numFmtId="0" fontId="12" fillId="6" borderId="0" xfId="8" applyNumberFormat="1" applyFont="1" applyFill="1"/>
    <xf numFmtId="43" fontId="12" fillId="7" borderId="0" xfId="7" applyFont="1" applyFill="1"/>
    <xf numFmtId="0" fontId="14" fillId="7" borderId="0" xfId="9" applyFont="1" applyFill="1" applyAlignment="1">
      <alignment horizontal="center" vertical="center"/>
    </xf>
    <xf numFmtId="164" fontId="11" fillId="7" borderId="0" xfId="7" applyNumberFormat="1" applyFont="1" applyFill="1"/>
    <xf numFmtId="0" fontId="7" fillId="6" borderId="0" xfId="6" applyFont="1" applyFill="1"/>
    <xf numFmtId="0" fontId="17" fillId="7" borderId="0" xfId="6" applyFont="1" applyFill="1"/>
    <xf numFmtId="0" fontId="11" fillId="6" borderId="0" xfId="6" applyFont="1" applyFill="1"/>
    <xf numFmtId="41" fontId="11" fillId="0" borderId="0" xfId="5" applyNumberFormat="1"/>
    <xf numFmtId="164" fontId="19" fillId="0" borderId="0" xfId="10" applyNumberFormat="1" applyFont="1"/>
    <xf numFmtId="43" fontId="11" fillId="0" borderId="0" xfId="5" applyNumberFormat="1"/>
    <xf numFmtId="0" fontId="19" fillId="0" borderId="0" xfId="5" applyFont="1"/>
    <xf numFmtId="0" fontId="11" fillId="7" borderId="9" xfId="6" applyFont="1" applyFill="1" applyBorder="1"/>
    <xf numFmtId="43" fontId="11" fillId="7" borderId="9" xfId="7" applyFont="1" applyFill="1" applyBorder="1"/>
    <xf numFmtId="0" fontId="15" fillId="6" borderId="0" xfId="6" applyFont="1" applyFill="1" applyAlignment="1">
      <alignment horizontal="right" vertical="center" wrapText="1"/>
    </xf>
    <xf numFmtId="0" fontId="15" fillId="6" borderId="0" xfId="8" applyNumberFormat="1" applyFont="1" applyFill="1" applyAlignment="1">
      <alignment horizontal="right" vertical="center" wrapText="1"/>
    </xf>
    <xf numFmtId="0" fontId="15" fillId="6" borderId="0" xfId="8" applyNumberFormat="1" applyFont="1" applyFill="1" applyAlignment="1">
      <alignment vertical="center" wrapText="1"/>
    </xf>
    <xf numFmtId="0" fontId="15" fillId="6" borderId="0" xfId="6" applyFont="1" applyFill="1"/>
    <xf numFmtId="0" fontId="15" fillId="6" borderId="0" xfId="8" applyNumberFormat="1" applyFont="1" applyFill="1"/>
    <xf numFmtId="0" fontId="15" fillId="6" borderId="0" xfId="8" applyNumberFormat="1" applyFont="1" applyFill="1" applyAlignment="1"/>
    <xf numFmtId="41" fontId="11" fillId="7" borderId="0" xfId="7" applyNumberFormat="1" applyFont="1" applyFill="1"/>
    <xf numFmtId="41" fontId="11" fillId="6" borderId="0" xfId="8" applyNumberFormat="1" applyFont="1" applyFill="1"/>
    <xf numFmtId="0" fontId="12" fillId="0" borderId="0" xfId="5" applyFont="1"/>
    <xf numFmtId="43" fontId="17" fillId="0" borderId="0" xfId="5" applyNumberFormat="1" applyFont="1"/>
    <xf numFmtId="41" fontId="12" fillId="7" borderId="0" xfId="7" applyNumberFormat="1" applyFont="1" applyFill="1"/>
    <xf numFmtId="41" fontId="12" fillId="6" borderId="0" xfId="8" applyNumberFormat="1" applyFont="1" applyFill="1"/>
    <xf numFmtId="41" fontId="11" fillId="0" borderId="0" xfId="7" applyNumberFormat="1" applyFont="1" applyFill="1"/>
    <xf numFmtId="164" fontId="11" fillId="0" borderId="0" xfId="10" applyNumberFormat="1" applyFont="1"/>
    <xf numFmtId="164" fontId="17" fillId="0" borderId="0" xfId="10" applyNumberFormat="1" applyFont="1"/>
    <xf numFmtId="0" fontId="12" fillId="0" borderId="0" xfId="6" applyFont="1"/>
    <xf numFmtId="41" fontId="12" fillId="0" borderId="0" xfId="7" applyNumberFormat="1" applyFont="1" applyFill="1"/>
    <xf numFmtId="43" fontId="14" fillId="0" borderId="0" xfId="7" applyFont="1" applyFill="1" applyAlignment="1">
      <alignment horizontal="center" vertical="center" wrapText="1"/>
    </xf>
    <xf numFmtId="0" fontId="17" fillId="6" borderId="0" xfId="6" applyFont="1" applyFill="1"/>
    <xf numFmtId="0" fontId="17" fillId="6" borderId="0" xfId="8" applyNumberFormat="1" applyFont="1" applyFill="1"/>
    <xf numFmtId="43" fontId="12" fillId="0" borderId="0" xfId="7" applyFont="1" applyFill="1" applyBorder="1"/>
    <xf numFmtId="164" fontId="12" fillId="0" borderId="0" xfId="7" applyNumberFormat="1" applyFont="1" applyFill="1" applyBorder="1"/>
    <xf numFmtId="0" fontId="12" fillId="0" borderId="0" xfId="8" applyNumberFormat="1" applyFont="1" applyFill="1" applyBorder="1"/>
    <xf numFmtId="0" fontId="11" fillId="0" borderId="0" xfId="8" applyNumberFormat="1" applyFont="1" applyFill="1" applyBorder="1"/>
    <xf numFmtId="0" fontId="16" fillId="0" borderId="0" xfId="6" applyFont="1"/>
    <xf numFmtId="43" fontId="16" fillId="0" borderId="0" xfId="7" applyFont="1" applyFill="1" applyBorder="1"/>
    <xf numFmtId="164" fontId="16" fillId="0" borderId="0" xfId="7" applyNumberFormat="1" applyFont="1" applyFill="1" applyBorder="1"/>
    <xf numFmtId="0" fontId="16" fillId="0" borderId="0" xfId="8" applyNumberFormat="1" applyFont="1" applyFill="1" applyBorder="1"/>
    <xf numFmtId="0" fontId="11" fillId="7" borderId="0" xfId="8" applyNumberFormat="1" applyFont="1" applyFill="1"/>
    <xf numFmtId="0" fontId="20" fillId="0" borderId="0" xfId="8" applyNumberFormat="1" applyFont="1" applyFill="1" applyBorder="1"/>
    <xf numFmtId="164" fontId="20" fillId="0" borderId="0" xfId="7" applyNumberFormat="1" applyFont="1" applyFill="1" applyBorder="1"/>
    <xf numFmtId="43" fontId="20" fillId="0" borderId="0" xfId="7" applyFont="1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3" fillId="0" borderId="22" xfId="0" applyFont="1" applyBorder="1"/>
    <xf numFmtId="0" fontId="3" fillId="0" borderId="22" xfId="0" applyFont="1" applyBorder="1" applyAlignment="1">
      <alignment wrapText="1"/>
    </xf>
    <xf numFmtId="0" fontId="3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21" fillId="0" borderId="0" xfId="0" applyNumberFormat="1" applyFont="1"/>
    <xf numFmtId="41" fontId="21" fillId="10" borderId="0" xfId="0" applyNumberFormat="1" applyFont="1" applyFill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center"/>
    </xf>
    <xf numFmtId="0" fontId="22" fillId="0" borderId="14" xfId="0" applyFont="1" applyBorder="1"/>
    <xf numFmtId="41" fontId="0" fillId="11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3" fillId="4" borderId="14" xfId="0" applyNumberFormat="1" applyFont="1" applyFill="1" applyBorder="1"/>
    <xf numFmtId="41" fontId="3" fillId="0" borderId="0" xfId="1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1" fontId="24" fillId="0" borderId="0" xfId="0" applyNumberFormat="1" applyFont="1"/>
    <xf numFmtId="0" fontId="3" fillId="0" borderId="26" xfId="0" applyFont="1" applyBorder="1"/>
    <xf numFmtId="41" fontId="3" fillId="0" borderId="27" xfId="0" applyNumberFormat="1" applyFont="1" applyBorder="1"/>
    <xf numFmtId="41" fontId="3" fillId="0" borderId="28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4" xfId="0" applyFont="1" applyBorder="1" applyAlignment="1">
      <alignment vertical="center"/>
    </xf>
    <xf numFmtId="0" fontId="3" fillId="4" borderId="14" xfId="0" applyFont="1" applyFill="1" applyBorder="1"/>
    <xf numFmtId="0" fontId="4" fillId="0" borderId="29" xfId="0" applyFont="1" applyBorder="1"/>
    <xf numFmtId="41" fontId="3" fillId="0" borderId="0" xfId="0" applyNumberFormat="1" applyFont="1" applyAlignment="1">
      <alignment wrapText="1"/>
    </xf>
    <xf numFmtId="41" fontId="3" fillId="0" borderId="0" xfId="0" quotePrefix="1" applyNumberFormat="1" applyFont="1"/>
    <xf numFmtId="0" fontId="3" fillId="7" borderId="14" xfId="0" applyFont="1" applyFill="1" applyBorder="1" applyAlignment="1">
      <alignment vertical="center"/>
    </xf>
    <xf numFmtId="0" fontId="6" fillId="0" borderId="0" xfId="11" applyFont="1" applyAlignment="1">
      <alignment horizontal="left" wrapText="1"/>
    </xf>
    <xf numFmtId="0" fontId="6" fillId="0" borderId="0" xfId="11" applyFont="1" applyAlignment="1">
      <alignment horizontal="center" wrapText="1"/>
    </xf>
    <xf numFmtId="0" fontId="6" fillId="0" borderId="0" xfId="11" applyFont="1" applyAlignment="1">
      <alignment wrapText="1"/>
    </xf>
    <xf numFmtId="0" fontId="10" fillId="0" borderId="0" xfId="11" applyFont="1"/>
    <xf numFmtId="0" fontId="25" fillId="0" borderId="0" xfId="11" applyFont="1"/>
    <xf numFmtId="41" fontId="10" fillId="0" borderId="0" xfId="11" applyNumberFormat="1" applyFont="1"/>
    <xf numFmtId="0" fontId="26" fillId="0" borderId="0" xfId="11" applyFont="1"/>
    <xf numFmtId="41" fontId="25" fillId="0" borderId="0" xfId="11" applyNumberFormat="1" applyFont="1"/>
    <xf numFmtId="0" fontId="10" fillId="0" borderId="0" xfId="11" applyFont="1" applyAlignment="1">
      <alignment horizontal="center" wrapText="1"/>
    </xf>
    <xf numFmtId="0" fontId="6" fillId="0" borderId="0" xfId="11" applyFont="1"/>
    <xf numFmtId="0" fontId="10" fillId="0" borderId="0" xfId="11" applyFont="1" applyAlignment="1">
      <alignment horizontal="left"/>
    </xf>
    <xf numFmtId="0" fontId="28" fillId="0" borderId="0" xfId="12" applyFont="1" applyFill="1" applyBorder="1"/>
    <xf numFmtId="0" fontId="28" fillId="0" borderId="0" xfId="12" applyFont="1" applyFill="1"/>
    <xf numFmtId="0" fontId="29" fillId="0" borderId="0" xfId="11" applyFont="1"/>
    <xf numFmtId="0" fontId="12" fillId="0" borderId="0" xfId="5" applyFont="1" applyAlignment="1">
      <alignment horizontal="left" vertical="center" wrapText="1"/>
    </xf>
    <xf numFmtId="0" fontId="11" fillId="0" borderId="0" xfId="5" applyAlignment="1">
      <alignment horizontal="left"/>
    </xf>
    <xf numFmtId="0" fontId="17" fillId="0" borderId="0" xfId="5" applyFont="1" applyAlignment="1">
      <alignment horizontal="left"/>
    </xf>
    <xf numFmtId="0" fontId="12" fillId="0" borderId="0" xfId="5" applyFont="1" applyAlignment="1">
      <alignment horizontal="left"/>
    </xf>
    <xf numFmtId="0" fontId="11" fillId="0" borderId="14" xfId="5" applyBorder="1"/>
    <xf numFmtId="0" fontId="17" fillId="0" borderId="14" xfId="5" applyFont="1" applyBorder="1"/>
    <xf numFmtId="0" fontId="11" fillId="0" borderId="14" xfId="5" applyBorder="1" applyAlignment="1">
      <alignment horizontal="left"/>
    </xf>
    <xf numFmtId="0" fontId="12" fillId="0" borderId="0" xfId="5" applyFont="1" applyAlignment="1">
      <alignment vertical="center" wrapText="1"/>
    </xf>
    <xf numFmtId="0" fontId="7" fillId="0" borderId="0" xfId="6" applyFont="1"/>
    <xf numFmtId="0" fontId="0" fillId="0" borderId="0" xfId="6" applyFont="1"/>
    <xf numFmtId="0" fontId="0" fillId="6" borderId="0" xfId="6" applyFont="1" applyFill="1"/>
    <xf numFmtId="41" fontId="7" fillId="0" borderId="17" xfId="4" applyNumberFormat="1" applyBorder="1" applyAlignment="1">
      <alignment horizontal="left" vertical="top" indent="1"/>
    </xf>
    <xf numFmtId="41" fontId="7" fillId="0" borderId="0" xfId="4" applyNumberFormat="1" applyAlignment="1">
      <alignment horizontal="left" vertical="top" indent="1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3">
    <cellStyle name="Bad 2" xfId="12" xr:uid="{8F22D548-9E5B-4D9B-81D1-08550BFDD99B}"/>
    <cellStyle name="Comma" xfId="1" builtinId="3"/>
    <cellStyle name="Comma 2" xfId="10" xr:uid="{C5F2B670-4B31-4F7C-80C0-2D16EE918385}"/>
    <cellStyle name="Comma 3" xfId="7" xr:uid="{06DF8C63-B5D6-4A1E-A766-DD545248DD26}"/>
    <cellStyle name="Comma 37 3" xfId="8" xr:uid="{64CAF805-E6BF-4758-A389-BC37EF0A6E60}"/>
    <cellStyle name="Normal" xfId="0" builtinId="0"/>
    <cellStyle name="Normal 2" xfId="11" xr:uid="{776EB4B5-9DF3-4198-A9EB-01AF600D4AAD}"/>
    <cellStyle name="Normal 3" xfId="4" xr:uid="{7540F98F-1BFD-48A5-9BB1-F6CB8AD2850E}"/>
    <cellStyle name="Normal 32 18 2" xfId="3" xr:uid="{DF319BEB-572E-45B8-9677-AC498F85F353}"/>
    <cellStyle name="Normal 32 2" xfId="6" xr:uid="{35FF79B9-AEC5-4C5D-99A6-1D9C6573F279}"/>
    <cellStyle name="Normal 4" xfId="5" xr:uid="{7BBD0D84-6BC8-430E-8D5D-63EA40BEAD61}"/>
    <cellStyle name="Normal_Explanatory notes (2) 2" xfId="9" xr:uid="{BCBE906A-7056-41F2-8A07-D1046FAFCCA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Documents%20and%20Settings\lpopescu001\My%20Documents\_ABAS\UtilS\2.%20Fieldwork\Impairment%20Testing%20Training%202008\Documents%20and%20Settings\bamerth\Local%20Settings\Temporary%20Internet%20Files\OLKE9\model%20v19%20Sept%2014%20base%20scenario%20v2.xls?59EC076B" TargetMode="External"/><Relationship Id="rId1" Type="http://schemas.openxmlformats.org/officeDocument/2006/relationships/externalLinkPath" Target="file:///\\59EC076B\model%20v19%20Sept%2014%20base%20scenario%20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\\ro\kfiles\Elliot\5.OMV%20Petrom\Valuation\DOCUME~1\SPETRE~1\LOCALS~1\Temp\notesEA312D\WACC\Bloomberg%20research\3%20WACC%20calculation\Soft%20Drinks%2031.12.2007%20Euro\Documents%20and%20Settings\bamerth\Local%20Settings\Temporary%20Internet%20Files\OLKE9\model%20v?ED50CF98" TargetMode="External"/><Relationship Id="rId1" Type="http://schemas.openxmlformats.org/officeDocument/2006/relationships/externalLinkPath" Target="file:///\\ED50CF98\model%20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>START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>START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/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/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>START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>START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>START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>START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O172">
            <v>0</v>
          </cell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/>
        </row>
        <row r="208">
          <cell r="V208" t="str">
            <v>PROJECTED STREET</v>
          </cell>
          <cell r="X208">
            <v>35966.992822222222</v>
          </cell>
          <cell r="BT208"/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4CF3-0D40-4423-A3EA-E93FDF4A7D67}">
  <sheetPr codeName="Sheet1">
    <tabColor rgb="FFFF0000"/>
  </sheetPr>
  <dimension ref="A1:W376"/>
  <sheetViews>
    <sheetView showGridLines="0" topLeftCell="D1" workbookViewId="0">
      <selection activeCell="I9" sqref="I9"/>
    </sheetView>
  </sheetViews>
  <sheetFormatPr defaultRowHeight="12" x14ac:dyDescent="0.3"/>
  <cols>
    <col min="1" max="1" width="20.5546875" bestFit="1" customWidth="1"/>
    <col min="2" max="2" width="5.44140625" bestFit="1" customWidth="1"/>
    <col min="3" max="3" width="9.5546875" bestFit="1" customWidth="1"/>
    <col min="4" max="4" width="5.5546875" bestFit="1" customWidth="1"/>
    <col min="5" max="5" width="9.5546875" bestFit="1" customWidth="1"/>
    <col min="6" max="6" width="9" bestFit="1" customWidth="1"/>
    <col min="7" max="7" width="43.5546875" bestFit="1" customWidth="1"/>
    <col min="8" max="8" width="12.6640625" bestFit="1" customWidth="1"/>
    <col min="9" max="11" width="13.44140625" bestFit="1" customWidth="1"/>
    <col min="12" max="12" width="21.88671875" bestFit="1" customWidth="1"/>
    <col min="13" max="13" width="11.109375" bestFit="1" customWidth="1"/>
    <col min="14" max="14" width="9.44140625" bestFit="1" customWidth="1"/>
    <col min="15" max="15" width="10.5546875" bestFit="1" customWidth="1"/>
    <col min="16" max="16" width="15.6640625" bestFit="1" customWidth="1"/>
    <col min="18" max="18" width="12.6640625" bestFit="1" customWidth="1"/>
    <col min="19" max="19" width="45.21875" bestFit="1" customWidth="1"/>
    <col min="22" max="22" width="24.6640625" bestFit="1" customWidth="1"/>
  </cols>
  <sheetData>
    <row r="1" spans="1:23" x14ac:dyDescent="0.3">
      <c r="A1" s="1" t="s">
        <v>0</v>
      </c>
      <c r="B1" s="2" t="s">
        <v>1</v>
      </c>
    </row>
    <row r="2" spans="1:23" ht="12.5" thickBot="1" x14ac:dyDescent="0.35">
      <c r="A2" s="1" t="s">
        <v>2</v>
      </c>
      <c r="B2" s="2" t="s">
        <v>1</v>
      </c>
      <c r="O2" t="s">
        <v>3</v>
      </c>
      <c r="P2" t="s">
        <v>4</v>
      </c>
      <c r="Q2" t="s">
        <v>5</v>
      </c>
      <c r="R2" t="s">
        <v>6</v>
      </c>
      <c r="S2" t="s">
        <v>5</v>
      </c>
    </row>
    <row r="3" spans="1:23" x14ac:dyDescent="0.3">
      <c r="A3" s="1" t="s">
        <v>7</v>
      </c>
      <c r="B3" s="2" t="s">
        <v>1</v>
      </c>
      <c r="O3" s="3">
        <v>121</v>
      </c>
      <c r="P3" s="4">
        <f>SUMIF(D:D,O3,K:K)</f>
        <v>0</v>
      </c>
      <c r="Q3" s="5" t="str">
        <f>IF(P3&lt;0,"BS98","BS99")</f>
        <v>BS99</v>
      </c>
      <c r="R3" s="6">
        <f>SUMIF(D:D,O3,H:H)</f>
        <v>0</v>
      </c>
      <c r="S3" s="5" t="str">
        <f>IF(R3&lt;0,"BS98","BS99")</f>
        <v>BS99</v>
      </c>
    </row>
    <row r="4" spans="1:23" x14ac:dyDescent="0.3">
      <c r="A4" s="1" t="s">
        <v>9</v>
      </c>
      <c r="B4" s="2" t="s">
        <v>1</v>
      </c>
      <c r="O4" s="7">
        <v>117</v>
      </c>
      <c r="P4" s="8">
        <f>SUMIF(D:D,O4,K:K)</f>
        <v>0</v>
      </c>
      <c r="Q4" s="9" t="str">
        <f>IF(P4&lt;0,"BS96","BS97")</f>
        <v>BS97</v>
      </c>
      <c r="R4" s="10">
        <f>SUMIF(D:D,O4,H:H)</f>
        <v>0</v>
      </c>
      <c r="S4" s="9" t="str">
        <f>IF(R4&lt;0,"BS96","BS97")</f>
        <v>BS97</v>
      </c>
    </row>
    <row r="5" spans="1:23" ht="12.5" thickBot="1" x14ac:dyDescent="0.35">
      <c r="A5" s="1" t="s">
        <v>11</v>
      </c>
      <c r="B5" s="2" t="s">
        <v>1</v>
      </c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5" thickBot="1" x14ac:dyDescent="0.35">
      <c r="A6" s="1" t="s">
        <v>12</v>
      </c>
      <c r="B6" s="2" t="s">
        <v>1</v>
      </c>
      <c r="I6" s="15" t="s">
        <v>13</v>
      </c>
      <c r="J6" s="16">
        <f>K6-1</f>
        <v>2021</v>
      </c>
      <c r="K6" s="16">
        <f>B7</f>
        <v>2022</v>
      </c>
    </row>
    <row r="7" spans="1:23" ht="13" thickTop="1" thickBot="1" x14ac:dyDescent="0.35">
      <c r="A7" s="1" t="s">
        <v>14</v>
      </c>
      <c r="B7" s="17">
        <v>2022</v>
      </c>
      <c r="I7" s="18" t="s">
        <v>15</v>
      </c>
      <c r="J7" s="19">
        <f>SUMIF(A:A,"BS",H:H)</f>
        <v>0</v>
      </c>
      <c r="K7" s="19">
        <f>SUMIF(A:A,"BS",K:K)</f>
        <v>0</v>
      </c>
    </row>
    <row r="8" spans="1:23" ht="12.5" thickTop="1" x14ac:dyDescent="0.3">
      <c r="I8" s="20" t="s">
        <v>16</v>
      </c>
      <c r="J8" s="21">
        <f>SUMIF(A:A,"Rev",H:H)</f>
        <v>0</v>
      </c>
      <c r="K8" s="21">
        <f>SUMIF(A:A,"Rev",K:K)</f>
        <v>0</v>
      </c>
    </row>
    <row r="9" spans="1:23" ht="12.5" thickBot="1" x14ac:dyDescent="0.35">
      <c r="I9" s="22" t="s">
        <v>17</v>
      </c>
      <c r="J9" s="23">
        <f>SUMIF(A:A,"Exp",H:H)</f>
        <v>0</v>
      </c>
      <c r="K9" s="23">
        <f>SUMIF(A:A,"Exp",K:K)</f>
        <v>0</v>
      </c>
    </row>
    <row r="10" spans="1:23" ht="12.5" thickTop="1" x14ac:dyDescent="0.3">
      <c r="I10" s="2" t="s">
        <v>18</v>
      </c>
      <c r="J10" s="24">
        <f>SUM(J8:J9)</f>
        <v>0</v>
      </c>
      <c r="K10" s="24">
        <f>SUM(K8:K9)</f>
        <v>0</v>
      </c>
    </row>
    <row r="11" spans="1:23" ht="12.5" thickBot="1" x14ac:dyDescent="0.35">
      <c r="I11" s="22" t="s">
        <v>19</v>
      </c>
      <c r="J11" s="22">
        <f>SUMIF(D:D,"121",H:H)</f>
        <v>0</v>
      </c>
      <c r="K11" s="23">
        <f>SUMIF(D:D,"121",K:K)</f>
        <v>0</v>
      </c>
    </row>
    <row r="12" spans="1:23" ht="12.5" thickTop="1" x14ac:dyDescent="0.3">
      <c r="I12" s="25" t="s">
        <v>20</v>
      </c>
      <c r="J12" s="26">
        <f>J10-J11</f>
        <v>0</v>
      </c>
      <c r="K12" s="26">
        <f>K10-K11</f>
        <v>0</v>
      </c>
    </row>
    <row r="13" spans="1:23" x14ac:dyDescent="0.3">
      <c r="O13" s="2"/>
      <c r="P13" s="2" t="s">
        <v>21</v>
      </c>
    </row>
    <row r="14" spans="1:23" ht="12.5" thickBot="1" x14ac:dyDescent="0.35">
      <c r="A14" s="27" t="s">
        <v>13</v>
      </c>
      <c r="B14" s="27" t="s">
        <v>22</v>
      </c>
      <c r="C14" s="27" t="s">
        <v>23</v>
      </c>
      <c r="D14" s="27" t="s">
        <v>24</v>
      </c>
      <c r="E14" s="27" t="s">
        <v>25</v>
      </c>
      <c r="F14" s="27" t="s">
        <v>3</v>
      </c>
      <c r="G14" s="27" t="s">
        <v>26</v>
      </c>
      <c r="H14" s="27" t="s">
        <v>27</v>
      </c>
      <c r="I14" s="27" t="s">
        <v>28</v>
      </c>
      <c r="J14" s="27" t="s">
        <v>29</v>
      </c>
      <c r="K14" s="27" t="s">
        <v>4</v>
      </c>
      <c r="L14" s="28" t="s">
        <v>30</v>
      </c>
      <c r="M14" s="28" t="s">
        <v>31</v>
      </c>
      <c r="N14" s="29" t="s">
        <v>5</v>
      </c>
      <c r="O14" s="29" t="s">
        <v>32</v>
      </c>
      <c r="P14" s="29" t="s">
        <v>33</v>
      </c>
      <c r="Q14" s="29" t="s">
        <v>34</v>
      </c>
      <c r="R14" s="29" t="s">
        <v>35</v>
      </c>
      <c r="S14" s="29" t="s">
        <v>36</v>
      </c>
      <c r="T14" s="29" t="s">
        <v>37</v>
      </c>
      <c r="U14" s="29" t="s">
        <v>38</v>
      </c>
      <c r="V14" s="30" t="s">
        <v>39</v>
      </c>
      <c r="W14" s="31" t="s">
        <v>40</v>
      </c>
    </row>
    <row r="15" spans="1:23" ht="12.5" thickTop="1" x14ac:dyDescent="0.3">
      <c r="H15" s="8"/>
      <c r="I15" s="8"/>
      <c r="J15" s="8"/>
      <c r="K15" s="8"/>
      <c r="L15" s="8"/>
      <c r="M15" s="32"/>
    </row>
    <row r="16" spans="1:23" x14ac:dyDescent="0.3">
      <c r="H16" s="8"/>
      <c r="I16" s="8"/>
      <c r="J16" s="8"/>
      <c r="K16" s="8"/>
      <c r="L16" s="8"/>
      <c r="M16" s="32"/>
    </row>
    <row r="17" spans="8:13" x14ac:dyDescent="0.3">
      <c r="H17" s="8"/>
      <c r="I17" s="8"/>
      <c r="J17" s="8"/>
      <c r="K17" s="8"/>
      <c r="L17" s="8"/>
      <c r="M17" s="32"/>
    </row>
    <row r="18" spans="8:13" x14ac:dyDescent="0.3">
      <c r="H18" s="8"/>
      <c r="I18" s="8"/>
      <c r="J18" s="8"/>
      <c r="K18" s="8"/>
      <c r="L18" s="8"/>
      <c r="M18" s="32"/>
    </row>
    <row r="19" spans="8:13" x14ac:dyDescent="0.3">
      <c r="H19" s="8"/>
      <c r="I19" s="8"/>
      <c r="J19" s="8"/>
      <c r="K19" s="8"/>
      <c r="L19" s="8"/>
      <c r="M19" s="32"/>
    </row>
    <row r="20" spans="8:13" x14ac:dyDescent="0.3">
      <c r="H20" s="8"/>
      <c r="I20" s="8"/>
      <c r="J20" s="8"/>
      <c r="K20" s="8"/>
      <c r="L20" s="8"/>
      <c r="M20" s="32"/>
    </row>
    <row r="21" spans="8:13" x14ac:dyDescent="0.3">
      <c r="H21" s="8"/>
      <c r="I21" s="8"/>
      <c r="J21" s="8"/>
      <c r="K21" s="8"/>
      <c r="L21" s="8"/>
      <c r="M21" s="32"/>
    </row>
    <row r="22" spans="8:13" x14ac:dyDescent="0.3">
      <c r="H22" s="8"/>
      <c r="I22" s="8"/>
      <c r="J22" s="8"/>
      <c r="K22" s="8"/>
      <c r="L22" s="8"/>
      <c r="M22" s="32"/>
    </row>
    <row r="23" spans="8:13" x14ac:dyDescent="0.3">
      <c r="H23" s="8"/>
      <c r="I23" s="8"/>
      <c r="J23" s="8"/>
      <c r="K23" s="8"/>
      <c r="L23" s="8"/>
      <c r="M23" s="32"/>
    </row>
    <row r="24" spans="8:13" x14ac:dyDescent="0.3">
      <c r="H24" s="8"/>
      <c r="I24" s="8"/>
      <c r="J24" s="8"/>
      <c r="K24" s="8"/>
      <c r="L24" s="8"/>
      <c r="M24" s="32"/>
    </row>
    <row r="25" spans="8:13" x14ac:dyDescent="0.3">
      <c r="H25" s="8"/>
      <c r="I25" s="8"/>
      <c r="J25" s="8"/>
      <c r="K25" s="8"/>
      <c r="L25" s="8"/>
      <c r="M25" s="32"/>
    </row>
    <row r="26" spans="8:13" x14ac:dyDescent="0.3">
      <c r="H26" s="8"/>
      <c r="I26" s="8"/>
      <c r="J26" s="8"/>
      <c r="K26" s="8"/>
      <c r="L26" s="8"/>
      <c r="M26" s="32"/>
    </row>
    <row r="27" spans="8:13" x14ac:dyDescent="0.3">
      <c r="H27" s="8"/>
      <c r="I27" s="8"/>
      <c r="J27" s="8"/>
      <c r="K27" s="8"/>
      <c r="L27" s="8"/>
      <c r="M27" s="32"/>
    </row>
    <row r="28" spans="8:13" x14ac:dyDescent="0.3">
      <c r="H28" s="8"/>
      <c r="I28" s="8"/>
      <c r="J28" s="8"/>
      <c r="K28" s="8"/>
      <c r="L28" s="8"/>
      <c r="M28" s="32"/>
    </row>
    <row r="29" spans="8:13" x14ac:dyDescent="0.3">
      <c r="H29" s="8"/>
      <c r="I29" s="8"/>
      <c r="J29" s="8"/>
      <c r="K29" s="8"/>
      <c r="L29" s="8"/>
      <c r="M29" s="32"/>
    </row>
    <row r="30" spans="8:13" x14ac:dyDescent="0.3">
      <c r="H30" s="8"/>
      <c r="I30" s="8"/>
      <c r="J30" s="8"/>
      <c r="K30" s="8"/>
      <c r="L30" s="8"/>
      <c r="M30" s="32"/>
    </row>
    <row r="31" spans="8:13" x14ac:dyDescent="0.3">
      <c r="H31" s="8"/>
      <c r="I31" s="8"/>
      <c r="J31" s="8"/>
      <c r="K31" s="8"/>
      <c r="L31" s="8"/>
      <c r="M31" s="32"/>
    </row>
    <row r="32" spans="8:13" x14ac:dyDescent="0.3">
      <c r="H32" s="8"/>
      <c r="I32" s="8"/>
      <c r="J32" s="8"/>
      <c r="K32" s="8"/>
      <c r="L32" s="8"/>
      <c r="M32" s="32"/>
    </row>
    <row r="33" spans="8:13" x14ac:dyDescent="0.3">
      <c r="H33" s="8"/>
      <c r="I33" s="8"/>
      <c r="J33" s="8"/>
      <c r="K33" s="8"/>
      <c r="L33" s="8"/>
      <c r="M33" s="32"/>
    </row>
    <row r="34" spans="8:13" x14ac:dyDescent="0.3">
      <c r="H34" s="8"/>
      <c r="I34" s="8"/>
      <c r="J34" s="8"/>
      <c r="K34" s="8"/>
      <c r="L34" s="8"/>
      <c r="M34" s="32"/>
    </row>
    <row r="35" spans="8:13" x14ac:dyDescent="0.3">
      <c r="H35" s="8"/>
      <c r="I35" s="8"/>
      <c r="J35" s="8"/>
      <c r="K35" s="8"/>
      <c r="L35" s="8"/>
      <c r="M35" s="32"/>
    </row>
    <row r="36" spans="8:13" x14ac:dyDescent="0.3">
      <c r="H36" s="8"/>
      <c r="I36" s="8"/>
      <c r="J36" s="8"/>
      <c r="K36" s="8"/>
      <c r="L36" s="8"/>
      <c r="M36" s="32"/>
    </row>
    <row r="37" spans="8:13" x14ac:dyDescent="0.3">
      <c r="H37" s="8"/>
      <c r="I37" s="8"/>
      <c r="J37" s="8"/>
      <c r="K37" s="8"/>
      <c r="L37" s="8"/>
      <c r="M37" s="32"/>
    </row>
    <row r="38" spans="8:13" x14ac:dyDescent="0.3">
      <c r="H38" s="8"/>
      <c r="I38" s="8"/>
      <c r="J38" s="8"/>
      <c r="K38" s="8"/>
      <c r="L38" s="8"/>
      <c r="M38" s="32"/>
    </row>
    <row r="39" spans="8:13" x14ac:dyDescent="0.3">
      <c r="H39" s="8"/>
      <c r="I39" s="8"/>
      <c r="J39" s="8"/>
      <c r="K39" s="8"/>
      <c r="L39" s="8"/>
      <c r="M39" s="32"/>
    </row>
    <row r="40" spans="8:13" x14ac:dyDescent="0.3">
      <c r="H40" s="8"/>
      <c r="I40" s="8"/>
      <c r="J40" s="8"/>
      <c r="K40" s="8"/>
      <c r="L40" s="8"/>
      <c r="M40" s="32"/>
    </row>
    <row r="41" spans="8:13" x14ac:dyDescent="0.3">
      <c r="H41" s="8"/>
      <c r="I41" s="8"/>
      <c r="J41" s="8"/>
      <c r="K41" s="8"/>
      <c r="L41" s="8"/>
      <c r="M41" s="32"/>
    </row>
    <row r="42" spans="8:13" x14ac:dyDescent="0.3">
      <c r="H42" s="8"/>
      <c r="I42" s="8"/>
      <c r="J42" s="8"/>
      <c r="K42" s="8"/>
      <c r="L42" s="8"/>
      <c r="M42" s="32"/>
    </row>
    <row r="43" spans="8:13" x14ac:dyDescent="0.3">
      <c r="H43" s="8"/>
      <c r="I43" s="8"/>
      <c r="J43" s="8"/>
      <c r="K43" s="8"/>
      <c r="L43" s="8"/>
      <c r="M43" s="32"/>
    </row>
    <row r="44" spans="8:13" x14ac:dyDescent="0.3">
      <c r="H44" s="8"/>
      <c r="I44" s="8"/>
      <c r="J44" s="8"/>
      <c r="K44" s="8"/>
      <c r="L44" s="8"/>
      <c r="M44" s="32"/>
    </row>
    <row r="45" spans="8:13" x14ac:dyDescent="0.3">
      <c r="H45" s="8"/>
      <c r="I45" s="8"/>
      <c r="J45" s="8"/>
      <c r="K45" s="8"/>
      <c r="L45" s="8"/>
      <c r="M45" s="32"/>
    </row>
    <row r="46" spans="8:13" x14ac:dyDescent="0.3">
      <c r="H46" s="8"/>
      <c r="I46" s="8"/>
      <c r="J46" s="8"/>
      <c r="K46" s="8"/>
      <c r="L46" s="8"/>
      <c r="M46" s="32"/>
    </row>
    <row r="47" spans="8:13" x14ac:dyDescent="0.3">
      <c r="H47" s="8"/>
      <c r="I47" s="8"/>
      <c r="J47" s="8"/>
      <c r="K47" s="8"/>
      <c r="L47" s="8"/>
      <c r="M47" s="32"/>
    </row>
    <row r="48" spans="8:13" x14ac:dyDescent="0.3">
      <c r="H48" s="8"/>
      <c r="I48" s="8"/>
      <c r="J48" s="8"/>
      <c r="K48" s="8"/>
      <c r="L48" s="8"/>
      <c r="M48" s="32"/>
    </row>
    <row r="49" spans="8:13" x14ac:dyDescent="0.3">
      <c r="H49" s="8"/>
      <c r="I49" s="8"/>
      <c r="J49" s="8"/>
      <c r="K49" s="8"/>
      <c r="L49" s="8"/>
      <c r="M49" s="32"/>
    </row>
    <row r="50" spans="8:13" x14ac:dyDescent="0.3">
      <c r="H50" s="8"/>
      <c r="I50" s="8"/>
      <c r="J50" s="8"/>
      <c r="K50" s="8"/>
      <c r="L50" s="8"/>
      <c r="M50" s="32"/>
    </row>
    <row r="51" spans="8:13" x14ac:dyDescent="0.3">
      <c r="H51" s="8"/>
      <c r="I51" s="8"/>
      <c r="J51" s="8"/>
      <c r="K51" s="8"/>
      <c r="L51" s="8"/>
      <c r="M51" s="32"/>
    </row>
    <row r="52" spans="8:13" x14ac:dyDescent="0.3">
      <c r="H52" s="8"/>
      <c r="I52" s="8"/>
      <c r="J52" s="8"/>
      <c r="K52" s="8"/>
      <c r="L52" s="8"/>
      <c r="M52" s="32"/>
    </row>
    <row r="53" spans="8:13" x14ac:dyDescent="0.3">
      <c r="H53" s="8"/>
      <c r="I53" s="8"/>
      <c r="J53" s="8"/>
      <c r="K53" s="8"/>
      <c r="L53" s="8"/>
      <c r="M53" s="32"/>
    </row>
    <row r="54" spans="8:13" x14ac:dyDescent="0.3">
      <c r="H54" s="8"/>
      <c r="I54" s="8"/>
      <c r="J54" s="8"/>
      <c r="K54" s="8"/>
      <c r="L54" s="8"/>
      <c r="M54" s="32"/>
    </row>
    <row r="55" spans="8:13" x14ac:dyDescent="0.3">
      <c r="H55" s="8"/>
      <c r="I55" s="8"/>
      <c r="J55" s="8"/>
      <c r="K55" s="8"/>
      <c r="L55" s="8"/>
      <c r="M55" s="32"/>
    </row>
    <row r="56" spans="8:13" x14ac:dyDescent="0.3">
      <c r="H56" s="8"/>
      <c r="I56" s="8"/>
      <c r="J56" s="8"/>
      <c r="K56" s="8"/>
      <c r="L56" s="8"/>
      <c r="M56" s="32"/>
    </row>
    <row r="57" spans="8:13" x14ac:dyDescent="0.3">
      <c r="H57" s="8"/>
      <c r="I57" s="8"/>
      <c r="J57" s="8"/>
      <c r="K57" s="8"/>
      <c r="L57" s="8"/>
      <c r="M57" s="32"/>
    </row>
    <row r="58" spans="8:13" x14ac:dyDescent="0.3">
      <c r="H58" s="8"/>
      <c r="I58" s="8"/>
      <c r="J58" s="8"/>
      <c r="K58" s="8"/>
      <c r="L58" s="8"/>
      <c r="M58" s="32"/>
    </row>
    <row r="59" spans="8:13" x14ac:dyDescent="0.3">
      <c r="H59" s="8"/>
      <c r="I59" s="8"/>
      <c r="J59" s="8"/>
      <c r="K59" s="8"/>
      <c r="L59" s="8"/>
      <c r="M59" s="32"/>
    </row>
    <row r="60" spans="8:13" x14ac:dyDescent="0.3">
      <c r="H60" s="8"/>
      <c r="I60" s="8"/>
      <c r="J60" s="8"/>
      <c r="K60" s="8"/>
      <c r="L60" s="8"/>
      <c r="M60" s="32"/>
    </row>
    <row r="61" spans="8:13" x14ac:dyDescent="0.3">
      <c r="H61" s="8"/>
      <c r="I61" s="8"/>
      <c r="J61" s="8"/>
      <c r="K61" s="8"/>
      <c r="L61" s="8"/>
      <c r="M61" s="32"/>
    </row>
    <row r="62" spans="8:13" x14ac:dyDescent="0.3">
      <c r="H62" s="8"/>
      <c r="I62" s="8"/>
      <c r="J62" s="8"/>
      <c r="K62" s="8"/>
      <c r="L62" s="8"/>
      <c r="M62" s="32"/>
    </row>
    <row r="63" spans="8:13" x14ac:dyDescent="0.3">
      <c r="H63" s="8"/>
      <c r="I63" s="8"/>
      <c r="J63" s="8"/>
      <c r="K63" s="8"/>
      <c r="L63" s="8"/>
      <c r="M63" s="32"/>
    </row>
    <row r="64" spans="8:13" x14ac:dyDescent="0.3">
      <c r="H64" s="8"/>
      <c r="I64" s="8"/>
      <c r="J64" s="8"/>
      <c r="K64" s="8"/>
      <c r="L64" s="8"/>
      <c r="M64" s="32"/>
    </row>
    <row r="65" spans="8:13" x14ac:dyDescent="0.3">
      <c r="H65" s="8"/>
      <c r="I65" s="8"/>
      <c r="J65" s="8"/>
      <c r="K65" s="8"/>
      <c r="L65" s="8"/>
      <c r="M65" s="32"/>
    </row>
    <row r="66" spans="8:13" x14ac:dyDescent="0.3">
      <c r="H66" s="8"/>
      <c r="I66" s="8"/>
      <c r="J66" s="8"/>
      <c r="K66" s="8"/>
      <c r="L66" s="8"/>
      <c r="M66" s="32"/>
    </row>
    <row r="67" spans="8:13" x14ac:dyDescent="0.3">
      <c r="H67" s="8"/>
      <c r="I67" s="8"/>
      <c r="J67" s="8"/>
      <c r="K67" s="8"/>
      <c r="L67" s="8"/>
      <c r="M67" s="32"/>
    </row>
    <row r="68" spans="8:13" x14ac:dyDescent="0.3">
      <c r="H68" s="8"/>
      <c r="I68" s="8"/>
      <c r="J68" s="8"/>
      <c r="K68" s="8"/>
      <c r="L68" s="8"/>
      <c r="M68" s="32"/>
    </row>
    <row r="69" spans="8:13" x14ac:dyDescent="0.3">
      <c r="H69" s="8"/>
      <c r="I69" s="8"/>
      <c r="J69" s="8"/>
      <c r="K69" s="8"/>
      <c r="L69" s="8"/>
      <c r="M69" s="32"/>
    </row>
    <row r="70" spans="8:13" x14ac:dyDescent="0.3">
      <c r="H70" s="8"/>
      <c r="I70" s="8"/>
      <c r="J70" s="8"/>
      <c r="K70" s="8"/>
      <c r="L70" s="8"/>
      <c r="M70" s="32"/>
    </row>
    <row r="71" spans="8:13" x14ac:dyDescent="0.3">
      <c r="H71" s="8"/>
      <c r="I71" s="8"/>
      <c r="J71" s="8"/>
      <c r="K71" s="8"/>
      <c r="L71" s="8"/>
      <c r="M71" s="32"/>
    </row>
    <row r="72" spans="8:13" x14ac:dyDescent="0.3">
      <c r="H72" s="8"/>
      <c r="I72" s="8"/>
      <c r="J72" s="8"/>
      <c r="K72" s="8"/>
      <c r="L72" s="8"/>
      <c r="M72" s="32"/>
    </row>
    <row r="73" spans="8:13" x14ac:dyDescent="0.3">
      <c r="H73" s="8"/>
      <c r="I73" s="8"/>
      <c r="J73" s="8"/>
      <c r="K73" s="8"/>
      <c r="L73" s="8"/>
      <c r="M73" s="32"/>
    </row>
    <row r="74" spans="8:13" x14ac:dyDescent="0.3">
      <c r="H74" s="8"/>
      <c r="I74" s="8"/>
      <c r="J74" s="8"/>
      <c r="K74" s="8"/>
      <c r="L74" s="8"/>
      <c r="M74" s="32"/>
    </row>
    <row r="75" spans="8:13" x14ac:dyDescent="0.3">
      <c r="H75" s="8"/>
      <c r="I75" s="8"/>
      <c r="J75" s="8"/>
      <c r="K75" s="8"/>
      <c r="L75" s="8"/>
      <c r="M75" s="32"/>
    </row>
    <row r="76" spans="8:13" x14ac:dyDescent="0.3">
      <c r="H76" s="8"/>
      <c r="I76" s="8"/>
      <c r="J76" s="8"/>
      <c r="K76" s="8"/>
      <c r="L76" s="8"/>
      <c r="M76" s="32"/>
    </row>
    <row r="77" spans="8:13" x14ac:dyDescent="0.3">
      <c r="H77" s="8"/>
      <c r="I77" s="8"/>
      <c r="J77" s="8"/>
      <c r="K77" s="8"/>
      <c r="L77" s="8"/>
      <c r="M77" s="32"/>
    </row>
    <row r="78" spans="8:13" x14ac:dyDescent="0.3">
      <c r="H78" s="8"/>
      <c r="I78" s="8"/>
      <c r="J78" s="8"/>
      <c r="K78" s="8"/>
      <c r="L78" s="8"/>
      <c r="M78" s="32"/>
    </row>
    <row r="79" spans="8:13" x14ac:dyDescent="0.3">
      <c r="H79" s="8"/>
      <c r="I79" s="8"/>
      <c r="J79" s="8"/>
      <c r="K79" s="8"/>
      <c r="L79" s="8"/>
      <c r="M79" s="32"/>
    </row>
    <row r="80" spans="8:13" x14ac:dyDescent="0.3">
      <c r="H80" s="8"/>
      <c r="I80" s="8"/>
      <c r="J80" s="8"/>
      <c r="K80" s="8"/>
      <c r="L80" s="8"/>
      <c r="M80" s="32"/>
    </row>
    <row r="81" spans="8:13" x14ac:dyDescent="0.3">
      <c r="H81" s="8"/>
      <c r="I81" s="8"/>
      <c r="J81" s="8"/>
      <c r="K81" s="8"/>
      <c r="L81" s="8"/>
      <c r="M81" s="32"/>
    </row>
    <row r="82" spans="8:13" x14ac:dyDescent="0.3">
      <c r="H82" s="8"/>
      <c r="I82" s="8"/>
      <c r="J82" s="8"/>
      <c r="K82" s="8"/>
      <c r="L82" s="8"/>
      <c r="M82" s="32"/>
    </row>
    <row r="83" spans="8:13" x14ac:dyDescent="0.3">
      <c r="H83" s="8"/>
      <c r="I83" s="8"/>
      <c r="J83" s="8"/>
      <c r="K83" s="8"/>
      <c r="L83" s="8"/>
      <c r="M83" s="32"/>
    </row>
    <row r="84" spans="8:13" x14ac:dyDescent="0.3">
      <c r="H84" s="8"/>
      <c r="I84" s="8"/>
      <c r="J84" s="8"/>
      <c r="K84" s="8"/>
      <c r="L84" s="8"/>
      <c r="M84" s="32"/>
    </row>
    <row r="85" spans="8:13" x14ac:dyDescent="0.3">
      <c r="H85" s="8"/>
      <c r="I85" s="8"/>
      <c r="J85" s="8"/>
      <c r="K85" s="8"/>
      <c r="L85" s="8"/>
      <c r="M85" s="32"/>
    </row>
    <row r="86" spans="8:13" x14ac:dyDescent="0.3">
      <c r="H86" s="8"/>
      <c r="I86" s="8"/>
      <c r="J86" s="8"/>
      <c r="K86" s="8"/>
      <c r="L86" s="8"/>
      <c r="M86" s="32"/>
    </row>
    <row r="87" spans="8:13" x14ac:dyDescent="0.3">
      <c r="H87" s="8"/>
      <c r="I87" s="8"/>
      <c r="J87" s="8"/>
      <c r="K87" s="8"/>
      <c r="L87" s="8"/>
      <c r="M87" s="32"/>
    </row>
    <row r="88" spans="8:13" x14ac:dyDescent="0.3">
      <c r="H88" s="8"/>
      <c r="I88" s="8"/>
      <c r="J88" s="8"/>
      <c r="K88" s="8"/>
      <c r="L88" s="8"/>
      <c r="M88" s="32"/>
    </row>
    <row r="89" spans="8:13" x14ac:dyDescent="0.3">
      <c r="H89" s="8"/>
      <c r="I89" s="8"/>
      <c r="J89" s="8"/>
      <c r="K89" s="8"/>
      <c r="L89" s="8"/>
      <c r="M89" s="32"/>
    </row>
    <row r="90" spans="8:13" x14ac:dyDescent="0.3">
      <c r="H90" s="8"/>
      <c r="I90" s="8"/>
      <c r="J90" s="8"/>
      <c r="K90" s="8"/>
      <c r="L90" s="8"/>
      <c r="M90" s="32"/>
    </row>
    <row r="91" spans="8:13" x14ac:dyDescent="0.3">
      <c r="H91" s="8"/>
      <c r="I91" s="8"/>
      <c r="J91" s="8"/>
      <c r="K91" s="8"/>
      <c r="L91" s="8"/>
      <c r="M91" s="32"/>
    </row>
    <row r="92" spans="8:13" x14ac:dyDescent="0.3">
      <c r="H92" s="8"/>
      <c r="I92" s="8"/>
      <c r="J92" s="8"/>
      <c r="K92" s="8"/>
      <c r="L92" s="8"/>
      <c r="M92" s="32"/>
    </row>
    <row r="93" spans="8:13" x14ac:dyDescent="0.3">
      <c r="H93" s="8"/>
      <c r="I93" s="8"/>
      <c r="J93" s="8"/>
      <c r="K93" s="8"/>
      <c r="L93" s="8"/>
      <c r="M93" s="32"/>
    </row>
    <row r="94" spans="8:13" x14ac:dyDescent="0.3">
      <c r="H94" s="8"/>
      <c r="I94" s="8"/>
      <c r="J94" s="8"/>
      <c r="K94" s="8"/>
      <c r="L94" s="8"/>
      <c r="M94" s="32"/>
    </row>
    <row r="95" spans="8:13" x14ac:dyDescent="0.3">
      <c r="H95" s="8"/>
      <c r="I95" s="8"/>
      <c r="J95" s="8"/>
      <c r="K95" s="8"/>
      <c r="L95" s="8"/>
      <c r="M95" s="32"/>
    </row>
    <row r="96" spans="8:13" x14ac:dyDescent="0.3">
      <c r="H96" s="8"/>
      <c r="I96" s="8"/>
      <c r="J96" s="8"/>
      <c r="K96" s="8"/>
      <c r="L96" s="8"/>
      <c r="M96" s="32"/>
    </row>
    <row r="97" spans="8:13" x14ac:dyDescent="0.3">
      <c r="H97" s="8"/>
      <c r="I97" s="8"/>
      <c r="J97" s="8"/>
      <c r="K97" s="8"/>
      <c r="L97" s="8"/>
      <c r="M97" s="32"/>
    </row>
    <row r="98" spans="8:13" x14ac:dyDescent="0.3">
      <c r="H98" s="8"/>
      <c r="I98" s="8"/>
      <c r="J98" s="8"/>
      <c r="K98" s="8"/>
      <c r="L98" s="8"/>
      <c r="M98" s="32"/>
    </row>
    <row r="99" spans="8:13" x14ac:dyDescent="0.3">
      <c r="H99" s="8"/>
      <c r="I99" s="8"/>
      <c r="J99" s="8"/>
      <c r="K99" s="8"/>
      <c r="L99" s="8"/>
      <c r="M99" s="32"/>
    </row>
    <row r="100" spans="8:13" x14ac:dyDescent="0.3">
      <c r="H100" s="8"/>
      <c r="I100" s="8"/>
      <c r="J100" s="8"/>
      <c r="K100" s="8"/>
      <c r="L100" s="8"/>
      <c r="M100" s="32"/>
    </row>
    <row r="101" spans="8:13" x14ac:dyDescent="0.3">
      <c r="H101" s="8"/>
      <c r="I101" s="8"/>
      <c r="J101" s="8"/>
      <c r="K101" s="8"/>
      <c r="L101" s="8"/>
      <c r="M101" s="32"/>
    </row>
    <row r="102" spans="8:13" x14ac:dyDescent="0.3">
      <c r="H102" s="8"/>
      <c r="I102" s="8"/>
      <c r="J102" s="8"/>
      <c r="K102" s="8"/>
      <c r="L102" s="8"/>
      <c r="M102" s="32"/>
    </row>
    <row r="103" spans="8:13" x14ac:dyDescent="0.3">
      <c r="H103" s="8"/>
      <c r="I103" s="8"/>
      <c r="J103" s="8"/>
      <c r="K103" s="8"/>
      <c r="L103" s="8"/>
      <c r="M103" s="32"/>
    </row>
    <row r="104" spans="8:13" x14ac:dyDescent="0.3">
      <c r="H104" s="8"/>
      <c r="I104" s="8"/>
      <c r="J104" s="8"/>
      <c r="K104" s="8"/>
      <c r="L104" s="8"/>
      <c r="M104" s="32"/>
    </row>
    <row r="105" spans="8:13" x14ac:dyDescent="0.3">
      <c r="H105" s="8"/>
      <c r="I105" s="8"/>
      <c r="J105" s="8"/>
      <c r="K105" s="8"/>
      <c r="L105" s="8"/>
      <c r="M105" s="32"/>
    </row>
    <row r="106" spans="8:13" x14ac:dyDescent="0.3">
      <c r="H106" s="8"/>
      <c r="I106" s="8"/>
      <c r="J106" s="8"/>
      <c r="K106" s="8"/>
      <c r="L106" s="8"/>
      <c r="M106" s="32"/>
    </row>
    <row r="107" spans="8:13" x14ac:dyDescent="0.3">
      <c r="H107" s="8"/>
      <c r="I107" s="8"/>
      <c r="J107" s="8"/>
      <c r="K107" s="8"/>
      <c r="L107" s="8"/>
      <c r="M107" s="32"/>
    </row>
    <row r="108" spans="8:13" x14ac:dyDescent="0.3">
      <c r="H108" s="8"/>
      <c r="I108" s="8"/>
      <c r="J108" s="8"/>
      <c r="K108" s="8"/>
      <c r="L108" s="8"/>
      <c r="M108" s="32"/>
    </row>
    <row r="109" spans="8:13" x14ac:dyDescent="0.3">
      <c r="H109" s="8"/>
      <c r="I109" s="8"/>
      <c r="J109" s="8"/>
      <c r="K109" s="8"/>
      <c r="L109" s="8"/>
      <c r="M109" s="32"/>
    </row>
    <row r="110" spans="8:13" x14ac:dyDescent="0.3">
      <c r="H110" s="8"/>
      <c r="I110" s="8"/>
      <c r="J110" s="8"/>
      <c r="K110" s="8"/>
      <c r="L110" s="8"/>
      <c r="M110" s="32"/>
    </row>
    <row r="111" spans="8:13" x14ac:dyDescent="0.3">
      <c r="H111" s="8"/>
      <c r="I111" s="8"/>
      <c r="J111" s="8"/>
      <c r="K111" s="8"/>
      <c r="L111" s="8"/>
      <c r="M111" s="32"/>
    </row>
    <row r="112" spans="8:13" x14ac:dyDescent="0.3">
      <c r="H112" s="8"/>
      <c r="I112" s="8"/>
      <c r="J112" s="8"/>
      <c r="K112" s="8"/>
      <c r="L112" s="8"/>
      <c r="M112" s="32"/>
    </row>
    <row r="113" spans="8:13" x14ac:dyDescent="0.3">
      <c r="H113" s="8"/>
      <c r="I113" s="8"/>
      <c r="J113" s="8"/>
      <c r="K113" s="8"/>
      <c r="L113" s="8"/>
      <c r="M113" s="32"/>
    </row>
    <row r="114" spans="8:13" x14ac:dyDescent="0.3">
      <c r="H114" s="8"/>
      <c r="I114" s="8"/>
      <c r="J114" s="8"/>
      <c r="K114" s="8"/>
      <c r="L114" s="8"/>
      <c r="M114" s="32"/>
    </row>
    <row r="115" spans="8:13" x14ac:dyDescent="0.3">
      <c r="H115" s="8"/>
      <c r="I115" s="8"/>
      <c r="J115" s="8"/>
      <c r="K115" s="8"/>
      <c r="L115" s="8"/>
      <c r="M115" s="32"/>
    </row>
    <row r="116" spans="8:13" x14ac:dyDescent="0.3">
      <c r="H116" s="8"/>
      <c r="I116" s="8"/>
      <c r="J116" s="8"/>
      <c r="K116" s="8"/>
      <c r="L116" s="8"/>
      <c r="M116" s="32"/>
    </row>
    <row r="117" spans="8:13" x14ac:dyDescent="0.3">
      <c r="H117" s="8"/>
      <c r="I117" s="8"/>
      <c r="J117" s="8"/>
      <c r="K117" s="8"/>
      <c r="L117" s="8"/>
      <c r="M117" s="32"/>
    </row>
    <row r="118" spans="8:13" x14ac:dyDescent="0.3">
      <c r="H118" s="8"/>
      <c r="I118" s="8"/>
      <c r="J118" s="8"/>
      <c r="K118" s="8"/>
      <c r="L118" s="8"/>
      <c r="M118" s="32"/>
    </row>
    <row r="119" spans="8:13" x14ac:dyDescent="0.3">
      <c r="H119" s="8"/>
      <c r="I119" s="8"/>
      <c r="J119" s="8"/>
      <c r="K119" s="8"/>
      <c r="L119" s="8"/>
      <c r="M119" s="32"/>
    </row>
    <row r="120" spans="8:13" x14ac:dyDescent="0.3">
      <c r="H120" s="8"/>
      <c r="I120" s="8"/>
      <c r="J120" s="8"/>
      <c r="K120" s="8"/>
      <c r="L120" s="8"/>
      <c r="M120" s="32"/>
    </row>
    <row r="121" spans="8:13" x14ac:dyDescent="0.3">
      <c r="H121" s="8"/>
      <c r="I121" s="8"/>
      <c r="J121" s="8"/>
      <c r="K121" s="8"/>
      <c r="L121" s="8"/>
      <c r="M121" s="32"/>
    </row>
    <row r="122" spans="8:13" x14ac:dyDescent="0.3">
      <c r="H122" s="8"/>
      <c r="I122" s="8"/>
      <c r="J122" s="8"/>
      <c r="K122" s="8"/>
      <c r="L122" s="8"/>
      <c r="M122" s="32"/>
    </row>
    <row r="123" spans="8:13" x14ac:dyDescent="0.3">
      <c r="H123" s="8"/>
      <c r="I123" s="8"/>
      <c r="J123" s="8"/>
      <c r="K123" s="8"/>
      <c r="L123" s="8"/>
      <c r="M123" s="32"/>
    </row>
    <row r="124" spans="8:13" x14ac:dyDescent="0.3">
      <c r="H124" s="8"/>
      <c r="I124" s="8"/>
      <c r="J124" s="8"/>
      <c r="K124" s="8"/>
      <c r="L124" s="8"/>
      <c r="M124" s="32"/>
    </row>
    <row r="125" spans="8:13" x14ac:dyDescent="0.3">
      <c r="H125" s="8"/>
      <c r="I125" s="8"/>
      <c r="J125" s="8"/>
      <c r="K125" s="8"/>
      <c r="L125" s="8"/>
      <c r="M125" s="32"/>
    </row>
    <row r="126" spans="8:13" x14ac:dyDescent="0.3">
      <c r="H126" s="8"/>
      <c r="I126" s="8"/>
      <c r="J126" s="8"/>
      <c r="K126" s="8"/>
      <c r="L126" s="8"/>
      <c r="M126" s="32"/>
    </row>
    <row r="127" spans="8:13" x14ac:dyDescent="0.3">
      <c r="H127" s="8"/>
      <c r="I127" s="8"/>
      <c r="J127" s="8"/>
      <c r="K127" s="8"/>
      <c r="L127" s="8"/>
      <c r="M127" s="32"/>
    </row>
    <row r="128" spans="8:13" x14ac:dyDescent="0.3">
      <c r="H128" s="8"/>
      <c r="I128" s="8"/>
      <c r="J128" s="8"/>
      <c r="K128" s="8"/>
      <c r="L128" s="8"/>
      <c r="M128" s="32"/>
    </row>
    <row r="129" spans="8:13" x14ac:dyDescent="0.3">
      <c r="H129" s="8"/>
      <c r="I129" s="8"/>
      <c r="J129" s="8"/>
      <c r="K129" s="8"/>
      <c r="L129" s="8"/>
      <c r="M129" s="32"/>
    </row>
    <row r="130" spans="8:13" x14ac:dyDescent="0.3">
      <c r="H130" s="8"/>
      <c r="I130" s="8"/>
      <c r="J130" s="8"/>
      <c r="K130" s="8"/>
      <c r="L130" s="8"/>
      <c r="M130" s="32"/>
    </row>
    <row r="131" spans="8:13" x14ac:dyDescent="0.3">
      <c r="H131" s="8"/>
      <c r="I131" s="8"/>
      <c r="J131" s="8"/>
      <c r="K131" s="8"/>
      <c r="L131" s="8"/>
      <c r="M131" s="32"/>
    </row>
    <row r="132" spans="8:13" x14ac:dyDescent="0.3">
      <c r="H132" s="8"/>
      <c r="I132" s="8"/>
      <c r="J132" s="8"/>
      <c r="K132" s="8"/>
      <c r="L132" s="8"/>
      <c r="M132" s="32"/>
    </row>
    <row r="133" spans="8:13" x14ac:dyDescent="0.3">
      <c r="H133" s="8"/>
      <c r="I133" s="8"/>
      <c r="J133" s="8"/>
      <c r="K133" s="8"/>
      <c r="L133" s="8"/>
      <c r="M133" s="32"/>
    </row>
    <row r="134" spans="8:13" x14ac:dyDescent="0.3">
      <c r="H134" s="8"/>
      <c r="I134" s="8"/>
      <c r="J134" s="8"/>
      <c r="K134" s="8"/>
      <c r="L134" s="8"/>
      <c r="M134" s="32"/>
    </row>
    <row r="135" spans="8:13" x14ac:dyDescent="0.3">
      <c r="H135" s="8"/>
      <c r="I135" s="8"/>
      <c r="J135" s="8"/>
      <c r="K135" s="8"/>
      <c r="L135" s="8"/>
      <c r="M135" s="32"/>
    </row>
    <row r="136" spans="8:13" x14ac:dyDescent="0.3">
      <c r="H136" s="8"/>
      <c r="I136" s="8"/>
      <c r="J136" s="8"/>
      <c r="K136" s="8"/>
      <c r="L136" s="8"/>
      <c r="M136" s="32"/>
    </row>
    <row r="137" spans="8:13" x14ac:dyDescent="0.3">
      <c r="H137" s="8"/>
      <c r="I137" s="8"/>
      <c r="J137" s="8"/>
      <c r="K137" s="8"/>
      <c r="L137" s="8"/>
      <c r="M137" s="32"/>
    </row>
    <row r="138" spans="8:13" x14ac:dyDescent="0.3">
      <c r="H138" s="8"/>
      <c r="I138" s="8"/>
      <c r="J138" s="8"/>
      <c r="K138" s="8"/>
      <c r="L138" s="8"/>
      <c r="M138" s="32"/>
    </row>
    <row r="139" spans="8:13" x14ac:dyDescent="0.3">
      <c r="H139" s="8"/>
      <c r="I139" s="8"/>
      <c r="J139" s="8"/>
      <c r="K139" s="8"/>
      <c r="L139" s="8"/>
      <c r="M139" s="32"/>
    </row>
    <row r="140" spans="8:13" x14ac:dyDescent="0.3">
      <c r="H140" s="8"/>
      <c r="I140" s="8"/>
      <c r="J140" s="8"/>
      <c r="K140" s="8"/>
      <c r="L140" s="8"/>
      <c r="M140" s="32"/>
    </row>
    <row r="141" spans="8:13" x14ac:dyDescent="0.3">
      <c r="H141" s="8"/>
      <c r="I141" s="8"/>
      <c r="J141" s="8"/>
      <c r="K141" s="8"/>
      <c r="L141" s="8"/>
      <c r="M141" s="32"/>
    </row>
    <row r="142" spans="8:13" x14ac:dyDescent="0.3">
      <c r="H142" s="8"/>
      <c r="I142" s="8"/>
      <c r="J142" s="8"/>
      <c r="K142" s="8"/>
      <c r="L142" s="8"/>
      <c r="M142" s="32"/>
    </row>
    <row r="143" spans="8:13" x14ac:dyDescent="0.3">
      <c r="H143" s="8"/>
      <c r="I143" s="8"/>
      <c r="J143" s="8"/>
      <c r="K143" s="8"/>
      <c r="L143" s="8"/>
      <c r="M143" s="32"/>
    </row>
    <row r="144" spans="8:13" x14ac:dyDescent="0.3">
      <c r="H144" s="8"/>
      <c r="I144" s="8"/>
      <c r="J144" s="8"/>
      <c r="K144" s="8"/>
      <c r="L144" s="8"/>
      <c r="M144" s="32"/>
    </row>
    <row r="145" spans="8:13" x14ac:dyDescent="0.3">
      <c r="H145" s="8"/>
      <c r="I145" s="8"/>
      <c r="J145" s="8"/>
      <c r="K145" s="8"/>
      <c r="L145" s="8"/>
      <c r="M145" s="32"/>
    </row>
    <row r="146" spans="8:13" x14ac:dyDescent="0.3">
      <c r="H146" s="8"/>
      <c r="I146" s="8"/>
      <c r="J146" s="8"/>
      <c r="K146" s="8"/>
      <c r="L146" s="8"/>
      <c r="M146" s="32"/>
    </row>
    <row r="147" spans="8:13" x14ac:dyDescent="0.3">
      <c r="H147" s="8"/>
      <c r="I147" s="8"/>
      <c r="J147" s="8"/>
      <c r="K147" s="8"/>
      <c r="L147" s="8"/>
      <c r="M147" s="32"/>
    </row>
    <row r="148" spans="8:13" x14ac:dyDescent="0.3">
      <c r="H148" s="8"/>
      <c r="I148" s="8"/>
      <c r="J148" s="8"/>
      <c r="K148" s="8"/>
      <c r="L148" s="8"/>
      <c r="M148" s="32"/>
    </row>
    <row r="149" spans="8:13" x14ac:dyDescent="0.3">
      <c r="H149" s="8"/>
      <c r="I149" s="8"/>
      <c r="J149" s="8"/>
      <c r="K149" s="8"/>
      <c r="L149" s="8"/>
      <c r="M149" s="32"/>
    </row>
    <row r="150" spans="8:13" x14ac:dyDescent="0.3">
      <c r="H150" s="8"/>
      <c r="I150" s="8"/>
      <c r="J150" s="8"/>
      <c r="K150" s="8"/>
      <c r="L150" s="8"/>
      <c r="M150" s="32"/>
    </row>
    <row r="151" spans="8:13" x14ac:dyDescent="0.3">
      <c r="H151" s="8"/>
      <c r="I151" s="8"/>
      <c r="J151" s="8"/>
      <c r="K151" s="8"/>
      <c r="L151" s="8"/>
      <c r="M151" s="32"/>
    </row>
    <row r="152" spans="8:13" x14ac:dyDescent="0.3">
      <c r="H152" s="8"/>
      <c r="I152" s="8"/>
      <c r="J152" s="8"/>
      <c r="K152" s="8"/>
      <c r="L152" s="8"/>
      <c r="M152" s="32"/>
    </row>
    <row r="153" spans="8:13" x14ac:dyDescent="0.3">
      <c r="H153" s="8"/>
      <c r="I153" s="8"/>
      <c r="J153" s="8"/>
      <c r="K153" s="8"/>
      <c r="L153" s="8"/>
      <c r="M153" s="32"/>
    </row>
    <row r="154" spans="8:13" x14ac:dyDescent="0.3">
      <c r="H154" s="8"/>
      <c r="I154" s="8"/>
      <c r="J154" s="8"/>
      <c r="K154" s="8"/>
      <c r="L154" s="8"/>
      <c r="M154" s="32"/>
    </row>
    <row r="155" spans="8:13" x14ac:dyDescent="0.3">
      <c r="H155" s="8"/>
      <c r="I155" s="8"/>
      <c r="J155" s="8"/>
      <c r="K155" s="8"/>
      <c r="L155" s="8"/>
      <c r="M155" s="32"/>
    </row>
    <row r="156" spans="8:13" x14ac:dyDescent="0.3">
      <c r="H156" s="8"/>
      <c r="I156" s="8"/>
      <c r="J156" s="8"/>
      <c r="K156" s="8"/>
      <c r="L156" s="8"/>
      <c r="M156" s="32"/>
    </row>
    <row r="157" spans="8:13" x14ac:dyDescent="0.3">
      <c r="H157" s="8"/>
      <c r="I157" s="8"/>
      <c r="J157" s="8"/>
      <c r="K157" s="8"/>
      <c r="L157" s="8"/>
      <c r="M157" s="32"/>
    </row>
    <row r="158" spans="8:13" x14ac:dyDescent="0.3">
      <c r="H158" s="8"/>
      <c r="I158" s="8"/>
      <c r="J158" s="8"/>
      <c r="K158" s="8"/>
      <c r="L158" s="8"/>
      <c r="M158" s="32"/>
    </row>
    <row r="159" spans="8:13" x14ac:dyDescent="0.3">
      <c r="H159" s="8"/>
      <c r="I159" s="8"/>
      <c r="J159" s="8"/>
      <c r="K159" s="8"/>
      <c r="L159" s="8"/>
      <c r="M159" s="32"/>
    </row>
    <row r="160" spans="8:13" x14ac:dyDescent="0.3">
      <c r="H160" s="8"/>
      <c r="I160" s="8"/>
      <c r="J160" s="8"/>
      <c r="K160" s="8"/>
      <c r="L160" s="8"/>
      <c r="M160" s="32"/>
    </row>
    <row r="161" spans="8:13" x14ac:dyDescent="0.3">
      <c r="H161" s="8"/>
      <c r="I161" s="8"/>
      <c r="J161" s="8"/>
      <c r="K161" s="8"/>
      <c r="L161" s="8"/>
      <c r="M161" s="32"/>
    </row>
    <row r="162" spans="8:13" x14ac:dyDescent="0.3">
      <c r="H162" s="8"/>
      <c r="I162" s="8"/>
      <c r="J162" s="8"/>
      <c r="K162" s="8"/>
      <c r="L162" s="8"/>
      <c r="M162" s="32"/>
    </row>
    <row r="163" spans="8:13" x14ac:dyDescent="0.3">
      <c r="H163" s="8"/>
      <c r="I163" s="8"/>
      <c r="J163" s="8"/>
      <c r="K163" s="8"/>
      <c r="L163" s="8"/>
      <c r="M163" s="32"/>
    </row>
    <row r="164" spans="8:13" x14ac:dyDescent="0.3">
      <c r="H164" s="8"/>
      <c r="I164" s="8"/>
      <c r="J164" s="8"/>
      <c r="K164" s="8"/>
      <c r="L164" s="8"/>
      <c r="M164" s="32"/>
    </row>
    <row r="165" spans="8:13" x14ac:dyDescent="0.3">
      <c r="H165" s="8"/>
      <c r="I165" s="8"/>
      <c r="J165" s="8"/>
      <c r="K165" s="8"/>
      <c r="L165" s="8"/>
      <c r="M165" s="32"/>
    </row>
    <row r="166" spans="8:13" x14ac:dyDescent="0.3">
      <c r="H166" s="8"/>
      <c r="I166" s="8"/>
      <c r="J166" s="8"/>
      <c r="K166" s="8"/>
      <c r="L166" s="8"/>
      <c r="M166" s="32"/>
    </row>
    <row r="167" spans="8:13" x14ac:dyDescent="0.3">
      <c r="H167" s="8"/>
      <c r="I167" s="8"/>
      <c r="J167" s="8"/>
      <c r="K167" s="8"/>
      <c r="L167" s="8"/>
      <c r="M167" s="32"/>
    </row>
    <row r="168" spans="8:13" x14ac:dyDescent="0.3">
      <c r="H168" s="8"/>
      <c r="I168" s="8"/>
      <c r="J168" s="8"/>
      <c r="K168" s="8"/>
      <c r="L168" s="8"/>
      <c r="M168" s="32"/>
    </row>
    <row r="169" spans="8:13" x14ac:dyDescent="0.3">
      <c r="H169" s="8"/>
      <c r="I169" s="8"/>
      <c r="J169" s="8"/>
      <c r="K169" s="8"/>
      <c r="L169" s="8"/>
      <c r="M169" s="32"/>
    </row>
    <row r="170" spans="8:13" x14ac:dyDescent="0.3">
      <c r="H170" s="8"/>
      <c r="I170" s="8"/>
      <c r="J170" s="8"/>
      <c r="K170" s="8"/>
      <c r="L170" s="8"/>
      <c r="M170" s="32"/>
    </row>
    <row r="171" spans="8:13" x14ac:dyDescent="0.3">
      <c r="H171" s="8"/>
      <c r="I171" s="8"/>
      <c r="J171" s="8"/>
      <c r="K171" s="8"/>
      <c r="L171" s="8"/>
      <c r="M171" s="32"/>
    </row>
    <row r="172" spans="8:13" x14ac:dyDescent="0.3">
      <c r="H172" s="8"/>
      <c r="I172" s="8"/>
      <c r="J172" s="8"/>
      <c r="K172" s="8"/>
      <c r="L172" s="8"/>
      <c r="M172" s="32"/>
    </row>
    <row r="173" spans="8:13" x14ac:dyDescent="0.3">
      <c r="H173" s="8"/>
      <c r="I173" s="8"/>
      <c r="J173" s="8"/>
      <c r="K173" s="8"/>
      <c r="L173" s="8"/>
      <c r="M173" s="32"/>
    </row>
    <row r="174" spans="8:13" x14ac:dyDescent="0.3">
      <c r="H174" s="8"/>
      <c r="I174" s="8"/>
      <c r="J174" s="8"/>
      <c r="K174" s="8"/>
      <c r="L174" s="8"/>
      <c r="M174" s="32"/>
    </row>
    <row r="175" spans="8:13" x14ac:dyDescent="0.3">
      <c r="H175" s="8"/>
      <c r="I175" s="8"/>
      <c r="J175" s="8"/>
      <c r="K175" s="8"/>
      <c r="L175" s="8"/>
      <c r="M175" s="32"/>
    </row>
    <row r="176" spans="8:13" x14ac:dyDescent="0.3">
      <c r="H176" s="8"/>
      <c r="I176" s="8"/>
      <c r="J176" s="8"/>
      <c r="K176" s="8"/>
      <c r="L176" s="8"/>
      <c r="M176" s="32"/>
    </row>
    <row r="177" spans="8:13" x14ac:dyDescent="0.3">
      <c r="H177" s="8"/>
      <c r="I177" s="8"/>
      <c r="J177" s="8"/>
      <c r="K177" s="8"/>
      <c r="L177" s="8"/>
      <c r="M177" s="32"/>
    </row>
    <row r="178" spans="8:13" x14ac:dyDescent="0.3">
      <c r="H178" s="8"/>
      <c r="I178" s="8"/>
      <c r="J178" s="8"/>
      <c r="K178" s="8"/>
      <c r="L178" s="8"/>
      <c r="M178" s="32"/>
    </row>
    <row r="179" spans="8:13" x14ac:dyDescent="0.3">
      <c r="H179" s="8"/>
      <c r="I179" s="8"/>
      <c r="J179" s="8"/>
      <c r="K179" s="8"/>
      <c r="L179" s="8"/>
      <c r="M179" s="32"/>
    </row>
    <row r="180" spans="8:13" x14ac:dyDescent="0.3">
      <c r="H180" s="8"/>
      <c r="I180" s="8"/>
      <c r="J180" s="8"/>
      <c r="K180" s="8"/>
      <c r="L180" s="8"/>
      <c r="M180" s="32"/>
    </row>
    <row r="181" spans="8:13" x14ac:dyDescent="0.3">
      <c r="H181" s="8"/>
      <c r="I181" s="8"/>
      <c r="J181" s="8"/>
      <c r="K181" s="8"/>
      <c r="L181" s="8"/>
      <c r="M181" s="32"/>
    </row>
    <row r="182" spans="8:13" x14ac:dyDescent="0.3">
      <c r="H182" s="8"/>
      <c r="I182" s="8"/>
      <c r="J182" s="8"/>
      <c r="K182" s="8"/>
      <c r="L182" s="8"/>
      <c r="M182" s="32"/>
    </row>
    <row r="183" spans="8:13" x14ac:dyDescent="0.3">
      <c r="H183" s="8"/>
      <c r="I183" s="8"/>
      <c r="J183" s="8"/>
      <c r="K183" s="8"/>
      <c r="L183" s="8"/>
      <c r="M183" s="32"/>
    </row>
    <row r="184" spans="8:13" x14ac:dyDescent="0.3">
      <c r="H184" s="8"/>
      <c r="I184" s="8"/>
      <c r="J184" s="8"/>
      <c r="K184" s="8"/>
      <c r="L184" s="8"/>
      <c r="M184" s="32"/>
    </row>
    <row r="185" spans="8:13" x14ac:dyDescent="0.3">
      <c r="H185" s="8"/>
      <c r="I185" s="8"/>
      <c r="J185" s="8"/>
      <c r="K185" s="8"/>
      <c r="L185" s="8"/>
      <c r="M185" s="32"/>
    </row>
    <row r="186" spans="8:13" x14ac:dyDescent="0.3">
      <c r="H186" s="8"/>
      <c r="I186" s="8"/>
      <c r="J186" s="8"/>
      <c r="K186" s="8"/>
      <c r="L186" s="8"/>
      <c r="M186" s="32"/>
    </row>
    <row r="187" spans="8:13" x14ac:dyDescent="0.3">
      <c r="H187" s="8"/>
      <c r="I187" s="8"/>
      <c r="J187" s="8"/>
      <c r="K187" s="8"/>
      <c r="L187" s="8"/>
      <c r="M187" s="32"/>
    </row>
    <row r="188" spans="8:13" x14ac:dyDescent="0.3">
      <c r="H188" s="8"/>
      <c r="I188" s="8"/>
      <c r="J188" s="8"/>
      <c r="K188" s="8"/>
      <c r="L188" s="8"/>
      <c r="M188" s="32"/>
    </row>
    <row r="189" spans="8:13" x14ac:dyDescent="0.3">
      <c r="H189" s="8"/>
      <c r="I189" s="8"/>
      <c r="J189" s="8"/>
      <c r="K189" s="8"/>
      <c r="L189" s="8"/>
      <c r="M189" s="32"/>
    </row>
    <row r="190" spans="8:13" x14ac:dyDescent="0.3">
      <c r="H190" s="8"/>
      <c r="I190" s="8"/>
      <c r="J190" s="8"/>
      <c r="K190" s="8"/>
      <c r="L190" s="8"/>
      <c r="M190" s="32"/>
    </row>
    <row r="191" spans="8:13" x14ac:dyDescent="0.3">
      <c r="H191" s="8"/>
      <c r="I191" s="8"/>
      <c r="J191" s="8"/>
      <c r="K191" s="8"/>
      <c r="L191" s="8"/>
      <c r="M191" s="32"/>
    </row>
    <row r="192" spans="8:13" x14ac:dyDescent="0.3">
      <c r="H192" s="8"/>
      <c r="I192" s="8"/>
      <c r="J192" s="8"/>
      <c r="K192" s="8"/>
      <c r="L192" s="8"/>
      <c r="M192" s="32"/>
    </row>
    <row r="193" spans="8:13" x14ac:dyDescent="0.3">
      <c r="H193" s="8"/>
      <c r="I193" s="8"/>
      <c r="J193" s="8"/>
      <c r="K193" s="8"/>
      <c r="L193" s="8"/>
      <c r="M193" s="32"/>
    </row>
    <row r="194" spans="8:13" x14ac:dyDescent="0.3">
      <c r="H194" s="8"/>
      <c r="I194" s="8"/>
      <c r="J194" s="8"/>
      <c r="K194" s="8"/>
      <c r="L194" s="8"/>
      <c r="M194" s="32"/>
    </row>
    <row r="195" spans="8:13" x14ac:dyDescent="0.3">
      <c r="H195" s="8"/>
      <c r="I195" s="8"/>
      <c r="J195" s="8"/>
      <c r="K195" s="8"/>
      <c r="L195" s="8"/>
      <c r="M195" s="32"/>
    </row>
    <row r="196" spans="8:13" x14ac:dyDescent="0.3">
      <c r="H196" s="8"/>
      <c r="I196" s="8"/>
      <c r="J196" s="8"/>
      <c r="K196" s="8"/>
      <c r="L196" s="8"/>
      <c r="M196" s="32"/>
    </row>
    <row r="197" spans="8:13" x14ac:dyDescent="0.3">
      <c r="H197" s="8"/>
      <c r="I197" s="8"/>
      <c r="J197" s="8"/>
      <c r="K197" s="8"/>
      <c r="L197" s="8"/>
      <c r="M197" s="32"/>
    </row>
    <row r="198" spans="8:13" x14ac:dyDescent="0.3">
      <c r="H198" s="8"/>
      <c r="I198" s="8"/>
      <c r="J198" s="8"/>
      <c r="K198" s="8"/>
      <c r="L198" s="8"/>
      <c r="M198" s="32"/>
    </row>
    <row r="199" spans="8:13" x14ac:dyDescent="0.3">
      <c r="H199" s="8"/>
      <c r="I199" s="8"/>
      <c r="J199" s="8"/>
      <c r="K199" s="8"/>
      <c r="L199" s="8"/>
      <c r="M199" s="32"/>
    </row>
    <row r="200" spans="8:13" x14ac:dyDescent="0.3">
      <c r="H200" s="8"/>
      <c r="I200" s="8"/>
      <c r="J200" s="8"/>
      <c r="K200" s="8"/>
      <c r="L200" s="8"/>
      <c r="M200" s="32"/>
    </row>
    <row r="201" spans="8:13" x14ac:dyDescent="0.3">
      <c r="H201" s="8"/>
      <c r="I201" s="8"/>
      <c r="J201" s="8"/>
      <c r="K201" s="8"/>
      <c r="L201" s="8"/>
      <c r="M201" s="32"/>
    </row>
    <row r="202" spans="8:13" x14ac:dyDescent="0.3">
      <c r="H202" s="8"/>
      <c r="I202" s="8"/>
      <c r="J202" s="8"/>
      <c r="K202" s="8"/>
      <c r="L202" s="8"/>
      <c r="M202" s="32"/>
    </row>
    <row r="203" spans="8:13" x14ac:dyDescent="0.3">
      <c r="H203" s="8"/>
      <c r="I203" s="8"/>
      <c r="J203" s="8"/>
      <c r="K203" s="8"/>
      <c r="L203" s="8"/>
      <c r="M203" s="32"/>
    </row>
    <row r="204" spans="8:13" x14ac:dyDescent="0.3">
      <c r="H204" s="8"/>
      <c r="I204" s="8"/>
      <c r="J204" s="8"/>
      <c r="K204" s="8"/>
      <c r="L204" s="8"/>
      <c r="M204" s="32"/>
    </row>
    <row r="205" spans="8:13" x14ac:dyDescent="0.3">
      <c r="H205" s="8"/>
      <c r="I205" s="8"/>
      <c r="J205" s="8"/>
      <c r="K205" s="8"/>
      <c r="L205" s="8"/>
      <c r="M205" s="32"/>
    </row>
    <row r="206" spans="8:13" x14ac:dyDescent="0.3">
      <c r="H206" s="8"/>
      <c r="I206" s="8"/>
      <c r="J206" s="8"/>
      <c r="K206" s="8"/>
      <c r="L206" s="8"/>
      <c r="M206" s="32"/>
    </row>
    <row r="207" spans="8:13" x14ac:dyDescent="0.3">
      <c r="H207" s="8"/>
      <c r="I207" s="8"/>
      <c r="J207" s="8"/>
      <c r="K207" s="8"/>
      <c r="L207" s="8"/>
      <c r="M207" s="32"/>
    </row>
    <row r="208" spans="8:13" x14ac:dyDescent="0.3">
      <c r="H208" s="8"/>
      <c r="I208" s="8"/>
      <c r="J208" s="8"/>
      <c r="K208" s="8"/>
      <c r="L208" s="8"/>
      <c r="M208" s="32"/>
    </row>
    <row r="209" spans="8:13" x14ac:dyDescent="0.3">
      <c r="H209" s="8"/>
      <c r="I209" s="8"/>
      <c r="J209" s="8"/>
      <c r="K209" s="8"/>
      <c r="L209" s="8"/>
      <c r="M209" s="32"/>
    </row>
    <row r="210" spans="8:13" x14ac:dyDescent="0.3">
      <c r="H210" s="8"/>
      <c r="I210" s="8"/>
      <c r="J210" s="8"/>
      <c r="K210" s="8"/>
      <c r="L210" s="8"/>
      <c r="M210" s="32"/>
    </row>
    <row r="211" spans="8:13" x14ac:dyDescent="0.3">
      <c r="H211" s="8"/>
      <c r="I211" s="8"/>
      <c r="J211" s="8"/>
      <c r="K211" s="8"/>
      <c r="L211" s="8"/>
      <c r="M211" s="32"/>
    </row>
    <row r="212" spans="8:13" x14ac:dyDescent="0.3">
      <c r="H212" s="8"/>
      <c r="I212" s="8"/>
      <c r="J212" s="8"/>
      <c r="K212" s="8"/>
      <c r="L212" s="8"/>
      <c r="M212" s="32"/>
    </row>
    <row r="213" spans="8:13" x14ac:dyDescent="0.3">
      <c r="H213" s="8"/>
      <c r="I213" s="8"/>
      <c r="J213" s="8"/>
      <c r="K213" s="8"/>
      <c r="L213" s="8"/>
      <c r="M213" s="32"/>
    </row>
    <row r="214" spans="8:13" x14ac:dyDescent="0.3">
      <c r="H214" s="8"/>
      <c r="I214" s="8"/>
      <c r="J214" s="8"/>
      <c r="K214" s="8"/>
      <c r="L214" s="8"/>
      <c r="M214" s="32"/>
    </row>
    <row r="215" spans="8:13" x14ac:dyDescent="0.3">
      <c r="H215" s="8"/>
      <c r="I215" s="8"/>
      <c r="J215" s="8"/>
      <c r="K215" s="8"/>
      <c r="L215" s="8"/>
      <c r="M215" s="32"/>
    </row>
    <row r="216" spans="8:13" x14ac:dyDescent="0.3">
      <c r="H216" s="8"/>
      <c r="I216" s="8"/>
      <c r="J216" s="8"/>
      <c r="K216" s="8"/>
      <c r="L216" s="8"/>
      <c r="M216" s="32"/>
    </row>
    <row r="217" spans="8:13" x14ac:dyDescent="0.3">
      <c r="H217" s="8"/>
      <c r="I217" s="8"/>
      <c r="J217" s="8"/>
      <c r="K217" s="8"/>
      <c r="L217" s="8"/>
      <c r="M217" s="32"/>
    </row>
    <row r="218" spans="8:13" x14ac:dyDescent="0.3">
      <c r="H218" s="8"/>
      <c r="I218" s="8"/>
      <c r="J218" s="8"/>
      <c r="K218" s="8"/>
      <c r="L218" s="8"/>
      <c r="M218" s="32"/>
    </row>
    <row r="219" spans="8:13" x14ac:dyDescent="0.3">
      <c r="H219" s="8"/>
      <c r="I219" s="8"/>
      <c r="J219" s="8"/>
      <c r="K219" s="8"/>
      <c r="L219" s="8"/>
      <c r="M219" s="32"/>
    </row>
    <row r="220" spans="8:13" x14ac:dyDescent="0.3">
      <c r="H220" s="8"/>
      <c r="I220" s="8"/>
      <c r="J220" s="8"/>
      <c r="K220" s="8"/>
      <c r="L220" s="8"/>
      <c r="M220" s="32"/>
    </row>
    <row r="221" spans="8:13" x14ac:dyDescent="0.3">
      <c r="H221" s="8"/>
      <c r="I221" s="8"/>
      <c r="J221" s="8"/>
      <c r="K221" s="8"/>
      <c r="L221" s="8"/>
      <c r="M221" s="32"/>
    </row>
    <row r="222" spans="8:13" x14ac:dyDescent="0.3">
      <c r="H222" s="8"/>
      <c r="I222" s="8"/>
      <c r="J222" s="8"/>
      <c r="K222" s="8"/>
      <c r="L222" s="8"/>
      <c r="M222" s="32"/>
    </row>
    <row r="223" spans="8:13" x14ac:dyDescent="0.3">
      <c r="H223" s="8"/>
      <c r="I223" s="8"/>
      <c r="J223" s="8"/>
      <c r="K223" s="8"/>
      <c r="L223" s="8"/>
      <c r="M223" s="32"/>
    </row>
    <row r="224" spans="8:13" x14ac:dyDescent="0.3">
      <c r="H224" s="8"/>
      <c r="I224" s="8"/>
      <c r="J224" s="8"/>
      <c r="K224" s="8"/>
      <c r="L224" s="8"/>
      <c r="M224" s="32"/>
    </row>
    <row r="225" spans="8:13" x14ac:dyDescent="0.3">
      <c r="H225" s="8"/>
      <c r="I225" s="8"/>
      <c r="J225" s="8"/>
      <c r="K225" s="8"/>
      <c r="L225" s="8"/>
      <c r="M225" s="32"/>
    </row>
    <row r="226" spans="8:13" x14ac:dyDescent="0.3">
      <c r="H226" s="8"/>
      <c r="I226" s="8"/>
      <c r="J226" s="8"/>
      <c r="K226" s="8"/>
      <c r="L226" s="8"/>
      <c r="M226" s="32"/>
    </row>
    <row r="227" spans="8:13" x14ac:dyDescent="0.3">
      <c r="H227" s="8"/>
      <c r="I227" s="8"/>
      <c r="J227" s="8"/>
      <c r="K227" s="8"/>
      <c r="L227" s="8"/>
      <c r="M227" s="32"/>
    </row>
    <row r="228" spans="8:13" x14ac:dyDescent="0.3">
      <c r="H228" s="8"/>
      <c r="I228" s="8"/>
      <c r="J228" s="8"/>
      <c r="K228" s="8"/>
      <c r="L228" s="8"/>
      <c r="M228" s="32"/>
    </row>
    <row r="229" spans="8:13" x14ac:dyDescent="0.3">
      <c r="H229" s="8"/>
      <c r="I229" s="8"/>
      <c r="J229" s="8"/>
      <c r="K229" s="8"/>
      <c r="L229" s="8"/>
      <c r="M229" s="32"/>
    </row>
    <row r="230" spans="8:13" x14ac:dyDescent="0.3">
      <c r="H230" s="8"/>
      <c r="I230" s="8"/>
      <c r="J230" s="8"/>
      <c r="K230" s="8"/>
      <c r="L230" s="8"/>
      <c r="M230" s="32"/>
    </row>
    <row r="231" spans="8:13" x14ac:dyDescent="0.3">
      <c r="H231" s="8"/>
      <c r="I231" s="8"/>
      <c r="J231" s="8"/>
      <c r="K231" s="8"/>
      <c r="L231" s="8"/>
      <c r="M231" s="32"/>
    </row>
    <row r="232" spans="8:13" x14ac:dyDescent="0.3">
      <c r="H232" s="8"/>
      <c r="I232" s="8"/>
      <c r="J232" s="8"/>
      <c r="K232" s="8"/>
      <c r="L232" s="8"/>
      <c r="M232" s="32"/>
    </row>
    <row r="233" spans="8:13" x14ac:dyDescent="0.3">
      <c r="H233" s="8"/>
      <c r="I233" s="8"/>
      <c r="J233" s="8"/>
      <c r="K233" s="8"/>
      <c r="L233" s="8"/>
      <c r="M233" s="32"/>
    </row>
    <row r="234" spans="8:13" x14ac:dyDescent="0.3">
      <c r="H234" s="8"/>
      <c r="I234" s="8"/>
      <c r="J234" s="8"/>
      <c r="K234" s="8"/>
      <c r="L234" s="8"/>
      <c r="M234" s="32"/>
    </row>
    <row r="235" spans="8:13" x14ac:dyDescent="0.3">
      <c r="H235" s="8"/>
      <c r="I235" s="8"/>
      <c r="J235" s="8"/>
      <c r="K235" s="8"/>
      <c r="L235" s="8"/>
      <c r="M235" s="32"/>
    </row>
    <row r="236" spans="8:13" x14ac:dyDescent="0.3">
      <c r="H236" s="8"/>
      <c r="I236" s="8"/>
      <c r="J236" s="8"/>
      <c r="K236" s="8"/>
      <c r="L236" s="8"/>
      <c r="M236" s="32"/>
    </row>
    <row r="237" spans="8:13" x14ac:dyDescent="0.3">
      <c r="H237" s="8"/>
      <c r="I237" s="8"/>
      <c r="J237" s="8"/>
      <c r="K237" s="8"/>
      <c r="L237" s="8"/>
      <c r="M237" s="32"/>
    </row>
    <row r="238" spans="8:13" x14ac:dyDescent="0.3">
      <c r="H238" s="8"/>
      <c r="I238" s="8"/>
      <c r="J238" s="8"/>
      <c r="K238" s="8"/>
      <c r="L238" s="8"/>
      <c r="M238" s="32"/>
    </row>
    <row r="239" spans="8:13" x14ac:dyDescent="0.3">
      <c r="H239" s="8"/>
      <c r="I239" s="8"/>
      <c r="J239" s="8"/>
      <c r="K239" s="8"/>
      <c r="L239" s="8"/>
      <c r="M239" s="32"/>
    </row>
    <row r="240" spans="8:13" x14ac:dyDescent="0.3">
      <c r="H240" s="8"/>
      <c r="I240" s="8"/>
      <c r="J240" s="8"/>
      <c r="K240" s="8"/>
      <c r="L240" s="8"/>
      <c r="M240" s="32"/>
    </row>
    <row r="241" spans="8:13" x14ac:dyDescent="0.3">
      <c r="H241" s="8"/>
      <c r="I241" s="8"/>
      <c r="J241" s="8"/>
      <c r="K241" s="8"/>
      <c r="L241" s="8"/>
      <c r="M241" s="32"/>
    </row>
    <row r="242" spans="8:13" x14ac:dyDescent="0.3">
      <c r="H242" s="8"/>
      <c r="I242" s="8"/>
      <c r="J242" s="8"/>
      <c r="K242" s="8"/>
      <c r="L242" s="8"/>
      <c r="M242" s="32"/>
    </row>
    <row r="243" spans="8:13" x14ac:dyDescent="0.3">
      <c r="H243" s="8"/>
      <c r="I243" s="8"/>
      <c r="J243" s="8"/>
      <c r="K243" s="8"/>
      <c r="L243" s="8"/>
      <c r="M243" s="32"/>
    </row>
    <row r="244" spans="8:13" x14ac:dyDescent="0.3">
      <c r="H244" s="8"/>
      <c r="I244" s="8"/>
      <c r="J244" s="8"/>
      <c r="K244" s="8"/>
      <c r="L244" s="8"/>
      <c r="M244" s="32"/>
    </row>
    <row r="245" spans="8:13" x14ac:dyDescent="0.3">
      <c r="H245" s="8"/>
      <c r="I245" s="8"/>
      <c r="J245" s="8"/>
      <c r="K245" s="8"/>
      <c r="L245" s="8"/>
      <c r="M245" s="32"/>
    </row>
    <row r="246" spans="8:13" x14ac:dyDescent="0.3">
      <c r="H246" s="8"/>
      <c r="I246" s="8"/>
      <c r="J246" s="8"/>
      <c r="K246" s="8"/>
      <c r="L246" s="8"/>
      <c r="M246" s="32"/>
    </row>
    <row r="247" spans="8:13" x14ac:dyDescent="0.3">
      <c r="H247" s="8"/>
      <c r="I247" s="8"/>
      <c r="J247" s="8"/>
      <c r="K247" s="8"/>
      <c r="L247" s="8"/>
      <c r="M247" s="32"/>
    </row>
    <row r="248" spans="8:13" x14ac:dyDescent="0.3">
      <c r="H248" s="8"/>
      <c r="I248" s="8"/>
      <c r="J248" s="8"/>
      <c r="K248" s="8"/>
      <c r="L248" s="8"/>
      <c r="M248" s="32"/>
    </row>
    <row r="249" spans="8:13" x14ac:dyDescent="0.3">
      <c r="H249" s="8"/>
      <c r="I249" s="8"/>
      <c r="J249" s="8"/>
      <c r="K249" s="8"/>
      <c r="L249" s="8"/>
      <c r="M249" s="32"/>
    </row>
    <row r="250" spans="8:13" x14ac:dyDescent="0.3">
      <c r="H250" s="8"/>
      <c r="I250" s="8"/>
      <c r="J250" s="8"/>
      <c r="K250" s="8"/>
      <c r="L250" s="8"/>
      <c r="M250" s="32"/>
    </row>
    <row r="251" spans="8:13" x14ac:dyDescent="0.3">
      <c r="H251" s="8"/>
      <c r="I251" s="8"/>
      <c r="J251" s="8"/>
      <c r="K251" s="8"/>
      <c r="L251" s="8"/>
      <c r="M251" s="32"/>
    </row>
    <row r="252" spans="8:13" x14ac:dyDescent="0.3">
      <c r="H252" s="8"/>
      <c r="I252" s="8"/>
      <c r="J252" s="8"/>
      <c r="K252" s="8"/>
      <c r="L252" s="8"/>
      <c r="M252" s="32"/>
    </row>
    <row r="253" spans="8:13" x14ac:dyDescent="0.3">
      <c r="H253" s="8"/>
      <c r="I253" s="8"/>
      <c r="J253" s="8"/>
      <c r="K253" s="8"/>
      <c r="L253" s="8"/>
      <c r="M253" s="32"/>
    </row>
    <row r="254" spans="8:13" x14ac:dyDescent="0.3">
      <c r="H254" s="8"/>
      <c r="I254" s="8"/>
      <c r="J254" s="8"/>
      <c r="K254" s="8"/>
      <c r="L254" s="8"/>
      <c r="M254" s="32"/>
    </row>
    <row r="255" spans="8:13" x14ac:dyDescent="0.3">
      <c r="H255" s="8"/>
      <c r="I255" s="8"/>
      <c r="J255" s="8"/>
      <c r="K255" s="8"/>
      <c r="L255" s="8"/>
      <c r="M255" s="32"/>
    </row>
    <row r="256" spans="8:13" x14ac:dyDescent="0.3">
      <c r="H256" s="8"/>
      <c r="I256" s="8"/>
      <c r="J256" s="8"/>
      <c r="K256" s="8"/>
      <c r="L256" s="8"/>
      <c r="M256" s="32"/>
    </row>
    <row r="257" spans="8:13" x14ac:dyDescent="0.3">
      <c r="H257" s="8"/>
      <c r="I257" s="8"/>
      <c r="J257" s="8"/>
      <c r="K257" s="8"/>
      <c r="L257" s="8"/>
      <c r="M257" s="32"/>
    </row>
    <row r="258" spans="8:13" x14ac:dyDescent="0.3">
      <c r="H258" s="8"/>
      <c r="I258" s="8"/>
      <c r="J258" s="8"/>
      <c r="K258" s="8"/>
      <c r="L258" s="8"/>
      <c r="M258" s="32"/>
    </row>
    <row r="259" spans="8:13" x14ac:dyDescent="0.3">
      <c r="H259" s="8"/>
      <c r="I259" s="8"/>
      <c r="J259" s="8"/>
      <c r="K259" s="8"/>
      <c r="L259" s="8"/>
      <c r="M259" s="32"/>
    </row>
    <row r="260" spans="8:13" x14ac:dyDescent="0.3">
      <c r="H260" s="8"/>
      <c r="I260" s="8"/>
      <c r="J260" s="8"/>
      <c r="K260" s="8"/>
      <c r="L260" s="8"/>
      <c r="M260" s="32"/>
    </row>
    <row r="261" spans="8:13" x14ac:dyDescent="0.3">
      <c r="H261" s="8"/>
      <c r="I261" s="8"/>
      <c r="J261" s="8"/>
      <c r="K261" s="8"/>
      <c r="L261" s="8"/>
      <c r="M261" s="32"/>
    </row>
    <row r="262" spans="8:13" x14ac:dyDescent="0.3">
      <c r="H262" s="8"/>
      <c r="I262" s="8"/>
      <c r="J262" s="8"/>
      <c r="K262" s="8"/>
      <c r="L262" s="8"/>
      <c r="M262" s="32"/>
    </row>
    <row r="263" spans="8:13" x14ac:dyDescent="0.3">
      <c r="H263" s="8"/>
      <c r="I263" s="8"/>
      <c r="J263" s="8"/>
      <c r="K263" s="8"/>
      <c r="L263" s="8"/>
      <c r="M263" s="32"/>
    </row>
    <row r="264" spans="8:13" x14ac:dyDescent="0.3">
      <c r="H264" s="8"/>
      <c r="I264" s="8"/>
      <c r="J264" s="8"/>
      <c r="K264" s="8"/>
      <c r="L264" s="8"/>
      <c r="M264" s="32"/>
    </row>
    <row r="265" spans="8:13" x14ac:dyDescent="0.3">
      <c r="H265" s="8"/>
      <c r="I265" s="8"/>
      <c r="J265" s="8"/>
      <c r="K265" s="8"/>
      <c r="L265" s="8"/>
      <c r="M265" s="32"/>
    </row>
    <row r="266" spans="8:13" x14ac:dyDescent="0.3">
      <c r="H266" s="8"/>
      <c r="I266" s="8"/>
      <c r="J266" s="8"/>
      <c r="K266" s="8"/>
      <c r="L266" s="8"/>
      <c r="M266" s="32"/>
    </row>
    <row r="267" spans="8:13" x14ac:dyDescent="0.3">
      <c r="H267" s="8"/>
      <c r="I267" s="8"/>
      <c r="J267" s="8"/>
      <c r="K267" s="8"/>
      <c r="L267" s="8"/>
      <c r="M267" s="32"/>
    </row>
    <row r="268" spans="8:13" x14ac:dyDescent="0.3">
      <c r="H268" s="8"/>
      <c r="I268" s="8"/>
      <c r="J268" s="8"/>
      <c r="K268" s="8"/>
      <c r="L268" s="8"/>
      <c r="M268" s="32"/>
    </row>
    <row r="269" spans="8:13" x14ac:dyDescent="0.3">
      <c r="H269" s="8"/>
      <c r="I269" s="8"/>
      <c r="J269" s="8"/>
      <c r="K269" s="8"/>
      <c r="L269" s="8"/>
      <c r="M269" s="32"/>
    </row>
    <row r="270" spans="8:13" x14ac:dyDescent="0.3">
      <c r="H270" s="8"/>
      <c r="I270" s="8"/>
      <c r="J270" s="8"/>
      <c r="K270" s="8"/>
      <c r="L270" s="8"/>
      <c r="M270" s="32"/>
    </row>
    <row r="271" spans="8:13" x14ac:dyDescent="0.3">
      <c r="H271" s="8"/>
      <c r="I271" s="8"/>
      <c r="J271" s="8"/>
      <c r="K271" s="8"/>
      <c r="L271" s="8"/>
      <c r="M271" s="32"/>
    </row>
    <row r="272" spans="8:13" x14ac:dyDescent="0.3">
      <c r="H272" s="8"/>
      <c r="I272" s="8"/>
      <c r="J272" s="8"/>
      <c r="K272" s="8"/>
      <c r="L272" s="8"/>
      <c r="M272" s="32"/>
    </row>
    <row r="273" spans="8:13" x14ac:dyDescent="0.3">
      <c r="H273" s="8"/>
      <c r="I273" s="8"/>
      <c r="J273" s="8"/>
      <c r="K273" s="8"/>
      <c r="L273" s="8"/>
      <c r="M273" s="32"/>
    </row>
    <row r="274" spans="8:13" x14ac:dyDescent="0.3">
      <c r="H274" s="8"/>
      <c r="I274" s="8"/>
      <c r="J274" s="8"/>
      <c r="K274" s="8"/>
      <c r="L274" s="8"/>
      <c r="M274" s="32"/>
    </row>
    <row r="275" spans="8:13" x14ac:dyDescent="0.3">
      <c r="H275" s="8"/>
      <c r="I275" s="8"/>
      <c r="J275" s="8"/>
      <c r="K275" s="8"/>
      <c r="L275" s="8"/>
      <c r="M275" s="32"/>
    </row>
    <row r="276" spans="8:13" x14ac:dyDescent="0.3">
      <c r="H276" s="8"/>
      <c r="I276" s="8"/>
      <c r="J276" s="8"/>
      <c r="K276" s="8"/>
      <c r="L276" s="8"/>
      <c r="M276" s="32"/>
    </row>
    <row r="277" spans="8:13" x14ac:dyDescent="0.3">
      <c r="H277" s="8"/>
      <c r="I277" s="8"/>
      <c r="J277" s="8"/>
      <c r="K277" s="8"/>
      <c r="L277" s="8"/>
      <c r="M277" s="32"/>
    </row>
    <row r="278" spans="8:13" x14ac:dyDescent="0.3">
      <c r="H278" s="8"/>
      <c r="I278" s="8"/>
      <c r="J278" s="8"/>
      <c r="K278" s="8"/>
      <c r="L278" s="8"/>
      <c r="M278" s="32"/>
    </row>
    <row r="279" spans="8:13" x14ac:dyDescent="0.3">
      <c r="H279" s="8"/>
      <c r="I279" s="8"/>
      <c r="J279" s="8"/>
      <c r="K279" s="8"/>
      <c r="L279" s="8"/>
      <c r="M279" s="32"/>
    </row>
    <row r="280" spans="8:13" x14ac:dyDescent="0.3">
      <c r="H280" s="8"/>
      <c r="I280" s="8"/>
      <c r="J280" s="8"/>
      <c r="K280" s="8"/>
      <c r="L280" s="8"/>
      <c r="M280" s="32"/>
    </row>
    <row r="281" spans="8:13" x14ac:dyDescent="0.3">
      <c r="H281" s="8"/>
      <c r="I281" s="8"/>
      <c r="J281" s="8"/>
      <c r="K281" s="8"/>
      <c r="L281" s="8"/>
      <c r="M281" s="32"/>
    </row>
    <row r="282" spans="8:13" x14ac:dyDescent="0.3">
      <c r="H282" s="8"/>
      <c r="I282" s="8"/>
      <c r="J282" s="8"/>
      <c r="K282" s="8"/>
      <c r="L282" s="8"/>
      <c r="M282" s="32"/>
    </row>
    <row r="283" spans="8:13" x14ac:dyDescent="0.3">
      <c r="H283" s="8"/>
      <c r="I283" s="8"/>
      <c r="J283" s="8"/>
      <c r="K283" s="8"/>
      <c r="L283" s="8"/>
      <c r="M283" s="32"/>
    </row>
    <row r="284" spans="8:13" x14ac:dyDescent="0.3">
      <c r="H284" s="8"/>
      <c r="I284" s="8"/>
      <c r="J284" s="8"/>
      <c r="K284" s="8"/>
      <c r="L284" s="8"/>
      <c r="M284" s="32"/>
    </row>
    <row r="285" spans="8:13" x14ac:dyDescent="0.3">
      <c r="H285" s="8"/>
      <c r="I285" s="8"/>
      <c r="J285" s="8"/>
      <c r="K285" s="8"/>
      <c r="L285" s="8"/>
      <c r="M285" s="32"/>
    </row>
    <row r="286" spans="8:13" x14ac:dyDescent="0.3">
      <c r="H286" s="8"/>
      <c r="I286" s="8"/>
      <c r="J286" s="8"/>
      <c r="K286" s="8"/>
      <c r="L286" s="8"/>
      <c r="M286" s="32"/>
    </row>
    <row r="287" spans="8:13" x14ac:dyDescent="0.3">
      <c r="H287" s="8"/>
      <c r="I287" s="8"/>
      <c r="J287" s="8"/>
      <c r="K287" s="8"/>
      <c r="L287" s="8"/>
      <c r="M287" s="32"/>
    </row>
    <row r="288" spans="8:13" x14ac:dyDescent="0.3">
      <c r="H288" s="8"/>
      <c r="I288" s="8"/>
      <c r="J288" s="8"/>
      <c r="K288" s="8"/>
      <c r="L288" s="8"/>
      <c r="M288" s="32"/>
    </row>
    <row r="289" spans="8:13" x14ac:dyDescent="0.3">
      <c r="H289" s="8"/>
      <c r="I289" s="8"/>
      <c r="J289" s="8"/>
      <c r="K289" s="8"/>
      <c r="L289" s="8"/>
      <c r="M289" s="32"/>
    </row>
    <row r="290" spans="8:13" x14ac:dyDescent="0.3">
      <c r="H290" s="8"/>
      <c r="I290" s="8"/>
      <c r="J290" s="8"/>
      <c r="K290" s="8"/>
      <c r="L290" s="8"/>
      <c r="M290" s="32"/>
    </row>
    <row r="291" spans="8:13" x14ac:dyDescent="0.3">
      <c r="H291" s="8"/>
      <c r="I291" s="8"/>
      <c r="J291" s="8"/>
      <c r="K291" s="8"/>
      <c r="L291" s="8"/>
      <c r="M291" s="32"/>
    </row>
    <row r="292" spans="8:13" x14ac:dyDescent="0.3">
      <c r="H292" s="8"/>
      <c r="I292" s="8"/>
      <c r="J292" s="8"/>
      <c r="K292" s="8"/>
      <c r="L292" s="8"/>
      <c r="M292" s="32"/>
    </row>
    <row r="293" spans="8:13" x14ac:dyDescent="0.3">
      <c r="H293" s="8"/>
      <c r="I293" s="8"/>
      <c r="J293" s="8"/>
      <c r="K293" s="8"/>
      <c r="L293" s="8"/>
      <c r="M293" s="32"/>
    </row>
    <row r="294" spans="8:13" x14ac:dyDescent="0.3">
      <c r="H294" s="8"/>
      <c r="I294" s="8"/>
      <c r="J294" s="8"/>
      <c r="K294" s="8"/>
      <c r="L294" s="8"/>
      <c r="M294" s="32"/>
    </row>
    <row r="295" spans="8:13" x14ac:dyDescent="0.3">
      <c r="H295" s="8"/>
      <c r="I295" s="8"/>
      <c r="J295" s="8"/>
      <c r="K295" s="8"/>
      <c r="L295" s="8"/>
      <c r="M295" s="32"/>
    </row>
    <row r="296" spans="8:13" x14ac:dyDescent="0.3">
      <c r="H296" s="8"/>
      <c r="I296" s="8"/>
      <c r="J296" s="8"/>
      <c r="K296" s="8"/>
      <c r="L296" s="8"/>
      <c r="M296" s="32"/>
    </row>
    <row r="297" spans="8:13" x14ac:dyDescent="0.3">
      <c r="H297" s="8"/>
      <c r="I297" s="8"/>
      <c r="J297" s="8"/>
      <c r="K297" s="8"/>
      <c r="L297" s="8"/>
      <c r="M297" s="32"/>
    </row>
    <row r="298" spans="8:13" x14ac:dyDescent="0.3">
      <c r="H298" s="8"/>
      <c r="I298" s="8"/>
      <c r="J298" s="8"/>
      <c r="K298" s="8"/>
      <c r="L298" s="8"/>
      <c r="M298" s="32"/>
    </row>
    <row r="299" spans="8:13" x14ac:dyDescent="0.3">
      <c r="H299" s="8"/>
      <c r="I299" s="8"/>
      <c r="J299" s="8"/>
      <c r="K299" s="8"/>
      <c r="L299" s="8"/>
      <c r="M299" s="32"/>
    </row>
    <row r="300" spans="8:13" x14ac:dyDescent="0.3">
      <c r="H300" s="8"/>
      <c r="I300" s="8"/>
      <c r="J300" s="8"/>
      <c r="K300" s="8"/>
      <c r="L300" s="8"/>
      <c r="M300" s="32"/>
    </row>
    <row r="301" spans="8:13" x14ac:dyDescent="0.3">
      <c r="H301" s="8"/>
      <c r="I301" s="8"/>
      <c r="J301" s="8"/>
      <c r="K301" s="8"/>
      <c r="L301" s="8"/>
      <c r="M301" s="32"/>
    </row>
    <row r="302" spans="8:13" x14ac:dyDescent="0.3">
      <c r="H302" s="8"/>
      <c r="I302" s="8"/>
      <c r="J302" s="8"/>
      <c r="K302" s="8"/>
      <c r="L302" s="8"/>
      <c r="M302" s="32"/>
    </row>
    <row r="303" spans="8:13" x14ac:dyDescent="0.3">
      <c r="H303" s="8"/>
      <c r="I303" s="8"/>
      <c r="J303" s="8"/>
      <c r="K303" s="8"/>
      <c r="L303" s="8"/>
      <c r="M303" s="32"/>
    </row>
    <row r="304" spans="8:13" x14ac:dyDescent="0.3">
      <c r="H304" s="8"/>
      <c r="I304" s="8"/>
      <c r="J304" s="8"/>
      <c r="K304" s="8"/>
      <c r="L304" s="8"/>
      <c r="M304" s="32"/>
    </row>
    <row r="305" spans="8:13" x14ac:dyDescent="0.3">
      <c r="H305" s="8"/>
      <c r="I305" s="8"/>
      <c r="J305" s="8"/>
      <c r="K305" s="8"/>
      <c r="L305" s="8"/>
      <c r="M305" s="32"/>
    </row>
    <row r="306" spans="8:13" x14ac:dyDescent="0.3">
      <c r="H306" s="8"/>
      <c r="I306" s="8"/>
      <c r="J306" s="8"/>
      <c r="K306" s="8"/>
      <c r="L306" s="8"/>
      <c r="M306" s="32"/>
    </row>
    <row r="307" spans="8:13" x14ac:dyDescent="0.3">
      <c r="H307" s="8"/>
      <c r="I307" s="8"/>
      <c r="J307" s="8"/>
      <c r="K307" s="8"/>
      <c r="L307" s="8"/>
      <c r="M307" s="32"/>
    </row>
    <row r="308" spans="8:13" x14ac:dyDescent="0.3">
      <c r="H308" s="8"/>
      <c r="I308" s="8"/>
      <c r="J308" s="8"/>
      <c r="K308" s="8"/>
      <c r="L308" s="8"/>
      <c r="M308" s="32"/>
    </row>
    <row r="309" spans="8:13" x14ac:dyDescent="0.3">
      <c r="H309" s="8"/>
      <c r="I309" s="8"/>
      <c r="J309" s="8"/>
      <c r="K309" s="8"/>
      <c r="L309" s="8"/>
      <c r="M309" s="32"/>
    </row>
    <row r="310" spans="8:13" x14ac:dyDescent="0.3">
      <c r="H310" s="8"/>
      <c r="I310" s="8"/>
      <c r="J310" s="8"/>
      <c r="K310" s="8"/>
      <c r="L310" s="8"/>
      <c r="M310" s="32"/>
    </row>
    <row r="311" spans="8:13" x14ac:dyDescent="0.3">
      <c r="H311" s="8"/>
      <c r="I311" s="8"/>
      <c r="J311" s="8"/>
      <c r="K311" s="8"/>
      <c r="L311" s="8"/>
      <c r="M311" s="32"/>
    </row>
    <row r="312" spans="8:13" x14ac:dyDescent="0.3">
      <c r="H312" s="8"/>
      <c r="I312" s="8"/>
      <c r="J312" s="8"/>
      <c r="K312" s="8"/>
      <c r="L312" s="8"/>
      <c r="M312" s="32"/>
    </row>
    <row r="313" spans="8:13" x14ac:dyDescent="0.3">
      <c r="H313" s="8"/>
      <c r="I313" s="8"/>
      <c r="J313" s="8"/>
      <c r="K313" s="8"/>
      <c r="L313" s="8"/>
      <c r="M313" s="32"/>
    </row>
    <row r="314" spans="8:13" x14ac:dyDescent="0.3">
      <c r="H314" s="8"/>
      <c r="I314" s="8"/>
      <c r="J314" s="8"/>
      <c r="K314" s="8"/>
      <c r="L314" s="8"/>
      <c r="M314" s="32"/>
    </row>
    <row r="315" spans="8:13" x14ac:dyDescent="0.3">
      <c r="H315" s="8"/>
      <c r="I315" s="8"/>
      <c r="J315" s="8"/>
      <c r="K315" s="8"/>
      <c r="L315" s="8"/>
      <c r="M315" s="32"/>
    </row>
    <row r="316" spans="8:13" x14ac:dyDescent="0.3">
      <c r="H316" s="8"/>
      <c r="I316" s="8"/>
      <c r="J316" s="8"/>
      <c r="K316" s="8"/>
      <c r="L316" s="8"/>
      <c r="M316" s="32"/>
    </row>
    <row r="317" spans="8:13" x14ac:dyDescent="0.3">
      <c r="H317" s="8"/>
      <c r="I317" s="8"/>
      <c r="J317" s="8"/>
      <c r="K317" s="8"/>
      <c r="L317" s="8"/>
      <c r="M317" s="32"/>
    </row>
    <row r="318" spans="8:13" x14ac:dyDescent="0.3">
      <c r="H318" s="8"/>
      <c r="I318" s="8"/>
      <c r="J318" s="8"/>
      <c r="K318" s="8"/>
      <c r="L318" s="8"/>
      <c r="M318" s="32"/>
    </row>
    <row r="319" spans="8:13" x14ac:dyDescent="0.3">
      <c r="H319" s="8"/>
      <c r="I319" s="8"/>
      <c r="J319" s="8"/>
      <c r="K319" s="8"/>
      <c r="L319" s="8"/>
      <c r="M319" s="32"/>
    </row>
    <row r="320" spans="8:13" x14ac:dyDescent="0.3">
      <c r="H320" s="8"/>
      <c r="I320" s="8"/>
      <c r="J320" s="8"/>
      <c r="K320" s="8"/>
      <c r="L320" s="8"/>
      <c r="M320" s="32"/>
    </row>
    <row r="321" spans="8:13" x14ac:dyDescent="0.3">
      <c r="H321" s="8"/>
      <c r="I321" s="8"/>
      <c r="J321" s="8"/>
      <c r="K321" s="8"/>
      <c r="L321" s="8"/>
      <c r="M321" s="32"/>
    </row>
    <row r="322" spans="8:13" x14ac:dyDescent="0.3">
      <c r="H322" s="8"/>
      <c r="I322" s="8"/>
      <c r="J322" s="8"/>
      <c r="K322" s="8"/>
      <c r="L322" s="8"/>
      <c r="M322" s="32"/>
    </row>
    <row r="323" spans="8:13" x14ac:dyDescent="0.3">
      <c r="H323" s="8"/>
      <c r="I323" s="8"/>
      <c r="J323" s="8"/>
      <c r="K323" s="8"/>
      <c r="L323" s="8"/>
      <c r="M323" s="32"/>
    </row>
    <row r="324" spans="8:13" x14ac:dyDescent="0.3">
      <c r="H324" s="8"/>
      <c r="I324" s="8"/>
      <c r="J324" s="8"/>
      <c r="K324" s="8"/>
      <c r="L324" s="8"/>
      <c r="M324" s="32"/>
    </row>
    <row r="325" spans="8:13" x14ac:dyDescent="0.3">
      <c r="H325" s="8"/>
      <c r="I325" s="8"/>
      <c r="J325" s="8"/>
      <c r="K325" s="8"/>
      <c r="L325" s="8"/>
      <c r="M325" s="32"/>
    </row>
    <row r="326" spans="8:13" x14ac:dyDescent="0.3">
      <c r="H326" s="8"/>
      <c r="I326" s="8"/>
      <c r="J326" s="8"/>
      <c r="K326" s="8"/>
      <c r="L326" s="8"/>
      <c r="M326" s="32"/>
    </row>
    <row r="327" spans="8:13" x14ac:dyDescent="0.3">
      <c r="H327" s="8"/>
      <c r="I327" s="8"/>
      <c r="J327" s="8"/>
      <c r="K327" s="8"/>
      <c r="L327" s="8"/>
      <c r="M327" s="32"/>
    </row>
    <row r="328" spans="8:13" x14ac:dyDescent="0.3">
      <c r="H328" s="8"/>
      <c r="I328" s="8"/>
      <c r="J328" s="8"/>
      <c r="K328" s="8"/>
      <c r="L328" s="8"/>
      <c r="M328" s="32"/>
    </row>
    <row r="329" spans="8:13" x14ac:dyDescent="0.3">
      <c r="H329" s="8"/>
      <c r="I329" s="8"/>
      <c r="J329" s="8"/>
      <c r="K329" s="8"/>
      <c r="L329" s="8"/>
      <c r="M329" s="32"/>
    </row>
    <row r="330" spans="8:13" x14ac:dyDescent="0.3">
      <c r="H330" s="8"/>
      <c r="I330" s="8"/>
      <c r="J330" s="8"/>
      <c r="K330" s="8"/>
      <c r="L330" s="8"/>
      <c r="M330" s="32"/>
    </row>
    <row r="331" spans="8:13" x14ac:dyDescent="0.3">
      <c r="H331" s="8"/>
      <c r="I331" s="8"/>
      <c r="J331" s="8"/>
      <c r="K331" s="8"/>
      <c r="L331" s="8"/>
      <c r="M331" s="32"/>
    </row>
    <row r="332" spans="8:13" x14ac:dyDescent="0.3">
      <c r="H332" s="8"/>
      <c r="I332" s="8"/>
      <c r="J332" s="8"/>
      <c r="K332" s="8"/>
      <c r="L332" s="8"/>
      <c r="M332" s="32"/>
    </row>
    <row r="333" spans="8:13" x14ac:dyDescent="0.3">
      <c r="H333" s="8"/>
      <c r="I333" s="8"/>
      <c r="J333" s="8"/>
      <c r="K333" s="8"/>
      <c r="L333" s="8"/>
      <c r="M333" s="32"/>
    </row>
    <row r="334" spans="8:13" x14ac:dyDescent="0.3">
      <c r="H334" s="8"/>
      <c r="I334" s="8"/>
      <c r="J334" s="8"/>
      <c r="K334" s="8"/>
      <c r="L334" s="8"/>
      <c r="M334" s="32"/>
    </row>
    <row r="335" spans="8:13" x14ac:dyDescent="0.3">
      <c r="H335" s="8"/>
      <c r="I335" s="8"/>
      <c r="J335" s="8"/>
      <c r="K335" s="8"/>
      <c r="L335" s="8"/>
      <c r="M335" s="32"/>
    </row>
    <row r="336" spans="8:13" x14ac:dyDescent="0.3">
      <c r="H336" s="8"/>
      <c r="I336" s="8"/>
      <c r="J336" s="8"/>
      <c r="K336" s="8"/>
      <c r="L336" s="8"/>
      <c r="M336" s="32"/>
    </row>
    <row r="337" spans="8:13" x14ac:dyDescent="0.3">
      <c r="H337" s="8"/>
      <c r="I337" s="8"/>
      <c r="J337" s="8"/>
      <c r="K337" s="8"/>
      <c r="L337" s="8"/>
      <c r="M337" s="32"/>
    </row>
    <row r="338" spans="8:13" x14ac:dyDescent="0.3">
      <c r="H338" s="8"/>
      <c r="I338" s="8"/>
      <c r="J338" s="8"/>
      <c r="K338" s="8"/>
      <c r="L338" s="8"/>
      <c r="M338" s="32"/>
    </row>
    <row r="339" spans="8:13" x14ac:dyDescent="0.3">
      <c r="H339" s="8"/>
      <c r="I339" s="8"/>
      <c r="J339" s="8"/>
      <c r="K339" s="8"/>
      <c r="L339" s="8"/>
      <c r="M339" s="32"/>
    </row>
    <row r="340" spans="8:13" x14ac:dyDescent="0.3">
      <c r="H340" s="8"/>
      <c r="I340" s="8"/>
      <c r="J340" s="8"/>
      <c r="K340" s="8"/>
      <c r="L340" s="8"/>
      <c r="M340" s="32"/>
    </row>
    <row r="341" spans="8:13" x14ac:dyDescent="0.3">
      <c r="H341" s="8"/>
      <c r="I341" s="8"/>
      <c r="J341" s="8"/>
      <c r="K341" s="8"/>
      <c r="L341" s="8"/>
      <c r="M341" s="32"/>
    </row>
    <row r="342" spans="8:13" x14ac:dyDescent="0.3">
      <c r="H342" s="8"/>
      <c r="I342" s="8"/>
      <c r="J342" s="8"/>
      <c r="K342" s="8"/>
      <c r="L342" s="8"/>
      <c r="M342" s="32"/>
    </row>
    <row r="343" spans="8:13" x14ac:dyDescent="0.3">
      <c r="H343" s="8"/>
      <c r="I343" s="8"/>
      <c r="J343" s="8"/>
      <c r="K343" s="8"/>
      <c r="L343" s="8"/>
      <c r="M343" s="32"/>
    </row>
    <row r="344" spans="8:13" x14ac:dyDescent="0.3">
      <c r="H344" s="8"/>
      <c r="I344" s="8"/>
      <c r="J344" s="8"/>
      <c r="K344" s="8"/>
      <c r="L344" s="8"/>
      <c r="M344" s="32"/>
    </row>
    <row r="345" spans="8:13" x14ac:dyDescent="0.3">
      <c r="H345" s="8"/>
      <c r="I345" s="8"/>
      <c r="J345" s="8"/>
      <c r="K345" s="8"/>
      <c r="L345" s="8"/>
      <c r="M345" s="32"/>
    </row>
    <row r="346" spans="8:13" x14ac:dyDescent="0.3">
      <c r="H346" s="8"/>
      <c r="I346" s="8"/>
      <c r="J346" s="8"/>
      <c r="K346" s="8"/>
      <c r="L346" s="8"/>
      <c r="M346" s="32"/>
    </row>
    <row r="347" spans="8:13" x14ac:dyDescent="0.3">
      <c r="H347" s="8"/>
      <c r="I347" s="8"/>
      <c r="J347" s="8"/>
      <c r="K347" s="8"/>
      <c r="L347" s="8"/>
      <c r="M347" s="32"/>
    </row>
    <row r="348" spans="8:13" x14ac:dyDescent="0.3">
      <c r="H348" s="8"/>
      <c r="I348" s="8"/>
      <c r="J348" s="8"/>
      <c r="K348" s="8"/>
      <c r="L348" s="8"/>
      <c r="M348" s="32"/>
    </row>
    <row r="349" spans="8:13" x14ac:dyDescent="0.3">
      <c r="H349" s="8"/>
      <c r="I349" s="8"/>
      <c r="J349" s="8"/>
      <c r="K349" s="8"/>
      <c r="L349" s="8"/>
      <c r="M349" s="32"/>
    </row>
    <row r="350" spans="8:13" x14ac:dyDescent="0.3">
      <c r="H350" s="8"/>
      <c r="I350" s="8"/>
      <c r="J350" s="8"/>
      <c r="K350" s="8"/>
      <c r="L350" s="8"/>
      <c r="M350" s="32"/>
    </row>
    <row r="351" spans="8:13" x14ac:dyDescent="0.3">
      <c r="H351" s="8"/>
      <c r="I351" s="8"/>
      <c r="J351" s="8"/>
      <c r="K351" s="8"/>
      <c r="L351" s="8"/>
      <c r="M351" s="32"/>
    </row>
    <row r="352" spans="8:13" x14ac:dyDescent="0.3">
      <c r="H352" s="8"/>
      <c r="I352" s="8"/>
      <c r="J352" s="8"/>
      <c r="K352" s="8"/>
      <c r="L352" s="8"/>
      <c r="M352" s="32"/>
    </row>
    <row r="353" spans="8:13" x14ac:dyDescent="0.3">
      <c r="H353" s="8"/>
      <c r="I353" s="8"/>
      <c r="J353" s="8"/>
      <c r="K353" s="8"/>
      <c r="L353" s="8"/>
      <c r="M353" s="32"/>
    </row>
    <row r="354" spans="8:13" x14ac:dyDescent="0.3">
      <c r="H354" s="8"/>
      <c r="I354" s="8"/>
      <c r="J354" s="8"/>
      <c r="K354" s="8"/>
      <c r="L354" s="8"/>
      <c r="M354" s="32"/>
    </row>
    <row r="355" spans="8:13" x14ac:dyDescent="0.3">
      <c r="H355" s="8"/>
      <c r="I355" s="8"/>
      <c r="J355" s="8"/>
      <c r="K355" s="8"/>
      <c r="L355" s="8"/>
      <c r="M355" s="32"/>
    </row>
    <row r="356" spans="8:13" x14ac:dyDescent="0.3">
      <c r="H356" s="8"/>
      <c r="I356" s="8"/>
      <c r="J356" s="8"/>
      <c r="K356" s="8"/>
      <c r="L356" s="8"/>
      <c r="M356" s="32"/>
    </row>
    <row r="357" spans="8:13" x14ac:dyDescent="0.3">
      <c r="H357" s="8"/>
      <c r="I357" s="8"/>
      <c r="J357" s="8"/>
      <c r="K357" s="8"/>
      <c r="L357" s="8"/>
      <c r="M357" s="32"/>
    </row>
    <row r="358" spans="8:13" x14ac:dyDescent="0.3">
      <c r="H358" s="8"/>
      <c r="I358" s="8"/>
      <c r="J358" s="8"/>
      <c r="K358" s="8"/>
      <c r="L358" s="8"/>
      <c r="M358" s="32"/>
    </row>
    <row r="359" spans="8:13" x14ac:dyDescent="0.3">
      <c r="H359" s="8"/>
      <c r="I359" s="8"/>
      <c r="J359" s="8"/>
      <c r="K359" s="8"/>
      <c r="L359" s="8"/>
      <c r="M359" s="32"/>
    </row>
    <row r="360" spans="8:13" x14ac:dyDescent="0.3">
      <c r="H360" s="8"/>
      <c r="I360" s="8"/>
      <c r="J360" s="8"/>
      <c r="K360" s="8"/>
      <c r="L360" s="8"/>
      <c r="M360" s="32"/>
    </row>
    <row r="361" spans="8:13" x14ac:dyDescent="0.3">
      <c r="H361" s="8"/>
      <c r="I361" s="8"/>
      <c r="J361" s="8"/>
      <c r="K361" s="8"/>
      <c r="L361" s="8"/>
      <c r="M361" s="32"/>
    </row>
    <row r="362" spans="8:13" x14ac:dyDescent="0.3">
      <c r="H362" s="8"/>
      <c r="I362" s="8"/>
      <c r="J362" s="8"/>
      <c r="K362" s="8"/>
      <c r="L362" s="8"/>
      <c r="M362" s="32"/>
    </row>
    <row r="363" spans="8:13" x14ac:dyDescent="0.3">
      <c r="H363" s="8"/>
      <c r="I363" s="8"/>
      <c r="J363" s="8"/>
      <c r="K363" s="8"/>
      <c r="L363" s="8"/>
      <c r="M363" s="32"/>
    </row>
    <row r="364" spans="8:13" x14ac:dyDescent="0.3">
      <c r="H364" s="8"/>
      <c r="I364" s="8"/>
      <c r="J364" s="8"/>
      <c r="K364" s="8"/>
      <c r="L364" s="8"/>
      <c r="M364" s="32"/>
    </row>
    <row r="365" spans="8:13" x14ac:dyDescent="0.3">
      <c r="H365" s="8"/>
      <c r="I365" s="8"/>
      <c r="J365" s="8"/>
      <c r="K365" s="8"/>
      <c r="L365" s="8"/>
      <c r="M365" s="32"/>
    </row>
    <row r="366" spans="8:13" x14ac:dyDescent="0.3">
      <c r="H366" s="8"/>
      <c r="I366" s="8"/>
      <c r="J366" s="8"/>
      <c r="K366" s="8"/>
      <c r="L366" s="8"/>
      <c r="M366" s="32"/>
    </row>
    <row r="367" spans="8:13" x14ac:dyDescent="0.3">
      <c r="H367" s="8"/>
      <c r="I367" s="8"/>
      <c r="J367" s="8"/>
      <c r="K367" s="8"/>
      <c r="L367" s="8"/>
      <c r="M367" s="32"/>
    </row>
    <row r="368" spans="8:13" x14ac:dyDescent="0.3">
      <c r="H368" s="8"/>
      <c r="I368" s="8"/>
      <c r="J368" s="8"/>
      <c r="K368" s="8"/>
      <c r="L368" s="8"/>
      <c r="M368" s="32"/>
    </row>
    <row r="369" spans="8:13" x14ac:dyDescent="0.3">
      <c r="H369" s="8"/>
      <c r="I369" s="8"/>
      <c r="J369" s="8"/>
      <c r="K369" s="8"/>
      <c r="L369" s="8"/>
      <c r="M369" s="32"/>
    </row>
    <row r="370" spans="8:13" x14ac:dyDescent="0.3">
      <c r="H370" s="8"/>
      <c r="I370" s="8"/>
      <c r="J370" s="8"/>
      <c r="K370" s="8"/>
      <c r="L370" s="8"/>
      <c r="M370" s="32"/>
    </row>
    <row r="371" spans="8:13" x14ac:dyDescent="0.3">
      <c r="H371" s="8"/>
      <c r="I371" s="8"/>
      <c r="J371" s="8"/>
      <c r="K371" s="8"/>
      <c r="L371" s="8"/>
      <c r="M371" s="32"/>
    </row>
    <row r="372" spans="8:13" x14ac:dyDescent="0.3">
      <c r="H372" s="8"/>
      <c r="I372" s="8"/>
      <c r="J372" s="8"/>
      <c r="K372" s="8"/>
      <c r="L372" s="8"/>
      <c r="M372" s="32"/>
    </row>
    <row r="373" spans="8:13" x14ac:dyDescent="0.3">
      <c r="H373" s="8"/>
      <c r="I373" s="8"/>
      <c r="J373" s="8"/>
      <c r="K373" s="8"/>
      <c r="L373" s="8"/>
      <c r="M373" s="32"/>
    </row>
    <row r="374" spans="8:13" x14ac:dyDescent="0.3">
      <c r="H374" s="8"/>
      <c r="I374" s="8"/>
      <c r="J374" s="8"/>
      <c r="K374" s="8"/>
      <c r="L374" s="8"/>
      <c r="M374" s="32"/>
    </row>
    <row r="375" spans="8:13" x14ac:dyDescent="0.3">
      <c r="H375" s="8"/>
      <c r="I375" s="8"/>
      <c r="J375" s="8"/>
      <c r="K375" s="8"/>
      <c r="L375" s="8"/>
      <c r="M375" s="32"/>
    </row>
    <row r="376" spans="8:13" x14ac:dyDescent="0.3">
      <c r="H376" s="8"/>
      <c r="I376" s="8"/>
      <c r="J376" s="8"/>
      <c r="K376" s="8"/>
      <c r="L376" s="8"/>
      <c r="M376" s="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2375-79CD-4147-B2F2-A9C65FA1A727}">
  <sheetPr codeName="Sheet10"/>
  <dimension ref="A1:I27"/>
  <sheetViews>
    <sheetView showGridLines="0" workbookViewId="0"/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54687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2" t="str">
        <f>'N3 - NCA'!B1</f>
        <v>X</v>
      </c>
    </row>
    <row r="2" spans="1:9" x14ac:dyDescent="0.3">
      <c r="A2" s="1" t="str">
        <f>'N3 - NCA'!A2</f>
        <v xml:space="preserve">Address:                    </v>
      </c>
      <c r="B2" s="2" t="str">
        <f>'N3 - NCA'!B2</f>
        <v>X</v>
      </c>
    </row>
    <row r="3" spans="1:9" x14ac:dyDescent="0.3">
      <c r="A3" s="1" t="str">
        <f>'N3 - NCA'!A3</f>
        <v xml:space="preserve">VAT tax code: </v>
      </c>
      <c r="B3" s="2" t="str">
        <f>'N3 - NCA'!B3</f>
        <v>X</v>
      </c>
    </row>
    <row r="4" spans="1:9" x14ac:dyDescent="0.3">
      <c r="A4" s="1" t="str">
        <f>'N3 - NCA'!A4</f>
        <v xml:space="preserve">Registration no:            </v>
      </c>
      <c r="B4" s="2" t="str">
        <f>'N3 - NCA'!B4</f>
        <v>X</v>
      </c>
    </row>
    <row r="5" spans="1:9" x14ac:dyDescent="0.3">
      <c r="A5" s="1" t="str">
        <f>'N3 - NCA'!A5</f>
        <v xml:space="preserve">Type of Company:        </v>
      </c>
      <c r="B5" s="2" t="str">
        <f>'N3 - NCA'!B5</f>
        <v>X</v>
      </c>
    </row>
    <row r="6" spans="1:9" x14ac:dyDescent="0.3">
      <c r="A6" s="1" t="str">
        <f>'N3 - NCA'!A6</f>
        <v xml:space="preserve">Main activity:            </v>
      </c>
      <c r="B6" s="2" t="str">
        <f>'N3 - NCA'!B6</f>
        <v>X</v>
      </c>
    </row>
    <row r="7" spans="1:9" x14ac:dyDescent="0.3">
      <c r="A7" s="1" t="str">
        <f>'N3 - NCA'!A7</f>
        <v>Financial Year</v>
      </c>
      <c r="B7" s="17">
        <f>'N3 - NCA'!B7</f>
        <v>2022</v>
      </c>
    </row>
    <row r="9" spans="1:9" x14ac:dyDescent="0.3">
      <c r="A9" s="2" t="s">
        <v>1026</v>
      </c>
    </row>
    <row r="11" spans="1:9" x14ac:dyDescent="0.3">
      <c r="A11" s="205"/>
      <c r="B11" s="174">
        <f>'Trial Balance'!J6</f>
        <v>2021</v>
      </c>
      <c r="C11" s="206"/>
      <c r="D11" s="206"/>
      <c r="E11" s="174">
        <f>'Trial Balance'!K6</f>
        <v>2022</v>
      </c>
      <c r="F11" s="206"/>
      <c r="G11" s="207"/>
    </row>
    <row r="12" spans="1:9" x14ac:dyDescent="0.3">
      <c r="A12" s="176"/>
      <c r="B12" s="178" t="s">
        <v>1027</v>
      </c>
      <c r="C12" s="178" t="s">
        <v>1028</v>
      </c>
      <c r="D12" s="178" t="s">
        <v>1029</v>
      </c>
      <c r="E12" s="178" t="s">
        <v>1027</v>
      </c>
      <c r="F12" s="178" t="s">
        <v>1030</v>
      </c>
      <c r="G12" s="180" t="s">
        <v>423</v>
      </c>
    </row>
    <row r="13" spans="1:9" x14ac:dyDescent="0.3">
      <c r="A13" s="46" t="s">
        <v>1031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>E13-F13</f>
        <v>0</v>
      </c>
      <c r="I13" t="s">
        <v>1032</v>
      </c>
    </row>
    <row r="14" spans="1:9" x14ac:dyDescent="0.3">
      <c r="A14" s="46" t="s">
        <v>1033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ref="D14:D24" si="0">B14-C14</f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ref="G14:G24" si="1">E14-F14</f>
        <v>0</v>
      </c>
      <c r="I14" t="s">
        <v>1034</v>
      </c>
    </row>
    <row r="15" spans="1:9" x14ac:dyDescent="0.3">
      <c r="A15" s="46" t="s">
        <v>1035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1036</v>
      </c>
    </row>
    <row r="16" spans="1:9" x14ac:dyDescent="0.3">
      <c r="A16" s="46" t="s">
        <v>1037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1038</v>
      </c>
    </row>
    <row r="17" spans="1:9" x14ac:dyDescent="0.3">
      <c r="A17" s="46" t="s">
        <v>1039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1040</v>
      </c>
    </row>
    <row r="18" spans="1:9" x14ac:dyDescent="0.3">
      <c r="A18" s="46" t="s">
        <v>1041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1042</v>
      </c>
    </row>
    <row r="19" spans="1:9" x14ac:dyDescent="0.3">
      <c r="A19" s="46" t="s">
        <v>1043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1044</v>
      </c>
    </row>
    <row r="20" spans="1:9" x14ac:dyDescent="0.3">
      <c r="A20" s="46" t="s">
        <v>1045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1046</v>
      </c>
    </row>
    <row r="21" spans="1:9" x14ac:dyDescent="0.3">
      <c r="A21" s="46" t="s">
        <v>1047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1048</v>
      </c>
    </row>
    <row r="22" spans="1:9" x14ac:dyDescent="0.3">
      <c r="A22" s="46" t="s">
        <v>1049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1050</v>
      </c>
    </row>
    <row r="23" spans="1:9" x14ac:dyDescent="0.3">
      <c r="A23" s="46" t="s">
        <v>1051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1052</v>
      </c>
    </row>
    <row r="24" spans="1:9" x14ac:dyDescent="0.3">
      <c r="A24" s="46" t="s">
        <v>1053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1054</v>
      </c>
    </row>
    <row r="25" spans="1:9" x14ac:dyDescent="0.3">
      <c r="A25" s="2" t="s">
        <v>423</v>
      </c>
      <c r="B25" s="24">
        <f>SUM(B13:B24)</f>
        <v>0</v>
      </c>
      <c r="C25" s="24">
        <f t="shared" ref="C25:G25" si="2">SUM(C13:C24)</f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5" thickBot="1" x14ac:dyDescent="0.35">
      <c r="F26" s="15" t="s">
        <v>1055</v>
      </c>
      <c r="G26" s="56">
        <f>'1. F10'!E47</f>
        <v>0</v>
      </c>
    </row>
    <row r="27" spans="1:9" ht="12.5" thickTop="1" x14ac:dyDescent="0.3">
      <c r="F27" s="25" t="s">
        <v>277</v>
      </c>
      <c r="G27" s="184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5992-02DC-4C5E-BDAC-73A508E7B97A}">
  <sheetPr codeName="Sheet11"/>
  <dimension ref="A1:H48"/>
  <sheetViews>
    <sheetView showGridLines="0" topLeftCell="C1" workbookViewId="0">
      <selection activeCell="E1" sqref="E1"/>
    </sheetView>
  </sheetViews>
  <sheetFormatPr defaultColWidth="47.88671875" defaultRowHeight="12" x14ac:dyDescent="0.3"/>
  <cols>
    <col min="1" max="1" width="41.109375" bestFit="1" customWidth="1"/>
    <col min="2" max="2" width="77.109375" bestFit="1" customWidth="1"/>
    <col min="3" max="3" width="10.554687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554687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8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8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8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8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8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8" x14ac:dyDescent="0.3">
      <c r="A7" s="1" t="str">
        <f>'Trial Balance'!A7</f>
        <v>Financial Year</v>
      </c>
      <c r="B7" s="17">
        <f>'Trial Balance'!B7</f>
        <v>2022</v>
      </c>
    </row>
    <row r="9" spans="1:8" x14ac:dyDescent="0.3">
      <c r="A9" s="2" t="s">
        <v>1056</v>
      </c>
    </row>
    <row r="11" spans="1:8" ht="12" customHeight="1" x14ac:dyDescent="0.3">
      <c r="A11" s="244"/>
      <c r="B11" s="244" t="s">
        <v>1057</v>
      </c>
      <c r="C11" s="244">
        <f>'Trial Balance'!J6</f>
        <v>2021</v>
      </c>
      <c r="D11" s="244">
        <f>'Trial Balance'!K6</f>
        <v>2022</v>
      </c>
      <c r="E11" s="244" t="s">
        <v>1058</v>
      </c>
      <c r="F11" s="244"/>
    </row>
    <row r="12" spans="1:8" ht="12.65" customHeight="1" x14ac:dyDescent="0.3">
      <c r="A12" s="244"/>
      <c r="B12" s="244"/>
      <c r="C12" s="244"/>
      <c r="D12" s="244"/>
      <c r="E12" s="244"/>
      <c r="F12" s="244"/>
    </row>
    <row r="13" spans="1:8" x14ac:dyDescent="0.3">
      <c r="A13" s="244"/>
      <c r="B13" s="244"/>
      <c r="C13" s="244"/>
      <c r="D13" s="244"/>
      <c r="E13" s="208" t="s">
        <v>1059</v>
      </c>
      <c r="F13" s="208" t="s">
        <v>1060</v>
      </c>
    </row>
    <row r="14" spans="1:8" x14ac:dyDescent="0.3">
      <c r="A14" s="46">
        <v>1</v>
      </c>
      <c r="B14" s="46" t="s">
        <v>1061</v>
      </c>
      <c r="C14" s="47">
        <f>ROUND(SUMIF('Trial Balance'!S:S,B14,'Trial Balance'!H:H),0)</f>
        <v>0</v>
      </c>
      <c r="D14" s="47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1062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1063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1064</v>
      </c>
      <c r="C17" s="81">
        <f>SUM(C14:C16)</f>
        <v>0</v>
      </c>
      <c r="D17" s="81">
        <f>SUM(D14:D16)</f>
        <v>0</v>
      </c>
      <c r="E17" s="50"/>
      <c r="F17" s="50"/>
    </row>
    <row r="18" spans="1:8" x14ac:dyDescent="0.3">
      <c r="A18" s="46">
        <v>4</v>
      </c>
      <c r="B18" s="46" t="s">
        <v>1065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1066</v>
      </c>
      <c r="H18" s="38" t="s">
        <v>277</v>
      </c>
    </row>
    <row r="19" spans="1:8" x14ac:dyDescent="0.3">
      <c r="A19" s="45" t="s">
        <v>1067</v>
      </c>
      <c r="B19" s="45" t="s">
        <v>1068</v>
      </c>
      <c r="C19" s="81">
        <f>C17-C18</f>
        <v>0</v>
      </c>
      <c r="D19" s="81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1069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1070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1071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1072</v>
      </c>
      <c r="C24" s="81">
        <f>SUM(C21:C23)</f>
        <v>0</v>
      </c>
      <c r="D24" s="81">
        <f>SUM(D21:D23)</f>
        <v>0</v>
      </c>
      <c r="E24" s="209"/>
      <c r="F24" s="209"/>
    </row>
    <row r="25" spans="1:8" x14ac:dyDescent="0.3">
      <c r="A25" s="46">
        <v>10</v>
      </c>
      <c r="B25" s="46" t="s">
        <v>1073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1074</v>
      </c>
      <c r="B26" s="46" t="s">
        <v>1075</v>
      </c>
      <c r="C26" s="81">
        <f>C24-C25</f>
        <v>0</v>
      </c>
      <c r="D26" s="81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1076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1077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1078</v>
      </c>
      <c r="B30" s="45" t="s">
        <v>1079</v>
      </c>
      <c r="C30" s="81">
        <f>C28-C29</f>
        <v>0</v>
      </c>
      <c r="D30" s="81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1080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1081</v>
      </c>
      <c r="B33" s="45" t="s">
        <v>1082</v>
      </c>
      <c r="C33" s="81">
        <f>C19+C26+C30+C31</f>
        <v>0</v>
      </c>
      <c r="D33" s="81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3">
      <c r="A38" s="245" t="s">
        <v>1076</v>
      </c>
      <c r="B38" s="245">
        <f>C11</f>
        <v>2021</v>
      </c>
      <c r="C38" s="245">
        <f>D11</f>
        <v>2022</v>
      </c>
      <c r="D38" s="245" t="s">
        <v>1083</v>
      </c>
      <c r="E38" s="245"/>
      <c r="F38" s="245"/>
    </row>
    <row r="39" spans="1:8" x14ac:dyDescent="0.3">
      <c r="A39" s="245"/>
      <c r="B39" s="245"/>
      <c r="C39" s="245"/>
      <c r="D39" s="45" t="s">
        <v>1084</v>
      </c>
      <c r="E39" s="45" t="s">
        <v>1085</v>
      </c>
      <c r="F39" s="45" t="s">
        <v>1086</v>
      </c>
    </row>
    <row r="40" spans="1:8" x14ac:dyDescent="0.3">
      <c r="A40" s="46" t="s">
        <v>1087</v>
      </c>
      <c r="B40" s="47">
        <f>ROUND(SUMIF('Trial Balance'!S:S,A40,'Trial Balance'!H:H),0)</f>
        <v>0</v>
      </c>
      <c r="C40" s="47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1088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1089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1090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1076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1091</v>
      </c>
      <c r="B45" s="81">
        <f>SUM(B40:B44)</f>
        <v>0</v>
      </c>
      <c r="C45" s="81">
        <f>SUM(C40:C44)</f>
        <v>0</v>
      </c>
      <c r="D45" s="209"/>
      <c r="E45" s="209"/>
      <c r="F45" s="209"/>
    </row>
    <row r="46" spans="1:8" x14ac:dyDescent="0.3">
      <c r="A46" s="46" t="s">
        <v>1092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1079</v>
      </c>
      <c r="B47" s="81">
        <f>B45-B46</f>
        <v>0</v>
      </c>
      <c r="C47" s="81">
        <f>C45-C46</f>
        <v>0</v>
      </c>
      <c r="D47" s="209"/>
      <c r="E47" s="209"/>
      <c r="F47" s="209"/>
    </row>
    <row r="48" spans="1:8" x14ac:dyDescent="0.3">
      <c r="A48" s="210" t="s">
        <v>277</v>
      </c>
      <c r="B48" s="26">
        <f>B47-C28+'N9 - TP'!B39</f>
        <v>0</v>
      </c>
      <c r="C48" s="26">
        <f>C47-D28+'N9 - TP'!C39</f>
        <v>0</v>
      </c>
    </row>
  </sheetData>
  <mergeCells count="9">
    <mergeCell ref="A38:A39"/>
    <mergeCell ref="B38:B39"/>
    <mergeCell ref="C38:C39"/>
    <mergeCell ref="D38:F38"/>
    <mergeCell ref="A11:A13"/>
    <mergeCell ref="B11:B13"/>
    <mergeCell ref="C11:C13"/>
    <mergeCell ref="D11:D13"/>
    <mergeCell ref="E11:F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80FD-E059-4205-93D7-C119E50678BD}">
  <sheetPr codeName="Sheet12"/>
  <dimension ref="A1:C21"/>
  <sheetViews>
    <sheetView showGridLines="0" workbookViewId="0">
      <selection activeCell="B13" sqref="B13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3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3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3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3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3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3" x14ac:dyDescent="0.3">
      <c r="A7" s="1" t="str">
        <f>'Trial Balance'!A7</f>
        <v>Financial Year</v>
      </c>
      <c r="B7" s="17">
        <f>'Trial Balance'!B7</f>
        <v>2022</v>
      </c>
    </row>
    <row r="9" spans="1:3" x14ac:dyDescent="0.3">
      <c r="A9" s="2" t="s">
        <v>1093</v>
      </c>
    </row>
    <row r="11" spans="1:3" x14ac:dyDescent="0.3">
      <c r="A11" s="45"/>
      <c r="B11" s="45">
        <f>'Trial Balance'!J6</f>
        <v>2021</v>
      </c>
      <c r="C11" s="45">
        <f>'Trial Balance'!K6</f>
        <v>2022</v>
      </c>
    </row>
    <row r="12" spans="1:3" x14ac:dyDescent="0.3">
      <c r="A12" s="46" t="s">
        <v>1094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1095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1096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1097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1098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1099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1100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423</v>
      </c>
      <c r="B19" s="81">
        <f>SUM(B11:B18)</f>
        <v>2021</v>
      </c>
      <c r="C19" s="81">
        <f>SUM(C12:C18)</f>
        <v>0</v>
      </c>
    </row>
    <row r="20" spans="1:3" x14ac:dyDescent="0.3">
      <c r="A20" s="2" t="s">
        <v>1101</v>
      </c>
      <c r="B20" s="8">
        <f>'1. F10'!D60</f>
        <v>0</v>
      </c>
      <c r="C20" s="8">
        <f>'1. F10'!E60</f>
        <v>0</v>
      </c>
    </row>
    <row r="21" spans="1:3" x14ac:dyDescent="0.3">
      <c r="A21" s="2" t="s">
        <v>277</v>
      </c>
      <c r="B21" s="8"/>
      <c r="C21" s="184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72FF-C698-43B6-9B62-679424E8BC75}">
  <sheetPr codeName="Sheet13"/>
  <dimension ref="A1:G43"/>
  <sheetViews>
    <sheetView showGridLines="0" workbookViewId="0">
      <selection sqref="A1:XFD1048576"/>
    </sheetView>
  </sheetViews>
  <sheetFormatPr defaultColWidth="29" defaultRowHeight="12" x14ac:dyDescent="0.3"/>
  <cols>
    <col min="1" max="1" width="40.88671875" bestFit="1" customWidth="1"/>
    <col min="2" max="2" width="44.6640625" bestFit="1" customWidth="1"/>
    <col min="3" max="4" width="14.5546875" bestFit="1" customWidth="1"/>
    <col min="5" max="5" width="15.5546875" bestFit="1" customWidth="1"/>
    <col min="6" max="6" width="12.5546875" bestFit="1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7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7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7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7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7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7" x14ac:dyDescent="0.3">
      <c r="A7" s="1" t="str">
        <f>'Trial Balance'!A7</f>
        <v>Financial Year</v>
      </c>
      <c r="B7" s="17">
        <f>'Trial Balance'!B7</f>
        <v>2022</v>
      </c>
    </row>
    <row r="9" spans="1:7" x14ac:dyDescent="0.3">
      <c r="A9" s="2" t="s">
        <v>1102</v>
      </c>
    </row>
    <row r="11" spans="1:7" x14ac:dyDescent="0.3">
      <c r="A11" s="244"/>
      <c r="B11" s="244" t="s">
        <v>1103</v>
      </c>
      <c r="C11" s="192" t="s">
        <v>863</v>
      </c>
      <c r="D11" s="192" t="s">
        <v>863</v>
      </c>
      <c r="E11" s="244" t="s">
        <v>1104</v>
      </c>
      <c r="F11" s="244"/>
      <c r="G11" s="244"/>
    </row>
    <row r="12" spans="1:7" x14ac:dyDescent="0.3">
      <c r="A12" s="244"/>
      <c r="B12" s="244"/>
      <c r="C12" s="246">
        <f>'Trial Balance'!J6</f>
        <v>2021</v>
      </c>
      <c r="D12" s="244">
        <f>'Trial Balance'!K6</f>
        <v>2022</v>
      </c>
      <c r="E12" s="244" t="s">
        <v>1084</v>
      </c>
      <c r="F12" s="244" t="s">
        <v>1085</v>
      </c>
      <c r="G12" s="244" t="s">
        <v>1105</v>
      </c>
    </row>
    <row r="13" spans="1:7" x14ac:dyDescent="0.3">
      <c r="A13" s="244"/>
      <c r="B13" s="244"/>
      <c r="C13" s="246"/>
      <c r="D13" s="244"/>
      <c r="E13" s="244"/>
      <c r="F13" s="244"/>
      <c r="G13" s="244"/>
    </row>
    <row r="14" spans="1:7" x14ac:dyDescent="0.3">
      <c r="A14" s="46">
        <v>1</v>
      </c>
      <c r="B14" s="46" t="s">
        <v>1106</v>
      </c>
      <c r="C14" s="47">
        <f>-ROUND(SUMIF('Trial Balance'!S:S,B14,'Trial Balance'!H:H),0)</f>
        <v>0</v>
      </c>
      <c r="D14" s="47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1107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1108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1109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1110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1111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1112</v>
      </c>
      <c r="B20" s="45" t="s">
        <v>1113</v>
      </c>
      <c r="C20" s="81">
        <f>SUM(C17:C19)</f>
        <v>0</v>
      </c>
      <c r="D20" s="81">
        <f>SUM(D17:D19)</f>
        <v>0</v>
      </c>
      <c r="E20" s="209"/>
      <c r="F20" s="209"/>
      <c r="G20" s="209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1114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1115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1116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1117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1118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423</v>
      </c>
      <c r="C28" s="81">
        <f>C14+C16+C20+SUM(C22:C26)</f>
        <v>0</v>
      </c>
      <c r="D28" s="81">
        <f>D14+D16+D20+SUM(D22:D26)</f>
        <v>0</v>
      </c>
      <c r="E28" s="45"/>
      <c r="F28" s="45"/>
      <c r="G28" s="45"/>
    </row>
    <row r="29" spans="1:7" x14ac:dyDescent="0.3">
      <c r="B29" s="2" t="s">
        <v>1055</v>
      </c>
      <c r="C29" s="211">
        <f>'1. F10'!D74+'1. F10'!D86</f>
        <v>0</v>
      </c>
      <c r="D29" s="212">
        <f>'1. F10'!E74+'1. F10'!E86</f>
        <v>0</v>
      </c>
    </row>
    <row r="30" spans="1:7" x14ac:dyDescent="0.3">
      <c r="B30" s="25" t="s">
        <v>277</v>
      </c>
      <c r="C30" s="26"/>
      <c r="D30" s="26">
        <f>D28-D29</f>
        <v>0</v>
      </c>
    </row>
    <row r="33" spans="1:6" ht="13.75" customHeight="1" x14ac:dyDescent="0.3">
      <c r="A33" s="245" t="s">
        <v>1103</v>
      </c>
      <c r="B33" s="74" t="s">
        <v>863</v>
      </c>
      <c r="C33" s="74" t="s">
        <v>863</v>
      </c>
      <c r="D33" s="245" t="s">
        <v>1104</v>
      </c>
      <c r="E33" s="245"/>
      <c r="F33" s="245"/>
    </row>
    <row r="34" spans="1:6" x14ac:dyDescent="0.3">
      <c r="A34" s="245"/>
      <c r="B34" s="245">
        <f>C12</f>
        <v>2021</v>
      </c>
      <c r="C34" s="245">
        <f>D12</f>
        <v>2022</v>
      </c>
      <c r="D34" s="245" t="s">
        <v>1084</v>
      </c>
      <c r="E34" s="245" t="s">
        <v>1085</v>
      </c>
      <c r="F34" s="245" t="s">
        <v>1086</v>
      </c>
    </row>
    <row r="35" spans="1:6" x14ac:dyDescent="0.3">
      <c r="A35" s="245"/>
      <c r="B35" s="245"/>
      <c r="C35" s="245"/>
      <c r="D35" s="245"/>
      <c r="E35" s="245"/>
      <c r="F35" s="245"/>
    </row>
    <row r="36" spans="1:6" x14ac:dyDescent="0.3">
      <c r="A36" s="46" t="s">
        <v>1119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1120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1121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1090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1122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1123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423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277</v>
      </c>
      <c r="B43" s="26">
        <f>B42-C26</f>
        <v>0</v>
      </c>
      <c r="C43" s="26">
        <f>C42-D26</f>
        <v>0</v>
      </c>
    </row>
  </sheetData>
  <mergeCells count="15">
    <mergeCell ref="A11:A13"/>
    <mergeCell ref="B11:B13"/>
    <mergeCell ref="E11:G11"/>
    <mergeCell ref="C12:C13"/>
    <mergeCell ref="D12:D13"/>
    <mergeCell ref="E12:E13"/>
    <mergeCell ref="F12:F13"/>
    <mergeCell ref="G12:G13"/>
    <mergeCell ref="A33:A35"/>
    <mergeCell ref="D33:F33"/>
    <mergeCell ref="B34:B35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DC24-DE49-4723-B8FD-702B3E1254D8}">
  <sheetPr codeName="Sheet14"/>
  <dimension ref="A1:G25"/>
  <sheetViews>
    <sheetView showGridLines="0" workbookViewId="0">
      <selection sqref="A1:XFD1048576"/>
    </sheetView>
  </sheetViews>
  <sheetFormatPr defaultRowHeight="12" x14ac:dyDescent="0.3"/>
  <cols>
    <col min="1" max="1" width="69" customWidth="1"/>
    <col min="2" max="2" width="16.33203125" customWidth="1"/>
    <col min="3" max="3" width="12.5546875" bestFit="1" customWidth="1"/>
    <col min="4" max="4" width="11.109375" bestFit="1" customWidth="1"/>
    <col min="6" max="6" width="11.5546875" bestFit="1" customWidth="1"/>
  </cols>
  <sheetData>
    <row r="1" spans="1:7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7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7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7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7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7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7" x14ac:dyDescent="0.3">
      <c r="A7" s="1" t="str">
        <f>'Trial Balance'!A7</f>
        <v>Financial Year</v>
      </c>
      <c r="B7" s="17">
        <f>'Trial Balance'!B7</f>
        <v>2022</v>
      </c>
    </row>
    <row r="9" spans="1:7" x14ac:dyDescent="0.3">
      <c r="A9" s="2" t="s">
        <v>1124</v>
      </c>
    </row>
    <row r="11" spans="1:7" x14ac:dyDescent="0.3">
      <c r="A11" s="244" t="s">
        <v>1125</v>
      </c>
      <c r="B11" s="246" t="s">
        <v>1126</v>
      </c>
      <c r="C11" s="247" t="s">
        <v>963</v>
      </c>
      <c r="D11" s="247"/>
      <c r="E11" s="247"/>
      <c r="F11" s="247"/>
      <c r="G11" s="248" t="s">
        <v>1127</v>
      </c>
    </row>
    <row r="12" spans="1:7" x14ac:dyDescent="0.3">
      <c r="A12" s="244"/>
      <c r="B12" s="246"/>
      <c r="C12" s="247" t="s">
        <v>1128</v>
      </c>
      <c r="D12" s="247"/>
      <c r="E12" s="247" t="s">
        <v>1129</v>
      </c>
      <c r="F12" s="247"/>
      <c r="G12" s="249"/>
    </row>
    <row r="13" spans="1:7" x14ac:dyDescent="0.3">
      <c r="A13" s="244"/>
      <c r="B13" s="246"/>
      <c r="C13" s="213" t="s">
        <v>1130</v>
      </c>
      <c r="D13" s="213" t="s">
        <v>1131</v>
      </c>
      <c r="E13" s="213" t="s">
        <v>1132</v>
      </c>
      <c r="F13" s="213" t="s">
        <v>1133</v>
      </c>
      <c r="G13" s="250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1134</v>
      </c>
    </row>
    <row r="15" spans="1:7" x14ac:dyDescent="0.3">
      <c r="A15" s="46" t="s">
        <v>1135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>B15+C15-E15</f>
        <v>0</v>
      </c>
    </row>
    <row r="16" spans="1:7" x14ac:dyDescent="0.3">
      <c r="A16" s="46" t="s">
        <v>1136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ref="G16:G22" si="0">B16+C16-E16</f>
        <v>0</v>
      </c>
    </row>
    <row r="17" spans="1:7" x14ac:dyDescent="0.3">
      <c r="A17" s="46" t="s">
        <v>1137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1138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1139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1140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1141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1142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423</v>
      </c>
      <c r="B23" s="24">
        <f>SUM(B15:B22)</f>
        <v>0</v>
      </c>
      <c r="C23" s="24">
        <f t="shared" ref="C23:G23" si="1">SUM(C15:C22)</f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5" thickBot="1" x14ac:dyDescent="0.35">
      <c r="F24" s="15" t="s">
        <v>1055</v>
      </c>
      <c r="G24" s="56">
        <f>'1. F10'!E91</f>
        <v>0</v>
      </c>
    </row>
    <row r="25" spans="1:7" ht="12.5" thickTop="1" x14ac:dyDescent="0.3">
      <c r="F25" s="25" t="s">
        <v>277</v>
      </c>
      <c r="G25" s="184">
        <f>G23-G24</f>
        <v>0</v>
      </c>
    </row>
  </sheetData>
  <mergeCells count="6">
    <mergeCell ref="A11:A13"/>
    <mergeCell ref="B11:B13"/>
    <mergeCell ref="C11:F11"/>
    <mergeCell ref="G11:G13"/>
    <mergeCell ref="C12:D12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7B03-D872-47E2-ACDC-08D4F73B3E2A}">
  <sheetPr codeName="Sheet15"/>
  <dimension ref="A1:C27"/>
  <sheetViews>
    <sheetView showGridLines="0" workbookViewId="0">
      <selection activeCell="B19" sqref="B19"/>
    </sheetView>
  </sheetViews>
  <sheetFormatPr defaultColWidth="39.88671875" defaultRowHeight="12" x14ac:dyDescent="0.3"/>
  <cols>
    <col min="1" max="1" width="65.44140625" bestFit="1" customWidth="1"/>
    <col min="2" max="2" width="12.109375" bestFit="1" customWidth="1"/>
    <col min="3" max="3" width="11.5546875" bestFit="1" customWidth="1"/>
  </cols>
  <sheetData>
    <row r="1" spans="1:3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3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3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3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3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3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3" x14ac:dyDescent="0.3">
      <c r="A7" s="1" t="str">
        <f>'Trial Balance'!A7</f>
        <v>Financial Year</v>
      </c>
      <c r="B7" s="17">
        <f>'Trial Balance'!B7</f>
        <v>2022</v>
      </c>
    </row>
    <row r="9" spans="1:3" x14ac:dyDescent="0.3">
      <c r="A9" s="2" t="s">
        <v>1143</v>
      </c>
    </row>
    <row r="11" spans="1:3" s="2" customFormat="1" x14ac:dyDescent="0.3">
      <c r="A11" s="45"/>
      <c r="B11" s="45">
        <f>'Trial Balance'!J6</f>
        <v>2021</v>
      </c>
      <c r="C11" s="45">
        <f>'Trial Balance'!K6</f>
        <v>2022</v>
      </c>
    </row>
    <row r="12" spans="1:3" x14ac:dyDescent="0.3">
      <c r="A12" s="46" t="s">
        <v>1144</v>
      </c>
      <c r="B12" s="50"/>
      <c r="C12" s="50"/>
    </row>
    <row r="13" spans="1:3" x14ac:dyDescent="0.3">
      <c r="A13" s="46" t="s">
        <v>1145</v>
      </c>
      <c r="B13" s="50"/>
      <c r="C13" s="50"/>
    </row>
    <row r="14" spans="1:3" x14ac:dyDescent="0.3">
      <c r="A14" s="46" t="s">
        <v>1146</v>
      </c>
      <c r="B14" s="50"/>
      <c r="C14" s="50"/>
    </row>
    <row r="18" spans="1:3" s="2" customFormat="1" x14ac:dyDescent="0.3">
      <c r="A18" s="45"/>
      <c r="B18" s="45">
        <f>B11</f>
        <v>2021</v>
      </c>
      <c r="C18" s="45">
        <f>C11</f>
        <v>2022</v>
      </c>
    </row>
    <row r="19" spans="1:3" x14ac:dyDescent="0.3">
      <c r="A19" s="46" t="s">
        <v>1147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1148</v>
      </c>
      <c r="B20" s="50"/>
      <c r="C20" s="50"/>
    </row>
    <row r="21" spans="1:3" x14ac:dyDescent="0.3">
      <c r="A21" s="46" t="s">
        <v>1149</v>
      </c>
      <c r="B21" s="50"/>
      <c r="C21" s="50"/>
    </row>
    <row r="22" spans="1:3" x14ac:dyDescent="0.3">
      <c r="A22" s="46" t="s">
        <v>1150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1151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1152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1153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1154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6" t="s">
        <v>1029</v>
      </c>
      <c r="B27" s="47">
        <f>SUM(B19:B26)</f>
        <v>0</v>
      </c>
      <c r="C27" s="47">
        <f>SUM(C19:C26)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116-639C-4685-80B9-6F8738303FD4}">
  <sheetPr codeName="Sheet16"/>
  <dimension ref="A1:D30"/>
  <sheetViews>
    <sheetView showGridLines="0" topLeftCell="D1" workbookViewId="0">
      <selection activeCell="E9" sqref="E9"/>
    </sheetView>
  </sheetViews>
  <sheetFormatPr defaultColWidth="63.554687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5546875" bestFit="1" customWidth="1"/>
  </cols>
  <sheetData>
    <row r="1" spans="1:4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4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4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4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4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4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4" x14ac:dyDescent="0.3">
      <c r="A7" s="1" t="str">
        <f>'Trial Balance'!A7</f>
        <v>Financial Year</v>
      </c>
      <c r="B7" s="17">
        <f>'Trial Balance'!B7</f>
        <v>2022</v>
      </c>
    </row>
    <row r="9" spans="1:4" x14ac:dyDescent="0.3">
      <c r="A9" s="2" t="s">
        <v>1155</v>
      </c>
    </row>
    <row r="11" spans="1:4" x14ac:dyDescent="0.3">
      <c r="A11" s="46"/>
      <c r="B11" s="46"/>
      <c r="C11" s="45">
        <f>'Trial Balance'!J6</f>
        <v>2021</v>
      </c>
      <c r="D11" s="45">
        <f>'Trial Balance'!K6</f>
        <v>2022</v>
      </c>
    </row>
    <row r="12" spans="1:4" x14ac:dyDescent="0.3">
      <c r="A12" s="46">
        <v>1</v>
      </c>
      <c r="B12" s="46" t="s">
        <v>1156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1157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1158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1159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1160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1161</v>
      </c>
      <c r="C17" s="194">
        <f>ROUND(SUMIF('Trial Balance'!S:S,B17,'Trial Balance'!H:H),0)</f>
        <v>0</v>
      </c>
      <c r="D17" s="194">
        <f>ROUND(SUMIF('Trial Balance'!S:S,B17,'Trial Balance'!K:K),0)</f>
        <v>0</v>
      </c>
    </row>
    <row r="18" spans="1:4" x14ac:dyDescent="0.3">
      <c r="A18" s="50">
        <v>7</v>
      </c>
      <c r="B18" s="50" t="s">
        <v>1162</v>
      </c>
      <c r="C18" s="194">
        <f>ROUND(SUMIF('Trial Balance'!S:S,B18,'Trial Balance'!H:H),0)</f>
        <v>0</v>
      </c>
      <c r="D18" s="194">
        <f>ROUND(SUMIF('Trial Balance'!S:S,B18,'Trial Balance'!K:K),0)</f>
        <v>0</v>
      </c>
    </row>
    <row r="19" spans="1:4" x14ac:dyDescent="0.3">
      <c r="A19" s="46">
        <v>8</v>
      </c>
      <c r="B19" s="46" t="s">
        <v>1163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1164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1165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1166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1167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1168</v>
      </c>
      <c r="B24" s="45" t="s">
        <v>1169</v>
      </c>
      <c r="C24" s="81">
        <f>SUM(C12:C23)</f>
        <v>0</v>
      </c>
      <c r="D24" s="81">
        <f>SUM(D12:D23)</f>
        <v>0</v>
      </c>
    </row>
    <row r="25" spans="1:4" x14ac:dyDescent="0.3">
      <c r="A25" s="46">
        <v>14</v>
      </c>
      <c r="B25" s="46" t="s">
        <v>1170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1171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1172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1173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1174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1175</v>
      </c>
      <c r="B30" s="45" t="s">
        <v>423</v>
      </c>
      <c r="C30" s="81">
        <f>SUM(C24:C29)</f>
        <v>0</v>
      </c>
      <c r="D30" s="81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197B-859D-4998-85B4-C1D3FABBC061}">
  <sheetPr codeName="Sheet17"/>
  <dimension ref="A1:L370"/>
  <sheetViews>
    <sheetView showGridLines="0" workbookViewId="0">
      <selection activeCell="E12" sqref="E12"/>
    </sheetView>
  </sheetViews>
  <sheetFormatPr defaultColWidth="11.6640625" defaultRowHeight="10" x14ac:dyDescent="0.2"/>
  <cols>
    <col min="1" max="1" width="36.33203125" style="224" bestFit="1" customWidth="1"/>
    <col min="2" max="2" width="129.109375" style="217" bestFit="1" customWidth="1"/>
    <col min="3" max="3" width="32.44140625" style="217" customWidth="1"/>
    <col min="4" max="4" width="9.88671875" style="217" bestFit="1" customWidth="1"/>
    <col min="5" max="5" width="18.88671875" style="217" bestFit="1" customWidth="1"/>
    <col min="6" max="11" width="11.6640625" style="217"/>
    <col min="12" max="12" width="7.6640625" style="217" bestFit="1" customWidth="1"/>
    <col min="13" max="16384" width="11.6640625" style="217"/>
  </cols>
  <sheetData>
    <row r="1" spans="1:12" s="216" customFormat="1" ht="66.75" customHeight="1" x14ac:dyDescent="0.2">
      <c r="A1" s="214" t="s">
        <v>1176</v>
      </c>
      <c r="B1" s="215" t="s">
        <v>26</v>
      </c>
      <c r="C1" s="216" t="s">
        <v>1177</v>
      </c>
      <c r="D1" s="216" t="s">
        <v>1178</v>
      </c>
      <c r="E1" s="216" t="s">
        <v>1179</v>
      </c>
      <c r="F1" s="216" t="s">
        <v>1180</v>
      </c>
      <c r="G1" s="216" t="s">
        <v>22</v>
      </c>
      <c r="H1" s="216" t="s">
        <v>38</v>
      </c>
    </row>
    <row r="2" spans="1:12" ht="12.75" customHeight="1" x14ac:dyDescent="0.2">
      <c r="A2" s="217" t="s">
        <v>1181</v>
      </c>
      <c r="B2" s="217" t="s">
        <v>1182</v>
      </c>
      <c r="C2" s="217" t="s">
        <v>1183</v>
      </c>
      <c r="D2" s="217" t="s">
        <v>227</v>
      </c>
      <c r="E2" s="217">
        <v>0</v>
      </c>
      <c r="G2" s="217" t="str">
        <f>LEFT(A2)</f>
        <v>1</v>
      </c>
    </row>
    <row r="3" spans="1:12" ht="12.75" customHeight="1" x14ac:dyDescent="0.2">
      <c r="A3" s="217" t="s">
        <v>1184</v>
      </c>
      <c r="B3" s="217" t="s">
        <v>1185</v>
      </c>
      <c r="C3" s="217" t="s">
        <v>1183</v>
      </c>
      <c r="D3" s="217" t="s">
        <v>225</v>
      </c>
      <c r="E3" s="217">
        <v>0</v>
      </c>
      <c r="G3" s="217" t="str">
        <f t="shared" ref="G3:G66" si="0">LEFT(A3)</f>
        <v>1</v>
      </c>
    </row>
    <row r="4" spans="1:12" ht="12.75" customHeight="1" x14ac:dyDescent="0.2">
      <c r="A4" s="217" t="s">
        <v>1186</v>
      </c>
      <c r="B4" s="217" t="s">
        <v>1187</v>
      </c>
      <c r="C4" s="217" t="s">
        <v>1183</v>
      </c>
      <c r="D4" s="217" t="s">
        <v>229</v>
      </c>
      <c r="E4" s="217">
        <v>0</v>
      </c>
      <c r="G4" s="217" t="str">
        <f t="shared" si="0"/>
        <v>1</v>
      </c>
    </row>
    <row r="5" spans="1:12" ht="12.75" customHeight="1" x14ac:dyDescent="0.2">
      <c r="A5" s="217" t="s">
        <v>1188</v>
      </c>
      <c r="B5" s="217" t="s">
        <v>1189</v>
      </c>
      <c r="C5" s="217" t="s">
        <v>1183</v>
      </c>
      <c r="D5" s="217" t="s">
        <v>271</v>
      </c>
      <c r="E5" s="217">
        <v>0</v>
      </c>
      <c r="G5" s="217" t="str">
        <f t="shared" si="0"/>
        <v>1</v>
      </c>
    </row>
    <row r="6" spans="1:12" ht="12.75" customHeight="1" x14ac:dyDescent="0.2">
      <c r="A6" s="217" t="s">
        <v>1190</v>
      </c>
      <c r="B6" s="217" t="s">
        <v>1191</v>
      </c>
      <c r="C6" s="217" t="s">
        <v>1183</v>
      </c>
      <c r="D6" s="217" t="s">
        <v>273</v>
      </c>
      <c r="E6" s="217">
        <v>0</v>
      </c>
      <c r="G6" s="217" t="str">
        <f t="shared" si="0"/>
        <v>1</v>
      </c>
    </row>
    <row r="7" spans="1:12" ht="12.75" customHeight="1" x14ac:dyDescent="0.2">
      <c r="A7" s="217" t="s">
        <v>1192</v>
      </c>
      <c r="B7" s="217" t="s">
        <v>1193</v>
      </c>
      <c r="C7" s="217" t="s">
        <v>1183</v>
      </c>
      <c r="D7" s="217" t="s">
        <v>231</v>
      </c>
      <c r="E7" s="217">
        <v>0</v>
      </c>
      <c r="G7" s="217" t="str">
        <f t="shared" si="0"/>
        <v>1</v>
      </c>
    </row>
    <row r="8" spans="1:12" ht="12.75" customHeight="1" x14ac:dyDescent="0.2">
      <c r="A8" s="217" t="s">
        <v>1194</v>
      </c>
      <c r="B8" s="217" t="s">
        <v>1195</v>
      </c>
      <c r="C8" s="217" t="s">
        <v>1194</v>
      </c>
      <c r="D8" s="217" t="s">
        <v>231</v>
      </c>
      <c r="E8" s="217">
        <v>0</v>
      </c>
      <c r="G8" s="217" t="str">
        <f t="shared" si="0"/>
        <v>1</v>
      </c>
    </row>
    <row r="9" spans="1:12" ht="12.75" customHeight="1" x14ac:dyDescent="0.2">
      <c r="A9" s="217" t="s">
        <v>1196</v>
      </c>
      <c r="B9" s="217" t="s">
        <v>1197</v>
      </c>
      <c r="C9" s="217" t="s">
        <v>1194</v>
      </c>
      <c r="D9" s="217" t="s">
        <v>233</v>
      </c>
      <c r="E9" s="217">
        <v>0</v>
      </c>
      <c r="G9" s="217" t="str">
        <f t="shared" si="0"/>
        <v>1</v>
      </c>
    </row>
    <row r="10" spans="1:12" ht="12.75" customHeight="1" x14ac:dyDescent="0.2">
      <c r="A10" s="217" t="s">
        <v>1198</v>
      </c>
      <c r="B10" s="217" t="s">
        <v>1199</v>
      </c>
      <c r="C10" s="217" t="s">
        <v>1200</v>
      </c>
      <c r="D10" s="217" t="s">
        <v>237</v>
      </c>
      <c r="E10" s="217">
        <v>0</v>
      </c>
      <c r="G10" s="217" t="str">
        <f t="shared" si="0"/>
        <v>1</v>
      </c>
      <c r="H10" s="218"/>
      <c r="I10" s="218"/>
      <c r="J10" s="218"/>
      <c r="K10" s="218"/>
      <c r="L10" s="218"/>
    </row>
    <row r="11" spans="1:12" ht="12.75" customHeight="1" x14ac:dyDescent="0.2">
      <c r="A11" s="217" t="s">
        <v>1201</v>
      </c>
      <c r="B11" s="217" t="s">
        <v>1202</v>
      </c>
      <c r="C11" s="217" t="s">
        <v>1200</v>
      </c>
      <c r="D11" s="217" t="s">
        <v>237</v>
      </c>
      <c r="E11" s="217">
        <v>0</v>
      </c>
      <c r="G11" s="217" t="str">
        <f t="shared" si="0"/>
        <v>1</v>
      </c>
      <c r="H11" s="219"/>
      <c r="I11" s="219"/>
      <c r="J11" s="219"/>
      <c r="K11" s="219"/>
      <c r="L11" s="219">
        <v>-8059</v>
      </c>
    </row>
    <row r="12" spans="1:12" ht="12.75" customHeight="1" x14ac:dyDescent="0.2">
      <c r="A12" s="217" t="s">
        <v>1203</v>
      </c>
      <c r="B12" s="217" t="s">
        <v>1204</v>
      </c>
      <c r="C12" s="217" t="s">
        <v>1200</v>
      </c>
      <c r="D12" s="217" t="s">
        <v>237</v>
      </c>
      <c r="E12" s="217">
        <v>0</v>
      </c>
      <c r="G12" s="217" t="str">
        <f t="shared" si="0"/>
        <v>1</v>
      </c>
      <c r="H12" s="219"/>
      <c r="I12" s="219"/>
      <c r="J12" s="219"/>
      <c r="K12" s="219"/>
      <c r="L12" s="219">
        <v>-8059</v>
      </c>
    </row>
    <row r="13" spans="1:12" ht="12.75" customHeight="1" x14ac:dyDescent="0.2">
      <c r="A13" s="217" t="s">
        <v>1205</v>
      </c>
      <c r="B13" s="217" t="s">
        <v>1206</v>
      </c>
      <c r="C13" s="217" t="s">
        <v>1200</v>
      </c>
      <c r="D13" s="217" t="s">
        <v>237</v>
      </c>
      <c r="E13" s="217">
        <v>0</v>
      </c>
      <c r="G13" s="217" t="str">
        <f t="shared" si="0"/>
        <v>1</v>
      </c>
      <c r="H13" s="219"/>
      <c r="I13" s="219"/>
      <c r="J13" s="219"/>
      <c r="K13" s="219"/>
      <c r="L13" s="219">
        <v>-8059</v>
      </c>
    </row>
    <row r="14" spans="1:12" ht="12.75" customHeight="1" x14ac:dyDescent="0.2">
      <c r="A14" s="217" t="s">
        <v>1207</v>
      </c>
      <c r="B14" s="217" t="s">
        <v>1208</v>
      </c>
      <c r="C14" s="217" t="s">
        <v>1207</v>
      </c>
      <c r="D14" s="217" t="s">
        <v>240</v>
      </c>
      <c r="E14" s="217">
        <v>0</v>
      </c>
      <c r="G14" s="217" t="str">
        <f t="shared" si="0"/>
        <v>1</v>
      </c>
      <c r="H14" s="219"/>
      <c r="I14" s="219"/>
      <c r="J14" s="219"/>
      <c r="K14" s="219"/>
      <c r="L14" s="219">
        <v>-8059</v>
      </c>
    </row>
    <row r="15" spans="1:12" ht="12.75" customHeight="1" x14ac:dyDescent="0.2">
      <c r="A15" s="217" t="s">
        <v>1209</v>
      </c>
      <c r="B15" s="217" t="s">
        <v>1210</v>
      </c>
      <c r="C15" s="217" t="s">
        <v>1211</v>
      </c>
      <c r="D15" s="217" t="s">
        <v>244</v>
      </c>
      <c r="E15" s="217">
        <v>0</v>
      </c>
      <c r="G15" s="217" t="str">
        <f t="shared" si="0"/>
        <v>1</v>
      </c>
      <c r="H15" s="219"/>
      <c r="I15" s="219"/>
      <c r="J15" s="219"/>
      <c r="K15" s="219"/>
      <c r="L15" s="219">
        <v>-8059</v>
      </c>
    </row>
    <row r="16" spans="1:12" ht="12.75" customHeight="1" x14ac:dyDescent="0.2">
      <c r="A16" s="217" t="s">
        <v>1212</v>
      </c>
      <c r="B16" s="217" t="s">
        <v>1213</v>
      </c>
      <c r="C16" s="217" t="s">
        <v>1211</v>
      </c>
      <c r="D16" s="217" t="s">
        <v>246</v>
      </c>
      <c r="E16" s="217">
        <v>0</v>
      </c>
      <c r="G16" s="217" t="str">
        <f t="shared" si="0"/>
        <v>1</v>
      </c>
      <c r="H16" s="219"/>
      <c r="I16" s="219"/>
      <c r="J16" s="219"/>
      <c r="K16" s="219"/>
      <c r="L16" s="219">
        <v>-8059</v>
      </c>
    </row>
    <row r="17" spans="1:12" ht="12.75" customHeight="1" x14ac:dyDescent="0.2">
      <c r="A17" s="217" t="s">
        <v>1214</v>
      </c>
      <c r="B17" s="220" t="s">
        <v>1215</v>
      </c>
      <c r="C17" s="217" t="s">
        <v>1211</v>
      </c>
      <c r="D17" s="217" t="s">
        <v>1216</v>
      </c>
      <c r="E17" s="217">
        <v>0</v>
      </c>
      <c r="G17" s="217" t="str">
        <f t="shared" si="0"/>
        <v>1</v>
      </c>
      <c r="H17" s="219"/>
      <c r="I17" s="219"/>
      <c r="J17" s="219"/>
      <c r="K17" s="219"/>
      <c r="L17" s="219">
        <v>-8059</v>
      </c>
    </row>
    <row r="18" spans="1:12" ht="12.75" customHeight="1" x14ac:dyDescent="0.2">
      <c r="A18" s="217" t="s">
        <v>1217</v>
      </c>
      <c r="B18" s="217" t="s">
        <v>1218</v>
      </c>
      <c r="C18" s="217" t="s">
        <v>1211</v>
      </c>
      <c r="D18" s="217" t="s">
        <v>248</v>
      </c>
      <c r="E18" s="217">
        <v>0</v>
      </c>
      <c r="G18" s="217" t="str">
        <f t="shared" si="0"/>
        <v>1</v>
      </c>
      <c r="H18" s="219"/>
      <c r="I18" s="219"/>
      <c r="J18" s="219"/>
      <c r="K18" s="219"/>
      <c r="L18" s="219">
        <v>-8059</v>
      </c>
    </row>
    <row r="19" spans="1:12" ht="12.75" customHeight="1" x14ac:dyDescent="0.2">
      <c r="A19" s="217" t="s">
        <v>1219</v>
      </c>
      <c r="B19" s="217" t="s">
        <v>1220</v>
      </c>
      <c r="C19" s="217" t="s">
        <v>1221</v>
      </c>
      <c r="D19" s="217" t="s">
        <v>252</v>
      </c>
      <c r="E19" s="217">
        <v>0</v>
      </c>
      <c r="G19" s="217" t="str">
        <f t="shared" si="0"/>
        <v>1</v>
      </c>
      <c r="H19" s="219"/>
      <c r="I19" s="219"/>
      <c r="J19" s="219"/>
      <c r="K19" s="219"/>
      <c r="L19" s="219">
        <v>-8059</v>
      </c>
    </row>
    <row r="20" spans="1:12" ht="12.75" customHeight="1" x14ac:dyDescent="0.2">
      <c r="A20" s="217" t="s">
        <v>1222</v>
      </c>
      <c r="B20" s="217" t="s">
        <v>1223</v>
      </c>
      <c r="C20" s="217" t="s">
        <v>1221</v>
      </c>
      <c r="D20" s="217" t="s">
        <v>252</v>
      </c>
      <c r="E20" s="217">
        <v>0</v>
      </c>
      <c r="G20" s="217" t="str">
        <f t="shared" si="0"/>
        <v>1</v>
      </c>
      <c r="H20" s="219"/>
      <c r="I20" s="219"/>
      <c r="J20" s="219"/>
      <c r="K20" s="219"/>
      <c r="L20" s="219">
        <v>-8059</v>
      </c>
    </row>
    <row r="21" spans="1:12" ht="12.75" customHeight="1" x14ac:dyDescent="0.2">
      <c r="A21" s="217" t="s">
        <v>1224</v>
      </c>
      <c r="B21" s="217" t="s">
        <v>1225</v>
      </c>
      <c r="C21" s="217" t="s">
        <v>1221</v>
      </c>
      <c r="D21" s="217" t="s">
        <v>252</v>
      </c>
      <c r="E21" s="217">
        <v>0</v>
      </c>
      <c r="G21" s="217" t="str">
        <f t="shared" si="0"/>
        <v>1</v>
      </c>
      <c r="H21" s="219"/>
      <c r="I21" s="219"/>
      <c r="J21" s="219"/>
      <c r="K21" s="219"/>
      <c r="L21" s="219">
        <v>-8059</v>
      </c>
    </row>
    <row r="22" spans="1:12" ht="12.75" customHeight="1" x14ac:dyDescent="0.2">
      <c r="A22" s="217" t="s">
        <v>1226</v>
      </c>
      <c r="B22" s="217" t="s">
        <v>1227</v>
      </c>
      <c r="C22" s="217" t="s">
        <v>1228</v>
      </c>
      <c r="D22" s="217" t="s">
        <v>1216</v>
      </c>
      <c r="E22" s="217">
        <v>0</v>
      </c>
      <c r="G22" s="217" t="str">
        <f t="shared" si="0"/>
        <v>1</v>
      </c>
      <c r="H22" s="219"/>
      <c r="I22" s="219"/>
      <c r="J22" s="219"/>
      <c r="K22" s="219"/>
      <c r="L22" s="219">
        <v>-8059</v>
      </c>
    </row>
    <row r="23" spans="1:12" ht="12.75" customHeight="1" x14ac:dyDescent="0.2">
      <c r="A23" s="217" t="s">
        <v>1229</v>
      </c>
      <c r="B23" s="217" t="s">
        <v>1230</v>
      </c>
      <c r="C23" s="217" t="s">
        <v>1228</v>
      </c>
      <c r="D23" s="217" t="s">
        <v>1216</v>
      </c>
      <c r="E23" s="217">
        <v>0</v>
      </c>
      <c r="G23" s="217" t="str">
        <f t="shared" si="0"/>
        <v>1</v>
      </c>
      <c r="H23" s="219"/>
      <c r="I23" s="219"/>
      <c r="J23" s="219"/>
      <c r="K23" s="219"/>
      <c r="L23" s="219">
        <v>-8059</v>
      </c>
    </row>
    <row r="24" spans="1:12" ht="12.75" customHeight="1" x14ac:dyDescent="0.2">
      <c r="A24" s="217" t="s">
        <v>1231</v>
      </c>
      <c r="B24" s="217" t="s">
        <v>1232</v>
      </c>
      <c r="C24" s="217" t="s">
        <v>1228</v>
      </c>
      <c r="D24" s="217" t="s">
        <v>1216</v>
      </c>
      <c r="E24" s="217">
        <v>0</v>
      </c>
      <c r="G24" s="217" t="str">
        <f t="shared" si="0"/>
        <v>1</v>
      </c>
      <c r="H24" s="219"/>
      <c r="I24" s="219"/>
      <c r="J24" s="219"/>
      <c r="K24" s="219"/>
      <c r="L24" s="219">
        <v>-8059</v>
      </c>
    </row>
    <row r="25" spans="1:12" ht="12.75" customHeight="1" x14ac:dyDescent="0.2">
      <c r="A25" s="217" t="s">
        <v>1233</v>
      </c>
      <c r="B25" s="217" t="s">
        <v>1232</v>
      </c>
      <c r="C25" s="217" t="s">
        <v>1228</v>
      </c>
      <c r="D25" s="217" t="s">
        <v>1216</v>
      </c>
      <c r="E25" s="217">
        <v>0</v>
      </c>
      <c r="G25" s="217" t="str">
        <f t="shared" si="0"/>
        <v>1</v>
      </c>
      <c r="H25" s="219"/>
      <c r="I25" s="219"/>
      <c r="J25" s="219"/>
      <c r="K25" s="219"/>
      <c r="L25" s="219">
        <v>-8059</v>
      </c>
    </row>
    <row r="26" spans="1:12" ht="12.75" customHeight="1" x14ac:dyDescent="0.2">
      <c r="A26" s="217" t="s">
        <v>1234</v>
      </c>
      <c r="B26" s="217" t="s">
        <v>1235</v>
      </c>
      <c r="C26" s="217" t="s">
        <v>1228</v>
      </c>
      <c r="D26" s="217" t="s">
        <v>1216</v>
      </c>
      <c r="E26" s="217">
        <v>0</v>
      </c>
      <c r="G26" s="217" t="str">
        <f t="shared" si="0"/>
        <v>1</v>
      </c>
      <c r="H26" s="219"/>
      <c r="I26" s="219"/>
      <c r="J26" s="219"/>
      <c r="K26" s="219"/>
      <c r="L26" s="219">
        <v>-8059</v>
      </c>
    </row>
    <row r="27" spans="1:12" ht="12.75" customHeight="1" x14ac:dyDescent="0.2">
      <c r="A27" s="217" t="s">
        <v>1236</v>
      </c>
      <c r="B27" s="217" t="s">
        <v>1237</v>
      </c>
      <c r="C27" s="217" t="s">
        <v>1228</v>
      </c>
      <c r="D27" s="217" t="s">
        <v>1216</v>
      </c>
      <c r="E27" s="217">
        <v>0</v>
      </c>
      <c r="G27" s="217" t="str">
        <f t="shared" si="0"/>
        <v>1</v>
      </c>
      <c r="H27" s="219"/>
      <c r="I27" s="219"/>
      <c r="J27" s="219"/>
      <c r="K27" s="219"/>
      <c r="L27" s="219">
        <v>-8059</v>
      </c>
    </row>
    <row r="28" spans="1:12" ht="12.75" customHeight="1" x14ac:dyDescent="0.2">
      <c r="A28" s="217" t="s">
        <v>1238</v>
      </c>
      <c r="B28" s="217" t="s">
        <v>1239</v>
      </c>
      <c r="C28" s="217" t="s">
        <v>1238</v>
      </c>
      <c r="D28" s="217" t="s">
        <v>1240</v>
      </c>
      <c r="E28" s="217">
        <v>0</v>
      </c>
      <c r="G28" s="217" t="str">
        <f t="shared" si="0"/>
        <v>1</v>
      </c>
      <c r="H28" s="219"/>
      <c r="I28" s="219"/>
      <c r="J28" s="219"/>
      <c r="K28" s="219"/>
      <c r="L28" s="219">
        <v>-8059</v>
      </c>
    </row>
    <row r="29" spans="1:12" ht="12.75" customHeight="1" x14ac:dyDescent="0.2">
      <c r="A29" s="217" t="s">
        <v>1241</v>
      </c>
      <c r="B29" s="217" t="s">
        <v>1242</v>
      </c>
      <c r="C29" s="217" t="s">
        <v>1241</v>
      </c>
      <c r="D29" s="217" t="s">
        <v>267</v>
      </c>
      <c r="E29" s="217">
        <v>0</v>
      </c>
      <c r="G29" s="217" t="str">
        <f t="shared" si="0"/>
        <v>1</v>
      </c>
      <c r="H29" s="219"/>
      <c r="I29" s="219"/>
      <c r="J29" s="219"/>
      <c r="K29" s="219"/>
      <c r="L29" s="219">
        <v>-8059</v>
      </c>
    </row>
    <row r="30" spans="1:12" ht="12.75" customHeight="1" x14ac:dyDescent="0.2">
      <c r="A30" s="217" t="s">
        <v>1243</v>
      </c>
      <c r="B30" s="217" t="s">
        <v>1244</v>
      </c>
      <c r="C30" s="217" t="s">
        <v>1243</v>
      </c>
      <c r="D30" s="217" t="s">
        <v>254</v>
      </c>
      <c r="E30" s="217">
        <v>0</v>
      </c>
      <c r="G30" s="217" t="str">
        <f t="shared" si="0"/>
        <v>1</v>
      </c>
      <c r="H30" s="219"/>
      <c r="I30" s="219"/>
      <c r="J30" s="219"/>
      <c r="K30" s="219"/>
      <c r="L30" s="219">
        <v>-8059</v>
      </c>
    </row>
    <row r="31" spans="1:12" x14ac:dyDescent="0.2">
      <c r="A31" s="217" t="s">
        <v>1245</v>
      </c>
      <c r="B31" s="217" t="s">
        <v>1246</v>
      </c>
      <c r="C31" s="217" t="s">
        <v>1243</v>
      </c>
      <c r="D31" s="217" t="s">
        <v>254</v>
      </c>
      <c r="E31" s="217">
        <v>0</v>
      </c>
      <c r="G31" s="217" t="str">
        <f t="shared" si="0"/>
        <v>1</v>
      </c>
      <c r="H31" s="219"/>
      <c r="I31" s="219"/>
      <c r="J31" s="219"/>
      <c r="K31" s="219"/>
      <c r="L31" s="219">
        <v>-8059</v>
      </c>
    </row>
    <row r="32" spans="1:12" ht="12.75" customHeight="1" x14ac:dyDescent="0.2">
      <c r="A32" s="217" t="s">
        <v>1247</v>
      </c>
      <c r="B32" s="217" t="s">
        <v>1248</v>
      </c>
      <c r="C32" s="217" t="s">
        <v>1243</v>
      </c>
      <c r="D32" s="217" t="s">
        <v>254</v>
      </c>
      <c r="E32" s="217">
        <v>0</v>
      </c>
      <c r="G32" s="217" t="str">
        <f t="shared" si="0"/>
        <v>1</v>
      </c>
      <c r="H32" s="219"/>
      <c r="I32" s="219"/>
      <c r="J32" s="219"/>
      <c r="K32" s="219"/>
      <c r="L32" s="219">
        <v>-8059</v>
      </c>
    </row>
    <row r="33" spans="1:12" ht="12.75" customHeight="1" x14ac:dyDescent="0.2">
      <c r="A33" s="217" t="s">
        <v>1249</v>
      </c>
      <c r="B33" s="217" t="s">
        <v>1250</v>
      </c>
      <c r="C33" s="217" t="s">
        <v>1249</v>
      </c>
      <c r="D33" s="217" t="s">
        <v>256</v>
      </c>
      <c r="E33" s="217">
        <v>0</v>
      </c>
      <c r="G33" s="217" t="str">
        <f t="shared" si="0"/>
        <v>1</v>
      </c>
      <c r="H33" s="219"/>
      <c r="I33" s="219"/>
      <c r="J33" s="219"/>
      <c r="K33" s="219"/>
      <c r="L33" s="219">
        <v>-8059</v>
      </c>
    </row>
    <row r="34" spans="1:12" ht="12.75" customHeight="1" x14ac:dyDescent="0.2">
      <c r="A34" s="217" t="s">
        <v>1251</v>
      </c>
      <c r="B34" s="217" t="s">
        <v>1252</v>
      </c>
      <c r="C34" s="217" t="s">
        <v>1249</v>
      </c>
      <c r="D34" s="217" t="s">
        <v>256</v>
      </c>
      <c r="E34" s="217">
        <v>0</v>
      </c>
      <c r="G34" s="217" t="str">
        <f t="shared" si="0"/>
        <v>1</v>
      </c>
      <c r="H34" s="219"/>
      <c r="I34" s="219"/>
      <c r="J34" s="219"/>
      <c r="K34" s="219"/>
      <c r="L34" s="219">
        <v>-8059</v>
      </c>
    </row>
    <row r="35" spans="1:12" ht="12.75" customHeight="1" x14ac:dyDescent="0.2">
      <c r="A35" s="217" t="s">
        <v>1253</v>
      </c>
      <c r="B35" s="217" t="s">
        <v>1254</v>
      </c>
      <c r="C35" s="217" t="s">
        <v>1249</v>
      </c>
      <c r="D35" s="217" t="s">
        <v>256</v>
      </c>
      <c r="E35" s="217">
        <v>0</v>
      </c>
      <c r="G35" s="217" t="str">
        <f t="shared" si="0"/>
        <v>1</v>
      </c>
      <c r="H35" s="219"/>
      <c r="I35" s="219"/>
      <c r="J35" s="219"/>
      <c r="K35" s="219"/>
      <c r="L35" s="219">
        <v>-8059</v>
      </c>
    </row>
    <row r="36" spans="1:12" ht="12.75" customHeight="1" x14ac:dyDescent="0.2">
      <c r="A36" s="217" t="s">
        <v>1255</v>
      </c>
      <c r="B36" s="217" t="s">
        <v>1256</v>
      </c>
      <c r="C36" s="217" t="s">
        <v>1249</v>
      </c>
      <c r="D36" s="217" t="s">
        <v>256</v>
      </c>
      <c r="E36" s="217">
        <v>0</v>
      </c>
      <c r="G36" s="217" t="str">
        <f t="shared" si="0"/>
        <v>1</v>
      </c>
      <c r="H36" s="219"/>
      <c r="I36" s="219"/>
      <c r="J36" s="219"/>
      <c r="K36" s="219"/>
      <c r="L36" s="219">
        <v>-8059</v>
      </c>
    </row>
    <row r="37" spans="1:12" ht="12.75" customHeight="1" x14ac:dyDescent="0.2">
      <c r="A37" s="217" t="s">
        <v>1257</v>
      </c>
      <c r="B37" s="217" t="s">
        <v>1258</v>
      </c>
      <c r="C37" s="217" t="s">
        <v>1259</v>
      </c>
      <c r="D37" s="217" t="s">
        <v>198</v>
      </c>
      <c r="E37" s="217" t="s">
        <v>1139</v>
      </c>
      <c r="G37" s="217" t="str">
        <f t="shared" si="0"/>
        <v>1</v>
      </c>
      <c r="H37" s="219"/>
      <c r="I37" s="219"/>
      <c r="J37" s="219"/>
      <c r="K37" s="219"/>
      <c r="L37" s="219">
        <v>-8059</v>
      </c>
    </row>
    <row r="38" spans="1:12" ht="12.75" customHeight="1" x14ac:dyDescent="0.2">
      <c r="A38" s="217" t="s">
        <v>1260</v>
      </c>
      <c r="B38" s="217" t="s">
        <v>1261</v>
      </c>
      <c r="C38" s="217" t="s">
        <v>1259</v>
      </c>
      <c r="D38" s="217" t="s">
        <v>200</v>
      </c>
      <c r="E38" s="217" t="s">
        <v>1140</v>
      </c>
      <c r="G38" s="217" t="str">
        <f t="shared" si="0"/>
        <v>1</v>
      </c>
      <c r="H38" s="221"/>
      <c r="I38" s="221"/>
      <c r="J38" s="221"/>
      <c r="K38" s="221"/>
      <c r="L38" s="221"/>
    </row>
    <row r="39" spans="1:12" ht="12.75" customHeight="1" x14ac:dyDescent="0.2">
      <c r="A39" s="217" t="s">
        <v>1262</v>
      </c>
      <c r="B39" s="217" t="s">
        <v>1263</v>
      </c>
      <c r="C39" s="217" t="s">
        <v>1259</v>
      </c>
      <c r="D39" s="217" t="s">
        <v>202</v>
      </c>
      <c r="E39" s="217" t="s">
        <v>1135</v>
      </c>
      <c r="G39" s="217" t="str">
        <f t="shared" si="0"/>
        <v>1</v>
      </c>
    </row>
    <row r="40" spans="1:12" ht="12.75" customHeight="1" x14ac:dyDescent="0.2">
      <c r="A40" s="217" t="s">
        <v>1264</v>
      </c>
      <c r="B40" s="217" t="s">
        <v>1265</v>
      </c>
      <c r="C40" s="217" t="s">
        <v>1259</v>
      </c>
      <c r="D40" s="217" t="s">
        <v>202</v>
      </c>
      <c r="E40" s="217" t="s">
        <v>1136</v>
      </c>
      <c r="G40" s="217" t="str">
        <f t="shared" si="0"/>
        <v>1</v>
      </c>
    </row>
    <row r="41" spans="1:12" ht="12.75" customHeight="1" x14ac:dyDescent="0.2">
      <c r="A41" s="217" t="s">
        <v>1266</v>
      </c>
      <c r="B41" s="217" t="s">
        <v>1267</v>
      </c>
      <c r="C41" s="217" t="s">
        <v>1259</v>
      </c>
      <c r="D41" s="217" t="s">
        <v>202</v>
      </c>
      <c r="E41" s="217" t="s">
        <v>1137</v>
      </c>
      <c r="G41" s="217" t="str">
        <f t="shared" si="0"/>
        <v>1</v>
      </c>
    </row>
    <row r="42" spans="1:12" ht="12.75" customHeight="1" x14ac:dyDescent="0.2">
      <c r="A42" s="217" t="s">
        <v>1268</v>
      </c>
      <c r="B42" s="217" t="s">
        <v>1269</v>
      </c>
      <c r="C42" s="217" t="s">
        <v>1259</v>
      </c>
      <c r="D42" s="217" t="s">
        <v>202</v>
      </c>
      <c r="E42" s="217" t="s">
        <v>1138</v>
      </c>
      <c r="G42" s="217" t="str">
        <f t="shared" si="0"/>
        <v>1</v>
      </c>
    </row>
    <row r="43" spans="1:12" ht="12.75" customHeight="1" x14ac:dyDescent="0.2">
      <c r="A43" s="217" t="s">
        <v>1270</v>
      </c>
      <c r="B43" s="217" t="s">
        <v>1271</v>
      </c>
      <c r="C43" s="217" t="s">
        <v>1259</v>
      </c>
      <c r="D43" s="217" t="s">
        <v>202</v>
      </c>
      <c r="E43" s="217" t="s">
        <v>1142</v>
      </c>
      <c r="G43" s="217" t="str">
        <f t="shared" si="0"/>
        <v>1</v>
      </c>
    </row>
    <row r="44" spans="1:12" ht="12.75" customHeight="1" x14ac:dyDescent="0.2">
      <c r="A44" s="217" t="s">
        <v>1272</v>
      </c>
      <c r="B44" s="217" t="s">
        <v>1273</v>
      </c>
      <c r="C44" s="217" t="s">
        <v>1259</v>
      </c>
      <c r="D44" s="217" t="s">
        <v>198</v>
      </c>
      <c r="E44" s="217" t="s">
        <v>1141</v>
      </c>
      <c r="G44" s="217" t="str">
        <f t="shared" si="0"/>
        <v>1</v>
      </c>
    </row>
    <row r="45" spans="1:12" ht="12.75" customHeight="1" x14ac:dyDescent="0.2">
      <c r="A45" s="217" t="s">
        <v>1274</v>
      </c>
      <c r="B45" s="217" t="s">
        <v>1275</v>
      </c>
      <c r="C45" s="217" t="s">
        <v>1274</v>
      </c>
      <c r="D45" s="217" t="s">
        <v>151</v>
      </c>
      <c r="E45" s="217" t="s">
        <v>1106</v>
      </c>
      <c r="G45" s="217" t="str">
        <f t="shared" si="0"/>
        <v>1</v>
      </c>
    </row>
    <row r="46" spans="1:12" ht="12.75" customHeight="1" x14ac:dyDescent="0.2">
      <c r="A46" s="217" t="s">
        <v>1276</v>
      </c>
      <c r="B46" s="217" t="s">
        <v>1277</v>
      </c>
      <c r="C46" s="217" t="s">
        <v>1274</v>
      </c>
      <c r="D46" s="217" t="s">
        <v>151</v>
      </c>
      <c r="E46" s="217">
        <v>0</v>
      </c>
      <c r="G46" s="217" t="str">
        <f t="shared" si="0"/>
        <v>1</v>
      </c>
    </row>
    <row r="47" spans="1:12" ht="12.75" customHeight="1" x14ac:dyDescent="0.2">
      <c r="A47" s="217" t="s">
        <v>1278</v>
      </c>
      <c r="B47" s="217" t="s">
        <v>1279</v>
      </c>
      <c r="C47" s="217" t="s">
        <v>1274</v>
      </c>
      <c r="D47" s="217" t="s">
        <v>151</v>
      </c>
      <c r="E47" s="217">
        <v>0</v>
      </c>
      <c r="G47" s="217" t="str">
        <f t="shared" si="0"/>
        <v>1</v>
      </c>
    </row>
    <row r="48" spans="1:12" ht="12" customHeight="1" x14ac:dyDescent="0.2">
      <c r="A48" s="217" t="s">
        <v>1280</v>
      </c>
      <c r="B48" s="217" t="s">
        <v>1281</v>
      </c>
      <c r="C48" s="217" t="s">
        <v>1274</v>
      </c>
      <c r="D48" s="217" t="s">
        <v>151</v>
      </c>
      <c r="E48" s="217">
        <v>0</v>
      </c>
      <c r="G48" s="217" t="str">
        <f t="shared" si="0"/>
        <v>1</v>
      </c>
    </row>
    <row r="49" spans="1:7" ht="12.75" customHeight="1" x14ac:dyDescent="0.2">
      <c r="A49" s="217" t="s">
        <v>1282</v>
      </c>
      <c r="B49" s="217" t="s">
        <v>1275</v>
      </c>
      <c r="C49" s="217" t="s">
        <v>1274</v>
      </c>
      <c r="D49" s="217" t="s">
        <v>151</v>
      </c>
      <c r="E49" s="217">
        <v>0</v>
      </c>
      <c r="G49" s="217" t="str">
        <f t="shared" si="0"/>
        <v>1</v>
      </c>
    </row>
    <row r="50" spans="1:7" ht="12.75" customHeight="1" x14ac:dyDescent="0.2">
      <c r="A50" s="217" t="s">
        <v>1283</v>
      </c>
      <c r="B50" s="217" t="s">
        <v>1284</v>
      </c>
      <c r="C50" s="217" t="s">
        <v>1285</v>
      </c>
      <c r="D50" s="217" t="s">
        <v>181</v>
      </c>
      <c r="E50" s="217">
        <v>0</v>
      </c>
      <c r="G50" s="217" t="str">
        <f t="shared" si="0"/>
        <v>1</v>
      </c>
    </row>
    <row r="51" spans="1:7" ht="12.75" customHeight="1" x14ac:dyDescent="0.2">
      <c r="A51" s="217" t="s">
        <v>1286</v>
      </c>
      <c r="B51" s="217" t="s">
        <v>1287</v>
      </c>
      <c r="C51" s="217" t="s">
        <v>1285</v>
      </c>
      <c r="D51" s="217" t="s">
        <v>181</v>
      </c>
      <c r="E51" s="217">
        <v>0</v>
      </c>
      <c r="G51" s="217" t="str">
        <f t="shared" si="0"/>
        <v>1</v>
      </c>
    </row>
    <row r="52" spans="1:7" ht="12.75" customHeight="1" x14ac:dyDescent="0.2">
      <c r="A52" s="217" t="s">
        <v>1288</v>
      </c>
      <c r="B52" s="217" t="s">
        <v>1289</v>
      </c>
      <c r="C52" s="217" t="s">
        <v>1285</v>
      </c>
      <c r="D52" s="217" t="s">
        <v>181</v>
      </c>
      <c r="E52" s="217">
        <v>0</v>
      </c>
      <c r="G52" s="217" t="str">
        <f t="shared" si="0"/>
        <v>1</v>
      </c>
    </row>
    <row r="53" spans="1:7" ht="15" customHeight="1" x14ac:dyDescent="0.2">
      <c r="A53" s="217" t="s">
        <v>1290</v>
      </c>
      <c r="B53" s="217" t="s">
        <v>1291</v>
      </c>
      <c r="C53" s="217" t="s">
        <v>1285</v>
      </c>
      <c r="D53" s="217" t="s">
        <v>181</v>
      </c>
      <c r="E53" s="217">
        <v>0</v>
      </c>
      <c r="G53" s="217" t="str">
        <f t="shared" si="0"/>
        <v>1</v>
      </c>
    </row>
    <row r="54" spans="1:7" ht="12.75" customHeight="1" x14ac:dyDescent="0.2">
      <c r="A54" s="217" t="s">
        <v>1292</v>
      </c>
      <c r="B54" s="217" t="s">
        <v>1293</v>
      </c>
      <c r="C54" s="217" t="s">
        <v>1285</v>
      </c>
      <c r="D54" s="217" t="s">
        <v>181</v>
      </c>
      <c r="E54" s="217">
        <v>0</v>
      </c>
      <c r="G54" s="217" t="str">
        <f t="shared" si="0"/>
        <v>1</v>
      </c>
    </row>
    <row r="55" spans="1:7" ht="12.75" customHeight="1" x14ac:dyDescent="0.2">
      <c r="A55" s="217" t="s">
        <v>1294</v>
      </c>
      <c r="B55" s="217" t="s">
        <v>1295</v>
      </c>
      <c r="C55" s="217" t="s">
        <v>1285</v>
      </c>
      <c r="D55" s="217" t="s">
        <v>193</v>
      </c>
      <c r="E55" s="217">
        <v>0</v>
      </c>
      <c r="G55" s="217" t="str">
        <f t="shared" si="0"/>
        <v>1</v>
      </c>
    </row>
    <row r="56" spans="1:7" ht="12.75" customHeight="1" x14ac:dyDescent="0.2">
      <c r="A56" s="217" t="s">
        <v>1296</v>
      </c>
      <c r="B56" s="217" t="s">
        <v>1297</v>
      </c>
      <c r="C56" s="217" t="s">
        <v>1285</v>
      </c>
      <c r="D56" s="217" t="s">
        <v>193</v>
      </c>
      <c r="E56" s="217">
        <v>0</v>
      </c>
      <c r="G56" s="217" t="str">
        <f t="shared" si="0"/>
        <v>1</v>
      </c>
    </row>
    <row r="57" spans="1:7" ht="12.75" customHeight="1" x14ac:dyDescent="0.2">
      <c r="A57" s="217" t="s">
        <v>1298</v>
      </c>
      <c r="B57" s="217" t="s">
        <v>1299</v>
      </c>
      <c r="C57" s="217" t="s">
        <v>1300</v>
      </c>
      <c r="D57" s="217" t="s">
        <v>188</v>
      </c>
      <c r="E57" s="217" t="s">
        <v>1115</v>
      </c>
      <c r="G57" s="217" t="str">
        <f t="shared" si="0"/>
        <v>1</v>
      </c>
    </row>
    <row r="58" spans="1:7" ht="12.75" customHeight="1" x14ac:dyDescent="0.2">
      <c r="A58" s="217" t="s">
        <v>1301</v>
      </c>
      <c r="B58" s="217" t="s">
        <v>1302</v>
      </c>
      <c r="C58" s="217" t="s">
        <v>1300</v>
      </c>
      <c r="D58" s="217" t="s">
        <v>190</v>
      </c>
      <c r="E58" s="217" t="s">
        <v>1115</v>
      </c>
      <c r="G58" s="217" t="str">
        <f t="shared" si="0"/>
        <v>1</v>
      </c>
    </row>
    <row r="59" spans="1:7" ht="12.75" customHeight="1" x14ac:dyDescent="0.2">
      <c r="A59" s="217" t="s">
        <v>1303</v>
      </c>
      <c r="B59" s="217" t="s">
        <v>1304</v>
      </c>
      <c r="C59" s="217" t="s">
        <v>1303</v>
      </c>
      <c r="D59" s="217" t="s">
        <v>172</v>
      </c>
      <c r="E59" s="217" t="s">
        <v>1123</v>
      </c>
      <c r="F59" s="217" t="s">
        <v>1118</v>
      </c>
      <c r="G59" s="217" t="str">
        <f t="shared" si="0"/>
        <v>1</v>
      </c>
    </row>
    <row r="60" spans="1:7" ht="12.75" customHeight="1" x14ac:dyDescent="0.2">
      <c r="A60" s="217" t="s">
        <v>1305</v>
      </c>
      <c r="B60" s="217" t="s">
        <v>1306</v>
      </c>
      <c r="C60" s="217" t="s">
        <v>1307</v>
      </c>
      <c r="D60" s="217" t="s">
        <v>151</v>
      </c>
      <c r="E60" s="217" t="s">
        <v>1106</v>
      </c>
      <c r="G60" s="217" t="str">
        <f t="shared" si="0"/>
        <v>1</v>
      </c>
    </row>
    <row r="61" spans="1:7" ht="12.75" customHeight="1" x14ac:dyDescent="0.2">
      <c r="A61" s="217" t="s">
        <v>1308</v>
      </c>
      <c r="B61" s="217" t="s">
        <v>1309</v>
      </c>
      <c r="C61" s="217" t="s">
        <v>1307</v>
      </c>
      <c r="D61" s="217" t="s">
        <v>154</v>
      </c>
      <c r="E61" s="217" t="s">
        <v>1108</v>
      </c>
      <c r="G61" s="217" t="str">
        <f t="shared" si="0"/>
        <v>1</v>
      </c>
    </row>
    <row r="62" spans="1:7" ht="12.75" customHeight="1" x14ac:dyDescent="0.2">
      <c r="A62" s="217" t="s">
        <v>1310</v>
      </c>
      <c r="B62" s="217" t="s">
        <v>1311</v>
      </c>
      <c r="C62" s="217" t="s">
        <v>1307</v>
      </c>
      <c r="D62" s="217" t="s">
        <v>166</v>
      </c>
      <c r="E62" s="217" t="s">
        <v>1115</v>
      </c>
      <c r="G62" s="217" t="str">
        <f t="shared" si="0"/>
        <v>1</v>
      </c>
    </row>
    <row r="63" spans="1:7" ht="12.75" customHeight="1" x14ac:dyDescent="0.2">
      <c r="A63" s="217" t="s">
        <v>1312</v>
      </c>
      <c r="B63" s="217" t="s">
        <v>1313</v>
      </c>
      <c r="C63" s="217" t="s">
        <v>1307</v>
      </c>
      <c r="D63" s="217" t="s">
        <v>169</v>
      </c>
      <c r="E63" s="217" t="s">
        <v>1115</v>
      </c>
      <c r="G63" s="217" t="str">
        <f t="shared" si="0"/>
        <v>1</v>
      </c>
    </row>
    <row r="64" spans="1:7" ht="12.75" customHeight="1" x14ac:dyDescent="0.2">
      <c r="A64" s="217" t="s">
        <v>1314</v>
      </c>
      <c r="B64" s="217" t="s">
        <v>1315</v>
      </c>
      <c r="C64" s="217" t="s">
        <v>1307</v>
      </c>
      <c r="D64" s="217" t="s">
        <v>172</v>
      </c>
      <c r="E64" s="217" t="s">
        <v>1123</v>
      </c>
      <c r="F64" s="217" t="s">
        <v>1118</v>
      </c>
      <c r="G64" s="217" t="str">
        <f t="shared" si="0"/>
        <v>1</v>
      </c>
    </row>
    <row r="65" spans="1:7" ht="12.75" customHeight="1" x14ac:dyDescent="0.2">
      <c r="A65" s="217" t="s">
        <v>1316</v>
      </c>
      <c r="B65" s="217" t="s">
        <v>1317</v>
      </c>
      <c r="C65" s="217" t="s">
        <v>1316</v>
      </c>
      <c r="D65" s="217" t="s">
        <v>151</v>
      </c>
      <c r="E65" s="217" t="s">
        <v>1106</v>
      </c>
      <c r="G65" s="217" t="str">
        <f t="shared" si="0"/>
        <v>1</v>
      </c>
    </row>
    <row r="66" spans="1:7" ht="12.75" customHeight="1" x14ac:dyDescent="0.2">
      <c r="A66" s="217" t="s">
        <v>1318</v>
      </c>
      <c r="B66" s="217" t="s">
        <v>1319</v>
      </c>
      <c r="C66" s="217" t="s">
        <v>1316</v>
      </c>
      <c r="D66" s="217" t="s">
        <v>151</v>
      </c>
      <c r="E66" s="217">
        <v>0</v>
      </c>
      <c r="G66" s="217" t="str">
        <f t="shared" si="0"/>
        <v>1</v>
      </c>
    </row>
    <row r="67" spans="1:7" ht="12.75" customHeight="1" x14ac:dyDescent="0.2">
      <c r="A67" s="217" t="s">
        <v>1320</v>
      </c>
      <c r="B67" s="217" t="s">
        <v>1321</v>
      </c>
      <c r="C67" s="217" t="s">
        <v>1316</v>
      </c>
      <c r="D67" s="217" t="s">
        <v>151</v>
      </c>
      <c r="E67" s="217">
        <v>0</v>
      </c>
      <c r="G67" s="217" t="str">
        <f t="shared" ref="G67:G130" si="1">LEFT(A67)</f>
        <v>1</v>
      </c>
    </row>
    <row r="68" spans="1:7" ht="12.75" customHeight="1" x14ac:dyDescent="0.2">
      <c r="A68" s="217" t="s">
        <v>1322</v>
      </c>
      <c r="B68" s="217" t="s">
        <v>1323</v>
      </c>
      <c r="C68" s="217" t="s">
        <v>1322</v>
      </c>
      <c r="D68" s="217" t="s">
        <v>56</v>
      </c>
      <c r="E68" s="217" t="s">
        <v>972</v>
      </c>
      <c r="G68" s="217" t="str">
        <f t="shared" si="1"/>
        <v>2</v>
      </c>
    </row>
    <row r="69" spans="1:7" ht="12.75" customHeight="1" x14ac:dyDescent="0.2">
      <c r="A69" s="217" t="s">
        <v>1324</v>
      </c>
      <c r="B69" s="217" t="s">
        <v>1325</v>
      </c>
      <c r="C69" s="217" t="s">
        <v>1324</v>
      </c>
      <c r="D69" s="217" t="s">
        <v>58</v>
      </c>
      <c r="E69" s="217" t="s">
        <v>972</v>
      </c>
      <c r="G69" s="217" t="str">
        <f t="shared" si="1"/>
        <v>2</v>
      </c>
    </row>
    <row r="70" spans="1:7" ht="12.75" customHeight="1" x14ac:dyDescent="0.2">
      <c r="A70" s="217" t="s">
        <v>1326</v>
      </c>
      <c r="B70" s="217" t="s">
        <v>1327</v>
      </c>
      <c r="C70" s="217" t="s">
        <v>1326</v>
      </c>
      <c r="D70" s="217" t="s">
        <v>60</v>
      </c>
      <c r="E70" s="217" t="s">
        <v>973</v>
      </c>
      <c r="G70" s="217" t="str">
        <f t="shared" si="1"/>
        <v>2</v>
      </c>
    </row>
    <row r="71" spans="1:7" ht="12.75" customHeight="1" x14ac:dyDescent="0.2">
      <c r="A71" s="217" t="s">
        <v>1328</v>
      </c>
      <c r="B71" s="217" t="s">
        <v>1329</v>
      </c>
      <c r="C71" s="217" t="s">
        <v>1328</v>
      </c>
      <c r="D71" s="217" t="s">
        <v>64</v>
      </c>
      <c r="E71" s="217" t="s">
        <v>975</v>
      </c>
      <c r="G71" s="217" t="str">
        <f t="shared" si="1"/>
        <v>2</v>
      </c>
    </row>
    <row r="72" spans="1:7" ht="12.75" customHeight="1" x14ac:dyDescent="0.2">
      <c r="A72" s="217" t="s">
        <v>1330</v>
      </c>
      <c r="B72" s="217" t="s">
        <v>1331</v>
      </c>
      <c r="C72" s="217" t="s">
        <v>1332</v>
      </c>
      <c r="D72" s="217" t="s">
        <v>62</v>
      </c>
      <c r="E72" s="217" t="s">
        <v>974</v>
      </c>
      <c r="G72" s="217" t="str">
        <f t="shared" si="1"/>
        <v>2</v>
      </c>
    </row>
    <row r="73" spans="1:7" ht="12.75" customHeight="1" x14ac:dyDescent="0.2">
      <c r="A73" s="217" t="s">
        <v>1333</v>
      </c>
      <c r="B73" s="217" t="s">
        <v>1334</v>
      </c>
      <c r="C73" s="217" t="s">
        <v>1332</v>
      </c>
      <c r="D73" s="217" t="s">
        <v>219</v>
      </c>
      <c r="G73" s="217" t="str">
        <f t="shared" si="1"/>
        <v>2</v>
      </c>
    </row>
    <row r="74" spans="1:7" ht="12.75" customHeight="1" x14ac:dyDescent="0.2">
      <c r="A74" s="217" t="s">
        <v>1335</v>
      </c>
      <c r="B74" s="217" t="s">
        <v>1336</v>
      </c>
      <c r="C74" s="217" t="s">
        <v>1335</v>
      </c>
      <c r="D74" s="217" t="s">
        <v>60</v>
      </c>
      <c r="E74" s="217" t="s">
        <v>976</v>
      </c>
      <c r="G74" s="217" t="str">
        <f t="shared" si="1"/>
        <v>2</v>
      </c>
    </row>
    <row r="75" spans="1:7" ht="12.75" customHeight="1" x14ac:dyDescent="0.2">
      <c r="A75" s="217" t="s">
        <v>1337</v>
      </c>
      <c r="B75" s="217" t="s">
        <v>1338</v>
      </c>
      <c r="C75" s="217" t="s">
        <v>1337</v>
      </c>
      <c r="D75" s="217" t="s">
        <v>71</v>
      </c>
      <c r="E75" s="217" t="s">
        <v>980</v>
      </c>
      <c r="G75" s="217" t="str">
        <f t="shared" si="1"/>
        <v>2</v>
      </c>
    </row>
    <row r="76" spans="1:7" ht="12.75" customHeight="1" x14ac:dyDescent="0.2">
      <c r="A76" s="217" t="s">
        <v>1339</v>
      </c>
      <c r="B76" s="217" t="s">
        <v>1340</v>
      </c>
      <c r="C76" s="217" t="s">
        <v>1337</v>
      </c>
      <c r="D76" s="217" t="s">
        <v>71</v>
      </c>
      <c r="E76" s="217" t="s">
        <v>980</v>
      </c>
      <c r="G76" s="217" t="str">
        <f t="shared" si="1"/>
        <v>2</v>
      </c>
    </row>
    <row r="77" spans="1:7" ht="12.75" customHeight="1" x14ac:dyDescent="0.2">
      <c r="A77" s="217" t="s">
        <v>1341</v>
      </c>
      <c r="B77" s="217" t="s">
        <v>1342</v>
      </c>
      <c r="C77" s="217" t="s">
        <v>1337</v>
      </c>
      <c r="D77" s="217" t="s">
        <v>71</v>
      </c>
      <c r="E77" s="217" t="s">
        <v>980</v>
      </c>
      <c r="G77" s="217" t="str">
        <f t="shared" si="1"/>
        <v>2</v>
      </c>
    </row>
    <row r="78" spans="1:7" ht="12.75" customHeight="1" x14ac:dyDescent="0.2">
      <c r="A78" s="217" t="s">
        <v>1343</v>
      </c>
      <c r="B78" s="217" t="s">
        <v>1344</v>
      </c>
      <c r="C78" s="217" t="s">
        <v>1343</v>
      </c>
      <c r="D78" s="217" t="s">
        <v>71</v>
      </c>
      <c r="E78" s="217" t="s">
        <v>981</v>
      </c>
      <c r="G78" s="217" t="str">
        <f t="shared" si="1"/>
        <v>2</v>
      </c>
    </row>
    <row r="79" spans="1:7" ht="12.75" customHeight="1" x14ac:dyDescent="0.2">
      <c r="A79" s="217" t="s">
        <v>1345</v>
      </c>
      <c r="B79" s="217" t="s">
        <v>1346</v>
      </c>
      <c r="C79" s="217" t="s">
        <v>1345</v>
      </c>
      <c r="D79" s="217" t="s">
        <v>73</v>
      </c>
      <c r="E79" s="217" t="s">
        <v>982</v>
      </c>
      <c r="G79" s="217" t="str">
        <f t="shared" si="1"/>
        <v>2</v>
      </c>
    </row>
    <row r="80" spans="1:7" ht="12.75" customHeight="1" x14ac:dyDescent="0.2">
      <c r="A80" s="217" t="s">
        <v>1347</v>
      </c>
      <c r="B80" s="217" t="s">
        <v>1348</v>
      </c>
      <c r="C80" s="217" t="s">
        <v>1345</v>
      </c>
      <c r="D80" s="217" t="s">
        <v>73</v>
      </c>
      <c r="E80" s="217" t="s">
        <v>982</v>
      </c>
      <c r="G80" s="217" t="str">
        <f t="shared" si="1"/>
        <v>2</v>
      </c>
    </row>
    <row r="81" spans="1:10" ht="12.75" customHeight="1" x14ac:dyDescent="0.2">
      <c r="A81" s="217" t="s">
        <v>1349</v>
      </c>
      <c r="B81" s="217" t="s">
        <v>1350</v>
      </c>
      <c r="C81" s="217" t="s">
        <v>1345</v>
      </c>
      <c r="D81" s="217" t="s">
        <v>73</v>
      </c>
      <c r="E81" s="217" t="s">
        <v>982</v>
      </c>
      <c r="G81" s="217" t="str">
        <f t="shared" si="1"/>
        <v>2</v>
      </c>
    </row>
    <row r="82" spans="1:10" ht="12.75" customHeight="1" x14ac:dyDescent="0.2">
      <c r="A82" s="217" t="s">
        <v>1351</v>
      </c>
      <c r="B82" s="217" t="s">
        <v>1352</v>
      </c>
      <c r="C82" s="217" t="s">
        <v>1345</v>
      </c>
      <c r="D82" s="217" t="s">
        <v>73</v>
      </c>
      <c r="E82" s="217" t="s">
        <v>982</v>
      </c>
      <c r="G82" s="217" t="str">
        <f t="shared" si="1"/>
        <v>2</v>
      </c>
    </row>
    <row r="83" spans="1:10" ht="12.75" customHeight="1" x14ac:dyDescent="0.2">
      <c r="A83" s="217" t="s">
        <v>1353</v>
      </c>
      <c r="B83" s="220" t="s">
        <v>1354</v>
      </c>
      <c r="C83" s="217" t="s">
        <v>1345</v>
      </c>
      <c r="D83" s="217" t="s">
        <v>861</v>
      </c>
      <c r="E83" s="217" t="s">
        <v>982</v>
      </c>
      <c r="G83" s="217" t="str">
        <f t="shared" si="1"/>
        <v>2</v>
      </c>
    </row>
    <row r="84" spans="1:10" ht="12.75" customHeight="1" x14ac:dyDescent="0.2">
      <c r="A84" s="217" t="s">
        <v>1355</v>
      </c>
      <c r="B84" s="217" t="s">
        <v>1356</v>
      </c>
      <c r="C84" s="217" t="s">
        <v>1355</v>
      </c>
      <c r="D84" s="217" t="s">
        <v>75</v>
      </c>
      <c r="E84" s="217" t="s">
        <v>983</v>
      </c>
      <c r="G84" s="217" t="str">
        <f t="shared" si="1"/>
        <v>2</v>
      </c>
    </row>
    <row r="85" spans="1:10" ht="12.75" customHeight="1" x14ac:dyDescent="0.2">
      <c r="A85" s="217" t="s">
        <v>1357</v>
      </c>
      <c r="B85" s="217" t="s">
        <v>1358</v>
      </c>
      <c r="C85" s="217" t="s">
        <v>1357</v>
      </c>
      <c r="D85" s="217" t="s">
        <v>77</v>
      </c>
      <c r="E85" s="217" t="s">
        <v>985</v>
      </c>
      <c r="G85" s="217" t="str">
        <f t="shared" si="1"/>
        <v>2</v>
      </c>
    </row>
    <row r="86" spans="1:10" ht="12.75" customHeight="1" x14ac:dyDescent="0.2">
      <c r="A86" s="217" t="s">
        <v>1359</v>
      </c>
      <c r="B86" s="217" t="s">
        <v>1360</v>
      </c>
      <c r="C86" s="217" t="s">
        <v>1359</v>
      </c>
      <c r="D86" s="217" t="s">
        <v>83</v>
      </c>
      <c r="E86" s="217" t="s">
        <v>988</v>
      </c>
      <c r="G86" s="217" t="str">
        <f t="shared" si="1"/>
        <v>2</v>
      </c>
    </row>
    <row r="87" spans="1:10" ht="12.75" customHeight="1" x14ac:dyDescent="0.2">
      <c r="A87" s="217" t="s">
        <v>1361</v>
      </c>
      <c r="B87" s="217" t="s">
        <v>1362</v>
      </c>
      <c r="C87" s="217" t="s">
        <v>1361</v>
      </c>
      <c r="D87" s="217" t="s">
        <v>85</v>
      </c>
      <c r="E87" s="217" t="s">
        <v>989</v>
      </c>
      <c r="G87" s="217" t="str">
        <f t="shared" si="1"/>
        <v>2</v>
      </c>
    </row>
    <row r="88" spans="1:10" ht="12.75" customHeight="1" x14ac:dyDescent="0.2">
      <c r="A88" s="217" t="s">
        <v>1363</v>
      </c>
      <c r="B88" s="217" t="s">
        <v>1364</v>
      </c>
      <c r="C88" s="217" t="s">
        <v>1363</v>
      </c>
      <c r="D88" s="217" t="s">
        <v>73</v>
      </c>
      <c r="E88" s="217" t="s">
        <v>982</v>
      </c>
      <c r="G88" s="217" t="str">
        <f t="shared" si="1"/>
        <v>2</v>
      </c>
    </row>
    <row r="89" spans="1:10" ht="12.75" customHeight="1" x14ac:dyDescent="0.2">
      <c r="A89" s="217" t="s">
        <v>1365</v>
      </c>
      <c r="B89" s="217" t="s">
        <v>1366</v>
      </c>
      <c r="C89" s="217" t="s">
        <v>1365</v>
      </c>
      <c r="D89" s="217" t="s">
        <v>75</v>
      </c>
      <c r="E89" s="217" t="s">
        <v>983</v>
      </c>
      <c r="G89" s="217" t="str">
        <f t="shared" si="1"/>
        <v>2</v>
      </c>
    </row>
    <row r="90" spans="1:10" ht="12.75" customHeight="1" x14ac:dyDescent="0.2">
      <c r="A90" s="217" t="s">
        <v>1367</v>
      </c>
      <c r="B90" s="217" t="s">
        <v>1368</v>
      </c>
      <c r="C90" s="217" t="s">
        <v>1367</v>
      </c>
      <c r="D90" s="217" t="s">
        <v>85</v>
      </c>
      <c r="E90" s="217" t="s">
        <v>989</v>
      </c>
      <c r="G90" s="217" t="str">
        <f t="shared" si="1"/>
        <v>2</v>
      </c>
    </row>
    <row r="91" spans="1:10" ht="12.75" customHeight="1" x14ac:dyDescent="0.2">
      <c r="A91" s="217" t="s">
        <v>1369</v>
      </c>
      <c r="B91" s="217" t="s">
        <v>1370</v>
      </c>
      <c r="C91" s="217" t="s">
        <v>1369</v>
      </c>
      <c r="D91" s="217" t="s">
        <v>79</v>
      </c>
      <c r="E91" s="217" t="s">
        <v>986</v>
      </c>
      <c r="G91" s="217" t="str">
        <f t="shared" si="1"/>
        <v>2</v>
      </c>
    </row>
    <row r="92" spans="1:10" ht="12.75" customHeight="1" x14ac:dyDescent="0.2">
      <c r="A92" s="217" t="s">
        <v>1371</v>
      </c>
      <c r="B92" s="220" t="s">
        <v>1372</v>
      </c>
      <c r="C92" s="217" t="s">
        <v>1371</v>
      </c>
      <c r="D92" s="217" t="s">
        <v>87</v>
      </c>
      <c r="E92" s="217">
        <v>0</v>
      </c>
      <c r="G92" s="217" t="str">
        <f t="shared" si="1"/>
        <v>2</v>
      </c>
    </row>
    <row r="93" spans="1:10" ht="12.75" customHeight="1" x14ac:dyDescent="0.2">
      <c r="A93" s="217" t="s">
        <v>1373</v>
      </c>
      <c r="B93" s="220" t="s">
        <v>1374</v>
      </c>
      <c r="C93" s="217" t="s">
        <v>1373</v>
      </c>
      <c r="D93" s="217" t="s">
        <v>66</v>
      </c>
      <c r="E93" s="217">
        <v>0</v>
      </c>
      <c r="G93" s="217" t="str">
        <f t="shared" si="1"/>
        <v>2</v>
      </c>
      <c r="J93" s="222"/>
    </row>
    <row r="94" spans="1:10" ht="12.75" customHeight="1" x14ac:dyDescent="0.2">
      <c r="A94" s="217" t="s">
        <v>1375</v>
      </c>
      <c r="B94" s="220" t="s">
        <v>1376</v>
      </c>
      <c r="C94" s="217" t="s">
        <v>1375</v>
      </c>
      <c r="D94" s="217" t="s">
        <v>66</v>
      </c>
      <c r="E94" s="217">
        <v>0</v>
      </c>
      <c r="G94" s="217" t="str">
        <f t="shared" si="1"/>
        <v>2</v>
      </c>
      <c r="J94" s="222"/>
    </row>
    <row r="95" spans="1:10" ht="12.75" customHeight="1" x14ac:dyDescent="0.2">
      <c r="A95" s="217" t="s">
        <v>1377</v>
      </c>
      <c r="B95" s="217" t="s">
        <v>1378</v>
      </c>
      <c r="C95" s="217" t="s">
        <v>1377</v>
      </c>
      <c r="D95" s="217" t="s">
        <v>81</v>
      </c>
      <c r="E95" s="217" t="s">
        <v>987</v>
      </c>
      <c r="G95" s="217" t="str">
        <f t="shared" si="1"/>
        <v>2</v>
      </c>
    </row>
    <row r="96" spans="1:10" ht="12.75" customHeight="1" x14ac:dyDescent="0.2">
      <c r="A96" s="217" t="s">
        <v>1379</v>
      </c>
      <c r="B96" s="217" t="s">
        <v>1380</v>
      </c>
      <c r="C96" s="217" t="s">
        <v>1379</v>
      </c>
      <c r="D96" s="217" t="s">
        <v>91</v>
      </c>
      <c r="E96" s="217" t="s">
        <v>994</v>
      </c>
      <c r="G96" s="217" t="str">
        <f t="shared" si="1"/>
        <v>2</v>
      </c>
    </row>
    <row r="97" spans="1:8" ht="12.75" customHeight="1" x14ac:dyDescent="0.2">
      <c r="A97" s="217" t="s">
        <v>1381</v>
      </c>
      <c r="B97" s="217" t="s">
        <v>1382</v>
      </c>
      <c r="C97" s="217" t="s">
        <v>1381</v>
      </c>
      <c r="D97" s="217" t="s">
        <v>97</v>
      </c>
      <c r="E97" s="217" t="s">
        <v>994</v>
      </c>
      <c r="G97" s="217" t="str">
        <f t="shared" si="1"/>
        <v>2</v>
      </c>
    </row>
    <row r="98" spans="1:8" ht="12.75" customHeight="1" x14ac:dyDescent="0.2">
      <c r="A98" s="217" t="s">
        <v>1383</v>
      </c>
      <c r="B98" s="217" t="s">
        <v>1384</v>
      </c>
      <c r="C98" s="217" t="s">
        <v>1383</v>
      </c>
      <c r="D98" s="217" t="s">
        <v>97</v>
      </c>
      <c r="E98" s="217" t="s">
        <v>994</v>
      </c>
      <c r="G98" s="217" t="str">
        <f t="shared" si="1"/>
        <v>2</v>
      </c>
    </row>
    <row r="99" spans="1:8" ht="12.75" customHeight="1" x14ac:dyDescent="0.2">
      <c r="A99" s="217" t="s">
        <v>1385</v>
      </c>
      <c r="B99" s="217" t="s">
        <v>1386</v>
      </c>
      <c r="C99" s="217" t="s">
        <v>1385</v>
      </c>
      <c r="D99" s="217" t="s">
        <v>861</v>
      </c>
      <c r="E99" s="217">
        <v>0</v>
      </c>
      <c r="G99" s="217" t="str">
        <f t="shared" si="1"/>
        <v>2</v>
      </c>
    </row>
    <row r="100" spans="1:8" ht="12.75" customHeight="1" x14ac:dyDescent="0.2">
      <c r="A100" s="217" t="s">
        <v>1387</v>
      </c>
      <c r="B100" s="217" t="s">
        <v>1388</v>
      </c>
      <c r="C100" s="217" t="s">
        <v>1387</v>
      </c>
      <c r="D100" s="217" t="s">
        <v>103</v>
      </c>
      <c r="E100" s="217" t="s">
        <v>998</v>
      </c>
      <c r="G100" s="217" t="str">
        <f t="shared" si="1"/>
        <v>2</v>
      </c>
    </row>
    <row r="101" spans="1:8" ht="12.75" customHeight="1" x14ac:dyDescent="0.2">
      <c r="A101" s="217" t="s">
        <v>1389</v>
      </c>
      <c r="B101" s="217" t="s">
        <v>1390</v>
      </c>
      <c r="C101" s="217" t="s">
        <v>1391</v>
      </c>
      <c r="D101" s="217" t="s">
        <v>94</v>
      </c>
      <c r="E101" s="217" t="s">
        <v>995</v>
      </c>
      <c r="G101" s="217" t="str">
        <f t="shared" si="1"/>
        <v>2</v>
      </c>
    </row>
    <row r="102" spans="1:8" ht="12.75" customHeight="1" x14ac:dyDescent="0.2">
      <c r="A102" s="217" t="s">
        <v>1392</v>
      </c>
      <c r="B102" s="217" t="s">
        <v>1393</v>
      </c>
      <c r="C102" s="217" t="s">
        <v>1391</v>
      </c>
      <c r="D102" s="217" t="s">
        <v>94</v>
      </c>
      <c r="E102" s="217" t="s">
        <v>995</v>
      </c>
      <c r="G102" s="217" t="str">
        <f t="shared" si="1"/>
        <v>2</v>
      </c>
    </row>
    <row r="103" spans="1:8" ht="12.75" customHeight="1" x14ac:dyDescent="0.2">
      <c r="A103" s="217" t="s">
        <v>1394</v>
      </c>
      <c r="B103" s="217" t="s">
        <v>1395</v>
      </c>
      <c r="C103" s="217" t="s">
        <v>1391</v>
      </c>
      <c r="D103" s="217" t="s">
        <v>100</v>
      </c>
      <c r="E103" s="217">
        <v>0</v>
      </c>
      <c r="G103" s="217" t="str">
        <f t="shared" si="1"/>
        <v>2</v>
      </c>
    </row>
    <row r="104" spans="1:8" ht="12.75" customHeight="1" x14ac:dyDescent="0.2">
      <c r="A104" s="217" t="s">
        <v>1396</v>
      </c>
      <c r="B104" s="217" t="s">
        <v>1397</v>
      </c>
      <c r="C104" s="217" t="s">
        <v>1391</v>
      </c>
      <c r="D104" s="217" t="s">
        <v>100</v>
      </c>
      <c r="E104" s="217">
        <v>0</v>
      </c>
      <c r="G104" s="217" t="str">
        <f t="shared" si="1"/>
        <v>2</v>
      </c>
    </row>
    <row r="105" spans="1:8" ht="12.75" customHeight="1" x14ac:dyDescent="0.2">
      <c r="A105" s="217" t="s">
        <v>1398</v>
      </c>
      <c r="B105" s="217" t="s">
        <v>1399</v>
      </c>
      <c r="C105" s="217" t="s">
        <v>1391</v>
      </c>
      <c r="D105" s="217" t="s">
        <v>106</v>
      </c>
      <c r="E105" s="217" t="s">
        <v>999</v>
      </c>
      <c r="G105" s="217" t="str">
        <f t="shared" si="1"/>
        <v>2</v>
      </c>
    </row>
    <row r="106" spans="1:8" ht="12.75" customHeight="1" x14ac:dyDescent="0.2">
      <c r="A106" s="217" t="s">
        <v>1400</v>
      </c>
      <c r="B106" s="217" t="s">
        <v>1401</v>
      </c>
      <c r="C106" s="217" t="s">
        <v>1391</v>
      </c>
      <c r="D106" s="217" t="s">
        <v>106</v>
      </c>
      <c r="E106" s="217" t="s">
        <v>999</v>
      </c>
      <c r="G106" s="217" t="str">
        <f t="shared" si="1"/>
        <v>2</v>
      </c>
    </row>
    <row r="107" spans="1:8" ht="12.75" customHeight="1" x14ac:dyDescent="0.2">
      <c r="A107" s="217" t="s">
        <v>1402</v>
      </c>
      <c r="B107" s="217" t="s">
        <v>1403</v>
      </c>
      <c r="C107" s="217" t="s">
        <v>1391</v>
      </c>
      <c r="D107" s="217" t="s">
        <v>106</v>
      </c>
      <c r="E107" s="217" t="s">
        <v>999</v>
      </c>
      <c r="G107" s="217" t="str">
        <f t="shared" si="1"/>
        <v>2</v>
      </c>
    </row>
    <row r="108" spans="1:8" ht="12.75" customHeight="1" x14ac:dyDescent="0.2">
      <c r="A108" s="217" t="s">
        <v>1404</v>
      </c>
      <c r="B108" s="217" t="s">
        <v>1405</v>
      </c>
      <c r="C108" s="217" t="s">
        <v>1391</v>
      </c>
      <c r="D108" s="217" t="s">
        <v>106</v>
      </c>
      <c r="E108" s="217" t="s">
        <v>999</v>
      </c>
      <c r="G108" s="217" t="str">
        <f t="shared" si="1"/>
        <v>2</v>
      </c>
      <c r="H108" s="217" t="s">
        <v>1406</v>
      </c>
    </row>
    <row r="109" spans="1:8" ht="12.75" customHeight="1" x14ac:dyDescent="0.2">
      <c r="A109" s="217" t="s">
        <v>1407</v>
      </c>
      <c r="B109" s="217" t="s">
        <v>1408</v>
      </c>
      <c r="C109" s="217" t="s">
        <v>1391</v>
      </c>
      <c r="D109" s="217" t="s">
        <v>106</v>
      </c>
      <c r="E109" s="217" t="s">
        <v>999</v>
      </c>
      <c r="G109" s="217" t="str">
        <f t="shared" si="1"/>
        <v>2</v>
      </c>
    </row>
    <row r="110" spans="1:8" ht="12.75" customHeight="1" x14ac:dyDescent="0.2">
      <c r="A110" s="217" t="s">
        <v>1409</v>
      </c>
      <c r="B110" s="217" t="s">
        <v>1410</v>
      </c>
      <c r="C110" s="217" t="s">
        <v>1411</v>
      </c>
      <c r="D110" s="217" t="s">
        <v>166</v>
      </c>
      <c r="E110" s="217">
        <v>0</v>
      </c>
      <c r="G110" s="217" t="str">
        <f t="shared" si="1"/>
        <v>2</v>
      </c>
    </row>
    <row r="111" spans="1:8" ht="12.75" customHeight="1" x14ac:dyDescent="0.2">
      <c r="A111" s="217" t="s">
        <v>1412</v>
      </c>
      <c r="B111" s="217" t="s">
        <v>1413</v>
      </c>
      <c r="C111" s="217" t="s">
        <v>1411</v>
      </c>
      <c r="D111" s="217" t="s">
        <v>169</v>
      </c>
      <c r="E111" s="217">
        <v>0</v>
      </c>
      <c r="G111" s="217" t="str">
        <f t="shared" si="1"/>
        <v>2</v>
      </c>
    </row>
    <row r="112" spans="1:8" ht="12.75" customHeight="1" x14ac:dyDescent="0.2">
      <c r="A112" s="217" t="s">
        <v>1414</v>
      </c>
      <c r="B112" s="217" t="s">
        <v>1415</v>
      </c>
      <c r="C112" s="217" t="s">
        <v>1411</v>
      </c>
      <c r="D112" s="217" t="s">
        <v>169</v>
      </c>
      <c r="E112" s="217">
        <v>0</v>
      </c>
      <c r="G112" s="217" t="str">
        <f t="shared" si="1"/>
        <v>2</v>
      </c>
    </row>
    <row r="113" spans="1:7" ht="12.75" customHeight="1" x14ac:dyDescent="0.2">
      <c r="A113" s="217" t="s">
        <v>1416</v>
      </c>
      <c r="B113" s="217" t="s">
        <v>1417</v>
      </c>
      <c r="C113" s="217" t="s">
        <v>1411</v>
      </c>
      <c r="D113" s="217" t="s">
        <v>172</v>
      </c>
      <c r="E113" s="217" t="s">
        <v>1123</v>
      </c>
      <c r="F113" s="217" t="s">
        <v>1118</v>
      </c>
      <c r="G113" s="217" t="str">
        <f t="shared" si="1"/>
        <v>2</v>
      </c>
    </row>
    <row r="114" spans="1:7" ht="12.75" customHeight="1" x14ac:dyDescent="0.2">
      <c r="A114" s="217" t="s">
        <v>1418</v>
      </c>
      <c r="B114" s="217" t="s">
        <v>1419</v>
      </c>
      <c r="C114" s="217" t="s">
        <v>1420</v>
      </c>
      <c r="D114" s="217" t="s">
        <v>56</v>
      </c>
      <c r="E114" s="217">
        <v>0</v>
      </c>
      <c r="F114" s="217" t="s">
        <v>972</v>
      </c>
      <c r="G114" s="217" t="str">
        <f t="shared" si="1"/>
        <v>2</v>
      </c>
    </row>
    <row r="115" spans="1:7" ht="12.75" customHeight="1" x14ac:dyDescent="0.2">
      <c r="A115" s="217" t="s">
        <v>1421</v>
      </c>
      <c r="B115" s="217" t="s">
        <v>1422</v>
      </c>
      <c r="C115" s="217" t="s">
        <v>1420</v>
      </c>
      <c r="D115" s="217" t="s">
        <v>58</v>
      </c>
      <c r="E115" s="217">
        <v>0</v>
      </c>
      <c r="F115" s="217" t="s">
        <v>972</v>
      </c>
      <c r="G115" s="217" t="str">
        <f t="shared" si="1"/>
        <v>2</v>
      </c>
    </row>
    <row r="116" spans="1:7" ht="12.75" customHeight="1" x14ac:dyDescent="0.2">
      <c r="A116" s="217" t="s">
        <v>1423</v>
      </c>
      <c r="B116" s="217" t="s">
        <v>1424</v>
      </c>
      <c r="C116" s="217" t="s">
        <v>1420</v>
      </c>
      <c r="D116" s="217" t="s">
        <v>60</v>
      </c>
      <c r="E116" s="217">
        <v>0</v>
      </c>
      <c r="F116" s="217" t="s">
        <v>973</v>
      </c>
      <c r="G116" s="217" t="str">
        <f t="shared" si="1"/>
        <v>2</v>
      </c>
    </row>
    <row r="117" spans="1:7" ht="12.75" customHeight="1" x14ac:dyDescent="0.2">
      <c r="A117" s="217" t="s">
        <v>1425</v>
      </c>
      <c r="B117" s="217" t="s">
        <v>1426</v>
      </c>
      <c r="C117" s="217" t="s">
        <v>1420</v>
      </c>
      <c r="D117" s="217" t="s">
        <v>64</v>
      </c>
      <c r="E117" s="217">
        <v>0</v>
      </c>
      <c r="F117" s="217" t="s">
        <v>975</v>
      </c>
      <c r="G117" s="217" t="str">
        <f t="shared" si="1"/>
        <v>2</v>
      </c>
    </row>
    <row r="118" spans="1:7" ht="12.75" customHeight="1" x14ac:dyDescent="0.2">
      <c r="A118" s="217" t="s">
        <v>1427</v>
      </c>
      <c r="B118" s="217" t="s">
        <v>1428</v>
      </c>
      <c r="C118" s="217" t="s">
        <v>1420</v>
      </c>
      <c r="D118" s="217" t="s">
        <v>60</v>
      </c>
      <c r="E118" s="217">
        <v>0</v>
      </c>
      <c r="F118" s="217" t="s">
        <v>976</v>
      </c>
      <c r="G118" s="217" t="str">
        <f t="shared" si="1"/>
        <v>2</v>
      </c>
    </row>
    <row r="119" spans="1:7" ht="12.75" customHeight="1" x14ac:dyDescent="0.2">
      <c r="A119" s="217" t="s">
        <v>1429</v>
      </c>
      <c r="B119" s="217" t="s">
        <v>1430</v>
      </c>
      <c r="C119" s="217" t="s">
        <v>1420</v>
      </c>
      <c r="D119" s="217" t="s">
        <v>62</v>
      </c>
      <c r="E119" s="217">
        <v>0</v>
      </c>
      <c r="F119" s="217" t="s">
        <v>974</v>
      </c>
      <c r="G119" s="217" t="str">
        <f t="shared" si="1"/>
        <v>2</v>
      </c>
    </row>
    <row r="120" spans="1:7" ht="12.75" customHeight="1" x14ac:dyDescent="0.2">
      <c r="A120" s="217" t="s">
        <v>1431</v>
      </c>
      <c r="B120" s="217" t="s">
        <v>1432</v>
      </c>
      <c r="C120" s="217" t="s">
        <v>1433</v>
      </c>
      <c r="D120" s="217" t="s">
        <v>71</v>
      </c>
      <c r="E120" s="217">
        <v>0</v>
      </c>
      <c r="F120" s="217" t="s">
        <v>980</v>
      </c>
      <c r="G120" s="217" t="str">
        <f t="shared" si="1"/>
        <v>2</v>
      </c>
    </row>
    <row r="121" spans="1:7" ht="12.75" customHeight="1" x14ac:dyDescent="0.2">
      <c r="A121" s="217" t="s">
        <v>1434</v>
      </c>
      <c r="B121" s="217" t="s">
        <v>1435</v>
      </c>
      <c r="C121" s="217" t="s">
        <v>1433</v>
      </c>
      <c r="D121" s="217" t="s">
        <v>71</v>
      </c>
      <c r="E121" s="217">
        <v>0</v>
      </c>
      <c r="F121" s="217" t="s">
        <v>981</v>
      </c>
      <c r="G121" s="217" t="str">
        <f t="shared" si="1"/>
        <v>2</v>
      </c>
    </row>
    <row r="122" spans="1:7" ht="12.75" customHeight="1" x14ac:dyDescent="0.2">
      <c r="A122" s="217" t="s">
        <v>1436</v>
      </c>
      <c r="B122" s="217" t="s">
        <v>1437</v>
      </c>
      <c r="C122" s="217" t="s">
        <v>1433</v>
      </c>
      <c r="D122" s="217" t="s">
        <v>73</v>
      </c>
      <c r="E122" s="217">
        <v>0</v>
      </c>
      <c r="F122" s="217" t="s">
        <v>982</v>
      </c>
      <c r="G122" s="217" t="str">
        <f t="shared" si="1"/>
        <v>2</v>
      </c>
    </row>
    <row r="123" spans="1:7" ht="12.75" customHeight="1" x14ac:dyDescent="0.2">
      <c r="A123" s="217" t="s">
        <v>1438</v>
      </c>
      <c r="B123" s="217" t="s">
        <v>1439</v>
      </c>
      <c r="C123" s="217" t="s">
        <v>1433</v>
      </c>
      <c r="D123" s="217" t="s">
        <v>75</v>
      </c>
      <c r="E123" s="217">
        <v>0</v>
      </c>
      <c r="F123" s="217" t="s">
        <v>983</v>
      </c>
      <c r="G123" s="217" t="str">
        <f t="shared" si="1"/>
        <v>2</v>
      </c>
    </row>
    <row r="124" spans="1:7" ht="12.75" customHeight="1" x14ac:dyDescent="0.2">
      <c r="A124" s="217" t="s">
        <v>1440</v>
      </c>
      <c r="B124" s="217" t="s">
        <v>1441</v>
      </c>
      <c r="C124" s="217" t="s">
        <v>1433</v>
      </c>
      <c r="D124" s="217" t="s">
        <v>77</v>
      </c>
      <c r="E124" s="217">
        <v>0</v>
      </c>
      <c r="F124" s="217" t="s">
        <v>985</v>
      </c>
      <c r="G124" s="217" t="str">
        <f t="shared" si="1"/>
        <v>2</v>
      </c>
    </row>
    <row r="125" spans="1:7" ht="12.75" customHeight="1" x14ac:dyDescent="0.2">
      <c r="A125" s="217" t="s">
        <v>1442</v>
      </c>
      <c r="B125" s="217" t="s">
        <v>1443</v>
      </c>
      <c r="C125" s="217" t="s">
        <v>1433</v>
      </c>
      <c r="D125" s="217" t="s">
        <v>83</v>
      </c>
      <c r="E125" s="217">
        <v>0</v>
      </c>
      <c r="F125" s="217" t="s">
        <v>988</v>
      </c>
      <c r="G125" s="217" t="str">
        <f t="shared" si="1"/>
        <v>2</v>
      </c>
    </row>
    <row r="126" spans="1:7" ht="12.75" customHeight="1" x14ac:dyDescent="0.2">
      <c r="A126" s="217" t="s">
        <v>1444</v>
      </c>
      <c r="B126" s="217" t="s">
        <v>1445</v>
      </c>
      <c r="C126" s="217" t="s">
        <v>1433</v>
      </c>
      <c r="D126" s="217" t="s">
        <v>85</v>
      </c>
      <c r="E126" s="217">
        <v>0</v>
      </c>
      <c r="F126" s="217" t="s">
        <v>989</v>
      </c>
      <c r="G126" s="217" t="str">
        <f t="shared" si="1"/>
        <v>2</v>
      </c>
    </row>
    <row r="127" spans="1:7" ht="12.75" customHeight="1" x14ac:dyDescent="0.2">
      <c r="A127" s="217" t="s">
        <v>1446</v>
      </c>
      <c r="B127" s="217" t="s">
        <v>1447</v>
      </c>
      <c r="C127" s="217" t="s">
        <v>1448</v>
      </c>
      <c r="D127" s="217" t="s">
        <v>58</v>
      </c>
      <c r="E127" s="217" t="s">
        <v>1008</v>
      </c>
      <c r="G127" s="217" t="str">
        <f t="shared" si="1"/>
        <v>2</v>
      </c>
    </row>
    <row r="128" spans="1:7" ht="12.75" customHeight="1" x14ac:dyDescent="0.2">
      <c r="A128" s="217" t="s">
        <v>1449</v>
      </c>
      <c r="B128" s="217" t="s">
        <v>1450</v>
      </c>
      <c r="C128" s="217" t="s">
        <v>1448</v>
      </c>
      <c r="D128" s="217" t="s">
        <v>60</v>
      </c>
      <c r="E128" s="217" t="s">
        <v>1009</v>
      </c>
      <c r="G128" s="217" t="str">
        <f t="shared" si="1"/>
        <v>2</v>
      </c>
    </row>
    <row r="129" spans="1:7" ht="12.75" customHeight="1" x14ac:dyDescent="0.2">
      <c r="A129" s="217" t="s">
        <v>1451</v>
      </c>
      <c r="B129" s="217" t="s">
        <v>1452</v>
      </c>
      <c r="C129" s="217" t="s">
        <v>1448</v>
      </c>
      <c r="D129" s="217" t="s">
        <v>64</v>
      </c>
      <c r="E129" s="217" t="s">
        <v>1010</v>
      </c>
      <c r="G129" s="217" t="str">
        <f t="shared" si="1"/>
        <v>2</v>
      </c>
    </row>
    <row r="130" spans="1:7" ht="12.75" customHeight="1" x14ac:dyDescent="0.2">
      <c r="A130" s="217" t="s">
        <v>1453</v>
      </c>
      <c r="B130" s="217" t="s">
        <v>1454</v>
      </c>
      <c r="C130" s="217" t="s">
        <v>1448</v>
      </c>
      <c r="D130" s="217" t="s">
        <v>60</v>
      </c>
      <c r="E130" s="217" t="s">
        <v>1011</v>
      </c>
      <c r="G130" s="217" t="str">
        <f t="shared" si="1"/>
        <v>2</v>
      </c>
    </row>
    <row r="131" spans="1:7" ht="12.75" customHeight="1" x14ac:dyDescent="0.2">
      <c r="A131" s="217" t="s">
        <v>1455</v>
      </c>
      <c r="B131" s="220" t="s">
        <v>1456</v>
      </c>
      <c r="C131" s="217" t="s">
        <v>1448</v>
      </c>
      <c r="D131" s="217" t="s">
        <v>861</v>
      </c>
      <c r="E131" s="217" t="s">
        <v>1012</v>
      </c>
      <c r="G131" s="217" t="str">
        <f t="shared" ref="G131:G194" si="2">LEFT(A131)</f>
        <v>2</v>
      </c>
    </row>
    <row r="132" spans="1:7" ht="12.75" customHeight="1" x14ac:dyDescent="0.2">
      <c r="A132" s="217" t="s">
        <v>1457</v>
      </c>
      <c r="B132" s="217" t="s">
        <v>1458</v>
      </c>
      <c r="C132" s="217" t="s">
        <v>1459</v>
      </c>
      <c r="D132" s="217" t="s">
        <v>71</v>
      </c>
      <c r="E132" s="217" t="s">
        <v>1013</v>
      </c>
      <c r="G132" s="217" t="str">
        <f t="shared" si="2"/>
        <v>2</v>
      </c>
    </row>
    <row r="133" spans="1:7" ht="12.75" customHeight="1" x14ac:dyDescent="0.2">
      <c r="A133" s="217" t="s">
        <v>1460</v>
      </c>
      <c r="B133" s="217" t="s">
        <v>1461</v>
      </c>
      <c r="C133" s="217" t="s">
        <v>1459</v>
      </c>
      <c r="D133" s="217" t="s">
        <v>71</v>
      </c>
      <c r="E133" s="217" t="s">
        <v>1014</v>
      </c>
      <c r="G133" s="217" t="str">
        <f t="shared" si="2"/>
        <v>2</v>
      </c>
    </row>
    <row r="134" spans="1:7" ht="12.75" customHeight="1" x14ac:dyDescent="0.2">
      <c r="A134" s="217" t="s">
        <v>1462</v>
      </c>
      <c r="B134" s="217" t="s">
        <v>1463</v>
      </c>
      <c r="C134" s="217" t="s">
        <v>1459</v>
      </c>
      <c r="D134" s="217" t="s">
        <v>73</v>
      </c>
      <c r="E134" s="217" t="s">
        <v>1015</v>
      </c>
      <c r="G134" s="217" t="str">
        <f t="shared" si="2"/>
        <v>2</v>
      </c>
    </row>
    <row r="135" spans="1:7" x14ac:dyDescent="0.2">
      <c r="A135" s="217" t="s">
        <v>1464</v>
      </c>
      <c r="B135" s="217" t="s">
        <v>1465</v>
      </c>
      <c r="C135" s="217" t="s">
        <v>1459</v>
      </c>
      <c r="D135" s="217" t="s">
        <v>75</v>
      </c>
      <c r="E135" s="217" t="s">
        <v>1016</v>
      </c>
      <c r="G135" s="217" t="str">
        <f t="shared" si="2"/>
        <v>2</v>
      </c>
    </row>
    <row r="136" spans="1:7" ht="12.75" customHeight="1" x14ac:dyDescent="0.2">
      <c r="A136" s="217" t="s">
        <v>1466</v>
      </c>
      <c r="B136" s="217" t="s">
        <v>1467</v>
      </c>
      <c r="C136" s="217" t="s">
        <v>1459</v>
      </c>
      <c r="D136" s="217" t="s">
        <v>77</v>
      </c>
      <c r="E136" s="217" t="s">
        <v>1017</v>
      </c>
      <c r="G136" s="217" t="str">
        <f t="shared" si="2"/>
        <v>2</v>
      </c>
    </row>
    <row r="137" spans="1:7" ht="12.75" customHeight="1" x14ac:dyDescent="0.2">
      <c r="A137" s="217" t="s">
        <v>1468</v>
      </c>
      <c r="B137" s="217" t="s">
        <v>1469</v>
      </c>
      <c r="C137" s="217" t="s">
        <v>1459</v>
      </c>
      <c r="D137" s="217" t="s">
        <v>83</v>
      </c>
      <c r="E137" s="217" t="s">
        <v>1018</v>
      </c>
      <c r="G137" s="217" t="str">
        <f t="shared" si="2"/>
        <v>2</v>
      </c>
    </row>
    <row r="138" spans="1:7" ht="12.75" customHeight="1" x14ac:dyDescent="0.2">
      <c r="A138" s="217" t="s">
        <v>1470</v>
      </c>
      <c r="B138" s="217" t="s">
        <v>1471</v>
      </c>
      <c r="C138" s="217" t="s">
        <v>1459</v>
      </c>
      <c r="D138" s="217" t="s">
        <v>85</v>
      </c>
      <c r="E138" s="217" t="s">
        <v>1019</v>
      </c>
      <c r="G138" s="217" t="str">
        <f t="shared" si="2"/>
        <v>2</v>
      </c>
    </row>
    <row r="139" spans="1:7" ht="12.75" customHeight="1" x14ac:dyDescent="0.2">
      <c r="A139" s="217" t="s">
        <v>1472</v>
      </c>
      <c r="B139" s="220" t="s">
        <v>1473</v>
      </c>
      <c r="C139" s="217" t="s">
        <v>1474</v>
      </c>
      <c r="D139" s="217" t="s">
        <v>861</v>
      </c>
      <c r="E139" s="217">
        <v>0</v>
      </c>
      <c r="G139" s="217" t="str">
        <f t="shared" si="2"/>
        <v>2</v>
      </c>
    </row>
    <row r="140" spans="1:7" ht="12.75" customHeight="1" x14ac:dyDescent="0.2">
      <c r="A140" s="217" t="s">
        <v>1475</v>
      </c>
      <c r="B140" s="217" t="s">
        <v>1476</v>
      </c>
      <c r="C140" s="217" t="s">
        <v>1474</v>
      </c>
      <c r="D140" s="217" t="s">
        <v>79</v>
      </c>
      <c r="E140" s="217" t="s">
        <v>1020</v>
      </c>
      <c r="G140" s="217" t="str">
        <f t="shared" si="2"/>
        <v>2</v>
      </c>
    </row>
    <row r="141" spans="1:7" ht="12.75" customHeight="1" x14ac:dyDescent="0.2">
      <c r="A141" s="217" t="s">
        <v>1477</v>
      </c>
      <c r="B141" s="217" t="s">
        <v>1478</v>
      </c>
      <c r="C141" s="217" t="s">
        <v>1474</v>
      </c>
      <c r="D141" s="217" t="s">
        <v>81</v>
      </c>
      <c r="E141" s="217" t="s">
        <v>1021</v>
      </c>
      <c r="G141" s="217" t="str">
        <f t="shared" si="2"/>
        <v>2</v>
      </c>
    </row>
    <row r="142" spans="1:7" ht="12.75" customHeight="1" x14ac:dyDescent="0.2">
      <c r="A142" s="217" t="s">
        <v>1479</v>
      </c>
      <c r="B142" s="217" t="s">
        <v>1480</v>
      </c>
      <c r="C142" s="217" t="s">
        <v>1481</v>
      </c>
      <c r="D142" s="217" t="s">
        <v>91</v>
      </c>
      <c r="E142" s="217" t="s">
        <v>1022</v>
      </c>
      <c r="G142" s="217" t="str">
        <f t="shared" si="2"/>
        <v>2</v>
      </c>
    </row>
    <row r="143" spans="1:7" ht="12.75" customHeight="1" x14ac:dyDescent="0.2">
      <c r="A143" s="217" t="s">
        <v>1482</v>
      </c>
      <c r="B143" s="217" t="s">
        <v>1483</v>
      </c>
      <c r="C143" s="217" t="s">
        <v>1481</v>
      </c>
      <c r="D143" s="217" t="s">
        <v>94</v>
      </c>
      <c r="E143" s="217">
        <v>0</v>
      </c>
      <c r="G143" s="217" t="str">
        <f t="shared" si="2"/>
        <v>2</v>
      </c>
    </row>
    <row r="144" spans="1:7" ht="12.75" customHeight="1" x14ac:dyDescent="0.2">
      <c r="A144" s="217" t="s">
        <v>1484</v>
      </c>
      <c r="B144" s="217" t="s">
        <v>1485</v>
      </c>
      <c r="C144" s="217" t="s">
        <v>1481</v>
      </c>
      <c r="D144" s="217" t="s">
        <v>97</v>
      </c>
      <c r="E144" s="217" t="s">
        <v>1023</v>
      </c>
      <c r="G144" s="217" t="str">
        <f t="shared" si="2"/>
        <v>2</v>
      </c>
    </row>
    <row r="145" spans="1:8" ht="12.75" customHeight="1" x14ac:dyDescent="0.2">
      <c r="A145" s="217" t="s">
        <v>1486</v>
      </c>
      <c r="B145" s="217" t="s">
        <v>1487</v>
      </c>
      <c r="C145" s="217" t="s">
        <v>1481</v>
      </c>
      <c r="D145" s="217" t="s">
        <v>100</v>
      </c>
      <c r="E145" s="217">
        <v>0</v>
      </c>
      <c r="G145" s="217" t="str">
        <f t="shared" si="2"/>
        <v>2</v>
      </c>
    </row>
    <row r="146" spans="1:8" ht="12.75" customHeight="1" x14ac:dyDescent="0.2">
      <c r="A146" s="217" t="s">
        <v>1488</v>
      </c>
      <c r="B146" s="217" t="s">
        <v>1489</v>
      </c>
      <c r="C146" s="217" t="s">
        <v>1481</v>
      </c>
      <c r="D146" s="217" t="s">
        <v>103</v>
      </c>
      <c r="E146" s="217" t="s">
        <v>1024</v>
      </c>
      <c r="G146" s="217" t="str">
        <f t="shared" si="2"/>
        <v>2</v>
      </c>
    </row>
    <row r="147" spans="1:8" ht="12.75" customHeight="1" x14ac:dyDescent="0.2">
      <c r="A147" s="217" t="s">
        <v>1490</v>
      </c>
      <c r="B147" s="217" t="s">
        <v>1491</v>
      </c>
      <c r="C147" s="217" t="s">
        <v>1481</v>
      </c>
      <c r="D147" s="217" t="s">
        <v>106</v>
      </c>
      <c r="E147" s="217">
        <v>0</v>
      </c>
      <c r="G147" s="217" t="str">
        <f t="shared" si="2"/>
        <v>2</v>
      </c>
    </row>
    <row r="148" spans="1:8" ht="12.75" customHeight="1" x14ac:dyDescent="0.2">
      <c r="A148" s="217" t="s">
        <v>1492</v>
      </c>
      <c r="B148" s="217" t="s">
        <v>1493</v>
      </c>
      <c r="C148" s="217" t="s">
        <v>1481</v>
      </c>
      <c r="D148" s="217" t="s">
        <v>106</v>
      </c>
      <c r="E148" s="217">
        <v>0</v>
      </c>
      <c r="G148" s="217" t="str">
        <f t="shared" si="2"/>
        <v>2</v>
      </c>
    </row>
    <row r="149" spans="1:8" ht="12.75" customHeight="1" x14ac:dyDescent="0.2">
      <c r="A149" s="217" t="s">
        <v>1494</v>
      </c>
      <c r="B149" s="217" t="s">
        <v>1495</v>
      </c>
      <c r="C149" s="217" t="s">
        <v>1494</v>
      </c>
      <c r="D149" s="217" t="s">
        <v>113</v>
      </c>
      <c r="E149" s="217" t="s">
        <v>1031</v>
      </c>
      <c r="G149" s="217" t="str">
        <f t="shared" si="2"/>
        <v>3</v>
      </c>
    </row>
    <row r="150" spans="1:8" ht="12.75" customHeight="1" x14ac:dyDescent="0.2">
      <c r="A150" s="217" t="s">
        <v>1496</v>
      </c>
      <c r="B150" s="217" t="s">
        <v>1497</v>
      </c>
      <c r="C150" s="217" t="s">
        <v>1498</v>
      </c>
      <c r="D150" s="217" t="s">
        <v>113</v>
      </c>
      <c r="E150" s="217" t="s">
        <v>1031</v>
      </c>
      <c r="G150" s="217" t="str">
        <f t="shared" si="2"/>
        <v>3</v>
      </c>
    </row>
    <row r="151" spans="1:8" ht="12.75" customHeight="1" x14ac:dyDescent="0.2">
      <c r="A151" s="217" t="s">
        <v>1499</v>
      </c>
      <c r="B151" s="217" t="s">
        <v>1500</v>
      </c>
      <c r="C151" s="217" t="s">
        <v>1498</v>
      </c>
      <c r="D151" s="217" t="s">
        <v>113</v>
      </c>
      <c r="E151" s="217" t="s">
        <v>1031</v>
      </c>
      <c r="G151" s="217" t="str">
        <f t="shared" si="2"/>
        <v>3</v>
      </c>
    </row>
    <row r="152" spans="1:8" ht="12.75" customHeight="1" x14ac:dyDescent="0.2">
      <c r="A152" s="217" t="s">
        <v>1501</v>
      </c>
      <c r="B152" s="217" t="s">
        <v>1502</v>
      </c>
      <c r="C152" s="217" t="s">
        <v>1498</v>
      </c>
      <c r="D152" s="217" t="s">
        <v>113</v>
      </c>
      <c r="E152" s="217" t="s">
        <v>1031</v>
      </c>
      <c r="G152" s="217" t="str">
        <f t="shared" si="2"/>
        <v>3</v>
      </c>
    </row>
    <row r="153" spans="1:8" ht="12.75" customHeight="1" x14ac:dyDescent="0.2">
      <c r="A153" s="217" t="s">
        <v>1503</v>
      </c>
      <c r="B153" s="217" t="s">
        <v>1504</v>
      </c>
      <c r="C153" s="217" t="s">
        <v>1498</v>
      </c>
      <c r="D153" s="217" t="s">
        <v>113</v>
      </c>
      <c r="E153" s="217" t="s">
        <v>1031</v>
      </c>
      <c r="G153" s="217" t="str">
        <f t="shared" si="2"/>
        <v>3</v>
      </c>
    </row>
    <row r="154" spans="1:8" ht="12.75" customHeight="1" x14ac:dyDescent="0.2">
      <c r="A154" s="217" t="s">
        <v>1505</v>
      </c>
      <c r="B154" s="217" t="s">
        <v>1506</v>
      </c>
      <c r="C154" s="217" t="s">
        <v>1498</v>
      </c>
      <c r="D154" s="217" t="s">
        <v>113</v>
      </c>
      <c r="E154" s="217" t="s">
        <v>1031</v>
      </c>
      <c r="G154" s="217" t="str">
        <f t="shared" si="2"/>
        <v>3</v>
      </c>
    </row>
    <row r="155" spans="1:8" ht="12.75" customHeight="1" x14ac:dyDescent="0.2">
      <c r="A155" s="217" t="s">
        <v>1507</v>
      </c>
      <c r="B155" s="217" t="s">
        <v>1508</v>
      </c>
      <c r="C155" s="217" t="s">
        <v>1498</v>
      </c>
      <c r="D155" s="217" t="s">
        <v>113</v>
      </c>
      <c r="E155" s="217" t="s">
        <v>1031</v>
      </c>
      <c r="G155" s="217" t="str">
        <f t="shared" si="2"/>
        <v>3</v>
      </c>
    </row>
    <row r="156" spans="1:8" ht="12.75" customHeight="1" x14ac:dyDescent="0.2">
      <c r="A156" s="217" t="s">
        <v>1509</v>
      </c>
      <c r="B156" s="217" t="s">
        <v>1510</v>
      </c>
      <c r="C156" s="217" t="s">
        <v>1498</v>
      </c>
      <c r="D156" s="217" t="s">
        <v>113</v>
      </c>
      <c r="E156" s="217" t="s">
        <v>1031</v>
      </c>
      <c r="G156" s="217" t="str">
        <f t="shared" si="2"/>
        <v>3</v>
      </c>
    </row>
    <row r="157" spans="1:8" ht="12.75" customHeight="1" x14ac:dyDescent="0.2">
      <c r="A157" s="217" t="s">
        <v>1511</v>
      </c>
      <c r="B157" s="217" t="s">
        <v>1512</v>
      </c>
      <c r="C157" s="217" t="s">
        <v>1511</v>
      </c>
      <c r="D157" s="217" t="s">
        <v>113</v>
      </c>
      <c r="E157" s="217" t="s">
        <v>1049</v>
      </c>
      <c r="G157" s="217" t="str">
        <f t="shared" si="2"/>
        <v>3</v>
      </c>
    </row>
    <row r="158" spans="1:8" ht="12.75" customHeight="1" x14ac:dyDescent="0.2">
      <c r="A158" s="217" t="s">
        <v>1513</v>
      </c>
      <c r="B158" s="217" t="s">
        <v>1514</v>
      </c>
      <c r="C158" s="217" t="s">
        <v>1513</v>
      </c>
      <c r="D158" s="217" t="s">
        <v>113</v>
      </c>
      <c r="E158" s="217" t="s">
        <v>1031</v>
      </c>
      <c r="G158" s="217" t="str">
        <f t="shared" si="2"/>
        <v>3</v>
      </c>
      <c r="H158" s="217" t="s">
        <v>1515</v>
      </c>
    </row>
    <row r="159" spans="1:8" ht="12.75" customHeight="1" x14ac:dyDescent="0.2">
      <c r="A159" s="217" t="s">
        <v>1516</v>
      </c>
      <c r="B159" s="217" t="s">
        <v>1517</v>
      </c>
      <c r="C159" s="217" t="s">
        <v>1516</v>
      </c>
      <c r="D159" s="217" t="s">
        <v>113</v>
      </c>
      <c r="E159" s="217" t="s">
        <v>1045</v>
      </c>
      <c r="G159" s="217" t="str">
        <f t="shared" si="2"/>
        <v>3</v>
      </c>
    </row>
    <row r="160" spans="1:8" ht="12.75" customHeight="1" x14ac:dyDescent="0.2">
      <c r="A160" s="217" t="s">
        <v>1518</v>
      </c>
      <c r="B160" s="217" t="s">
        <v>1519</v>
      </c>
      <c r="C160" s="217" t="s">
        <v>1518</v>
      </c>
      <c r="D160" s="217" t="s">
        <v>113</v>
      </c>
      <c r="E160" s="217" t="s">
        <v>1045</v>
      </c>
      <c r="G160" s="217" t="str">
        <f t="shared" si="2"/>
        <v>3</v>
      </c>
    </row>
    <row r="161" spans="1:8" ht="12.75" customHeight="1" x14ac:dyDescent="0.2">
      <c r="A161" s="217" t="s">
        <v>1520</v>
      </c>
      <c r="B161" s="217" t="s">
        <v>1521</v>
      </c>
      <c r="C161" s="217" t="s">
        <v>1520</v>
      </c>
      <c r="D161" s="217" t="s">
        <v>113</v>
      </c>
      <c r="E161" s="217" t="s">
        <v>1045</v>
      </c>
      <c r="G161" s="217" t="str">
        <f t="shared" si="2"/>
        <v>3</v>
      </c>
    </row>
    <row r="162" spans="1:8" ht="12.75" customHeight="1" x14ac:dyDescent="0.2">
      <c r="A162" s="217" t="s">
        <v>1522</v>
      </c>
      <c r="B162" s="217" t="s">
        <v>1523</v>
      </c>
      <c r="C162" s="217" t="s">
        <v>1522</v>
      </c>
      <c r="D162" s="217" t="s">
        <v>117</v>
      </c>
      <c r="E162" s="217" t="s">
        <v>1045</v>
      </c>
      <c r="G162" s="217" t="str">
        <f t="shared" si="2"/>
        <v>3</v>
      </c>
    </row>
    <row r="163" spans="1:8" ht="12.75" customHeight="1" x14ac:dyDescent="0.2">
      <c r="A163" s="217" t="s">
        <v>1524</v>
      </c>
      <c r="B163" s="217" t="s">
        <v>1525</v>
      </c>
      <c r="C163" s="217" t="s">
        <v>1524</v>
      </c>
      <c r="D163" s="217" t="s">
        <v>117</v>
      </c>
      <c r="E163" s="217" t="s">
        <v>1045</v>
      </c>
      <c r="G163" s="217" t="str">
        <f t="shared" si="2"/>
        <v>3</v>
      </c>
    </row>
    <row r="164" spans="1:8" ht="12.75" customHeight="1" x14ac:dyDescent="0.2">
      <c r="A164" s="217" t="s">
        <v>1526</v>
      </c>
      <c r="B164" s="217" t="s">
        <v>1527</v>
      </c>
      <c r="C164" s="217" t="s">
        <v>1526</v>
      </c>
      <c r="D164" s="217" t="s">
        <v>113</v>
      </c>
      <c r="E164" s="217" t="s">
        <v>1045</v>
      </c>
      <c r="G164" s="217" t="str">
        <f t="shared" si="2"/>
        <v>3</v>
      </c>
    </row>
    <row r="165" spans="1:8" ht="12.75" customHeight="1" x14ac:dyDescent="0.2">
      <c r="A165" s="217" t="s">
        <v>1528</v>
      </c>
      <c r="B165" s="217" t="s">
        <v>1529</v>
      </c>
      <c r="C165" s="217" t="s">
        <v>1528</v>
      </c>
      <c r="D165" s="217" t="s">
        <v>115</v>
      </c>
      <c r="E165" s="217" t="s">
        <v>1033</v>
      </c>
      <c r="G165" s="217" t="str">
        <f t="shared" si="2"/>
        <v>3</v>
      </c>
    </row>
    <row r="166" spans="1:8" ht="12.75" customHeight="1" x14ac:dyDescent="0.2">
      <c r="A166" s="217" t="s">
        <v>1530</v>
      </c>
      <c r="B166" s="217" t="s">
        <v>1531</v>
      </c>
      <c r="C166" s="217" t="s">
        <v>1530</v>
      </c>
      <c r="D166" s="217" t="s">
        <v>115</v>
      </c>
      <c r="E166" s="217" t="s">
        <v>1033</v>
      </c>
      <c r="G166" s="217" t="str">
        <f t="shared" si="2"/>
        <v>3</v>
      </c>
    </row>
    <row r="167" spans="1:8" ht="12.75" customHeight="1" x14ac:dyDescent="0.2">
      <c r="A167" s="217" t="s">
        <v>1532</v>
      </c>
      <c r="B167" s="217" t="s">
        <v>1533</v>
      </c>
      <c r="C167" s="217" t="s">
        <v>1532</v>
      </c>
      <c r="D167" s="217" t="s">
        <v>115</v>
      </c>
      <c r="E167" s="217" t="s">
        <v>1035</v>
      </c>
      <c r="G167" s="217" t="str">
        <f t="shared" si="2"/>
        <v>3</v>
      </c>
    </row>
    <row r="168" spans="1:8" ht="12.75" customHeight="1" x14ac:dyDescent="0.2">
      <c r="A168" s="217" t="s">
        <v>1534</v>
      </c>
      <c r="B168" s="217" t="s">
        <v>1535</v>
      </c>
      <c r="C168" s="217" t="s">
        <v>1534</v>
      </c>
      <c r="D168" s="217" t="s">
        <v>117</v>
      </c>
      <c r="E168" s="217" t="s">
        <v>1037</v>
      </c>
      <c r="G168" s="217" t="str">
        <f t="shared" si="2"/>
        <v>3</v>
      </c>
    </row>
    <row r="169" spans="1:8" ht="12.75" customHeight="1" x14ac:dyDescent="0.2">
      <c r="A169" s="217" t="s">
        <v>1536</v>
      </c>
      <c r="B169" s="217" t="s">
        <v>1537</v>
      </c>
      <c r="C169" s="217" t="s">
        <v>1536</v>
      </c>
      <c r="D169" s="217" t="s">
        <v>117</v>
      </c>
      <c r="E169" s="217" t="s">
        <v>1051</v>
      </c>
      <c r="G169" s="217" t="str">
        <f t="shared" si="2"/>
        <v>3</v>
      </c>
    </row>
    <row r="170" spans="1:8" ht="12.75" customHeight="1" x14ac:dyDescent="0.2">
      <c r="A170" s="217" t="s">
        <v>1538</v>
      </c>
      <c r="B170" s="217" t="s">
        <v>1539</v>
      </c>
      <c r="C170" s="217" t="s">
        <v>1538</v>
      </c>
      <c r="D170" s="217" t="s">
        <v>117</v>
      </c>
      <c r="E170" s="217" t="s">
        <v>1041</v>
      </c>
      <c r="G170" s="217" t="str">
        <f t="shared" si="2"/>
        <v>3</v>
      </c>
    </row>
    <row r="171" spans="1:8" ht="12.75" customHeight="1" x14ac:dyDescent="0.2">
      <c r="A171" s="217" t="s">
        <v>1540</v>
      </c>
      <c r="B171" s="217" t="s">
        <v>1541</v>
      </c>
      <c r="C171" s="217" t="s">
        <v>1542</v>
      </c>
      <c r="D171" s="217" t="s">
        <v>115</v>
      </c>
      <c r="E171" s="217" t="s">
        <v>1033</v>
      </c>
      <c r="G171" s="217" t="str">
        <f t="shared" si="2"/>
        <v>3</v>
      </c>
      <c r="H171" s="217" t="s">
        <v>1515</v>
      </c>
    </row>
    <row r="172" spans="1:8" ht="12.75" customHeight="1" x14ac:dyDescent="0.2">
      <c r="A172" s="217" t="s">
        <v>1542</v>
      </c>
      <c r="B172" s="217" t="s">
        <v>1543</v>
      </c>
      <c r="C172" s="217" t="s">
        <v>1542</v>
      </c>
      <c r="D172" s="217" t="s">
        <v>117</v>
      </c>
      <c r="E172" s="217" t="s">
        <v>1037</v>
      </c>
      <c r="G172" s="217" t="str">
        <f t="shared" si="2"/>
        <v>3</v>
      </c>
      <c r="H172" s="217" t="s">
        <v>1515</v>
      </c>
    </row>
    <row r="173" spans="1:8" ht="12.75" customHeight="1" x14ac:dyDescent="0.2">
      <c r="A173" s="217" t="s">
        <v>1544</v>
      </c>
      <c r="B173" s="217" t="s">
        <v>1545</v>
      </c>
      <c r="C173" s="217" t="s">
        <v>1544</v>
      </c>
      <c r="D173" s="217" t="s">
        <v>113</v>
      </c>
      <c r="E173" s="217" t="s">
        <v>1047</v>
      </c>
      <c r="G173" s="217" t="str">
        <f t="shared" si="2"/>
        <v>3</v>
      </c>
    </row>
    <row r="174" spans="1:8" ht="12.75" customHeight="1" x14ac:dyDescent="0.2">
      <c r="A174" s="217" t="s">
        <v>1546</v>
      </c>
      <c r="B174" s="217" t="s">
        <v>1547</v>
      </c>
      <c r="C174" s="217" t="s">
        <v>1546</v>
      </c>
      <c r="D174" s="217" t="s">
        <v>117</v>
      </c>
      <c r="E174" s="217" t="s">
        <v>1047</v>
      </c>
      <c r="G174" s="217" t="str">
        <f t="shared" si="2"/>
        <v>3</v>
      </c>
    </row>
    <row r="175" spans="1:8" ht="12.75" customHeight="1" x14ac:dyDescent="0.2">
      <c r="A175" s="217" t="s">
        <v>1548</v>
      </c>
      <c r="B175" s="217" t="s">
        <v>1549</v>
      </c>
      <c r="C175" s="217" t="s">
        <v>1548</v>
      </c>
      <c r="D175" s="217" t="s">
        <v>117</v>
      </c>
      <c r="E175" s="217" t="s">
        <v>1047</v>
      </c>
      <c r="G175" s="217" t="str">
        <f t="shared" si="2"/>
        <v>3</v>
      </c>
    </row>
    <row r="176" spans="1:8" ht="12.75" customHeight="1" x14ac:dyDescent="0.2">
      <c r="A176" s="217" t="s">
        <v>1550</v>
      </c>
      <c r="B176" s="217" t="s">
        <v>1551</v>
      </c>
      <c r="C176" s="217" t="s">
        <v>1550</v>
      </c>
      <c r="D176" s="217" t="s">
        <v>117</v>
      </c>
      <c r="E176" s="217" t="s">
        <v>1047</v>
      </c>
      <c r="G176" s="217" t="str">
        <f t="shared" si="2"/>
        <v>3</v>
      </c>
    </row>
    <row r="177" spans="1:8" ht="12.75" customHeight="1" x14ac:dyDescent="0.2">
      <c r="A177" s="217" t="s">
        <v>1552</v>
      </c>
      <c r="B177" s="217" t="s">
        <v>1553</v>
      </c>
      <c r="C177" s="217" t="s">
        <v>1552</v>
      </c>
      <c r="D177" s="217" t="s">
        <v>113</v>
      </c>
      <c r="E177" s="217" t="s">
        <v>1047</v>
      </c>
      <c r="G177" s="217" t="str">
        <f t="shared" si="2"/>
        <v>3</v>
      </c>
    </row>
    <row r="178" spans="1:8" ht="12.75" customHeight="1" x14ac:dyDescent="0.2">
      <c r="A178" s="217" t="s">
        <v>1554</v>
      </c>
      <c r="B178" s="217" t="s">
        <v>1555</v>
      </c>
      <c r="C178" s="217" t="s">
        <v>1554</v>
      </c>
      <c r="D178" s="217" t="s">
        <v>117</v>
      </c>
      <c r="E178" s="217" t="s">
        <v>1043</v>
      </c>
      <c r="G178" s="217" t="str">
        <f t="shared" si="2"/>
        <v>3</v>
      </c>
    </row>
    <row r="179" spans="1:8" ht="12.75" customHeight="1" x14ac:dyDescent="0.2">
      <c r="A179" s="217" t="s">
        <v>1556</v>
      </c>
      <c r="B179" s="217" t="s">
        <v>1557</v>
      </c>
      <c r="C179" s="217" t="s">
        <v>1556</v>
      </c>
      <c r="D179" s="217" t="s">
        <v>117</v>
      </c>
      <c r="E179" s="217" t="s">
        <v>1043</v>
      </c>
      <c r="G179" s="217" t="str">
        <f t="shared" si="2"/>
        <v>3</v>
      </c>
      <c r="H179" s="217" t="s">
        <v>1515</v>
      </c>
    </row>
    <row r="180" spans="1:8" ht="12.75" customHeight="1" x14ac:dyDescent="0.2">
      <c r="A180" s="217" t="s">
        <v>1558</v>
      </c>
      <c r="B180" s="217" t="s">
        <v>1559</v>
      </c>
      <c r="C180" s="217" t="s">
        <v>1558</v>
      </c>
      <c r="D180" s="217" t="s">
        <v>117</v>
      </c>
      <c r="E180" s="217" t="s">
        <v>1037</v>
      </c>
      <c r="G180" s="217" t="str">
        <f t="shared" si="2"/>
        <v>3</v>
      </c>
    </row>
    <row r="181" spans="1:8" ht="12.75" customHeight="1" x14ac:dyDescent="0.2">
      <c r="A181" s="217" t="s">
        <v>1560</v>
      </c>
      <c r="B181" s="217" t="s">
        <v>1561</v>
      </c>
      <c r="C181" s="217" t="s">
        <v>1560</v>
      </c>
      <c r="D181" s="217" t="s">
        <v>117</v>
      </c>
      <c r="E181" s="217" t="s">
        <v>1037</v>
      </c>
      <c r="G181" s="217" t="str">
        <f t="shared" si="2"/>
        <v>3</v>
      </c>
      <c r="H181" s="217" t="s">
        <v>1515</v>
      </c>
    </row>
    <row r="182" spans="1:8" ht="12.75" customHeight="1" x14ac:dyDescent="0.2">
      <c r="A182" s="217" t="s">
        <v>1562</v>
      </c>
      <c r="B182" s="217" t="s">
        <v>1563</v>
      </c>
      <c r="C182" s="217" t="s">
        <v>1562</v>
      </c>
      <c r="D182" s="217" t="s">
        <v>113</v>
      </c>
      <c r="E182" s="217" t="s">
        <v>1039</v>
      </c>
      <c r="G182" s="217" t="str">
        <f t="shared" si="2"/>
        <v>3</v>
      </c>
    </row>
    <row r="183" spans="1:8" ht="12.75" customHeight="1" x14ac:dyDescent="0.2">
      <c r="A183" s="217" t="s">
        <v>1564</v>
      </c>
      <c r="B183" s="217" t="s">
        <v>1565</v>
      </c>
      <c r="C183" s="217" t="s">
        <v>1564</v>
      </c>
      <c r="D183" s="217" t="s">
        <v>113</v>
      </c>
      <c r="E183" s="217" t="s">
        <v>1039</v>
      </c>
      <c r="G183" s="217" t="str">
        <f t="shared" si="2"/>
        <v>3</v>
      </c>
      <c r="H183" s="217" t="s">
        <v>1515</v>
      </c>
    </row>
    <row r="184" spans="1:8" ht="12.75" customHeight="1" x14ac:dyDescent="0.2">
      <c r="A184" s="217" t="s">
        <v>1566</v>
      </c>
      <c r="B184" s="217" t="s">
        <v>1567</v>
      </c>
      <c r="C184" s="217" t="s">
        <v>1566</v>
      </c>
      <c r="D184" s="217" t="s">
        <v>113</v>
      </c>
      <c r="E184" s="217" t="s">
        <v>1032</v>
      </c>
      <c r="G184" s="217" t="str">
        <f t="shared" si="2"/>
        <v>3</v>
      </c>
    </row>
    <row r="185" spans="1:8" ht="12.75" customHeight="1" x14ac:dyDescent="0.2">
      <c r="A185" s="217" t="s">
        <v>1568</v>
      </c>
      <c r="B185" s="217" t="s">
        <v>1569</v>
      </c>
      <c r="C185" s="217" t="s">
        <v>1570</v>
      </c>
      <c r="D185" s="217" t="s">
        <v>113</v>
      </c>
      <c r="E185" s="217" t="s">
        <v>1032</v>
      </c>
      <c r="G185" s="217" t="str">
        <f t="shared" si="2"/>
        <v>3</v>
      </c>
    </row>
    <row r="186" spans="1:8" ht="12.75" customHeight="1" x14ac:dyDescent="0.2">
      <c r="A186" s="217" t="s">
        <v>1571</v>
      </c>
      <c r="B186" s="217" t="s">
        <v>1572</v>
      </c>
      <c r="C186" s="217" t="s">
        <v>1570</v>
      </c>
      <c r="D186" s="217" t="s">
        <v>113</v>
      </c>
      <c r="E186" s="217" t="s">
        <v>1050</v>
      </c>
      <c r="G186" s="217" t="str">
        <f t="shared" si="2"/>
        <v>3</v>
      </c>
    </row>
    <row r="187" spans="1:8" ht="12.75" customHeight="1" x14ac:dyDescent="0.2">
      <c r="A187" s="217" t="s">
        <v>1573</v>
      </c>
      <c r="B187" s="217" t="s">
        <v>1574</v>
      </c>
      <c r="C187" s="217" t="s">
        <v>1573</v>
      </c>
      <c r="D187" s="217" t="s">
        <v>115</v>
      </c>
      <c r="E187" s="217" t="s">
        <v>1034</v>
      </c>
      <c r="G187" s="217" t="str">
        <f t="shared" si="2"/>
        <v>3</v>
      </c>
    </row>
    <row r="188" spans="1:8" ht="12.75" customHeight="1" x14ac:dyDescent="0.2">
      <c r="A188" s="217" t="s">
        <v>1575</v>
      </c>
      <c r="B188" s="217" t="s">
        <v>1576</v>
      </c>
      <c r="C188" s="217" t="s">
        <v>1575</v>
      </c>
      <c r="D188" s="217" t="s">
        <v>117</v>
      </c>
      <c r="E188" s="217" t="s">
        <v>1038</v>
      </c>
      <c r="G188" s="217" t="str">
        <f t="shared" si="2"/>
        <v>3</v>
      </c>
    </row>
    <row r="189" spans="1:8" ht="12.75" customHeight="1" x14ac:dyDescent="0.2">
      <c r="A189" s="217" t="s">
        <v>1577</v>
      </c>
      <c r="B189" s="217" t="s">
        <v>1578</v>
      </c>
      <c r="C189" s="217" t="s">
        <v>1575</v>
      </c>
      <c r="D189" s="217" t="s">
        <v>115</v>
      </c>
      <c r="E189" s="217" t="s">
        <v>1036</v>
      </c>
      <c r="G189" s="217" t="str">
        <f t="shared" si="2"/>
        <v>3</v>
      </c>
    </row>
    <row r="190" spans="1:8" ht="12.75" customHeight="1" x14ac:dyDescent="0.2">
      <c r="A190" s="217" t="s">
        <v>1579</v>
      </c>
      <c r="B190" s="217" t="s">
        <v>1580</v>
      </c>
      <c r="C190" s="217" t="s">
        <v>1575</v>
      </c>
      <c r="D190" s="217" t="s">
        <v>117</v>
      </c>
      <c r="E190" s="217" t="s">
        <v>1038</v>
      </c>
      <c r="G190" s="217" t="str">
        <f t="shared" si="2"/>
        <v>3</v>
      </c>
    </row>
    <row r="191" spans="1:8" ht="12.75" customHeight="1" x14ac:dyDescent="0.2">
      <c r="A191" s="217" t="s">
        <v>1581</v>
      </c>
      <c r="B191" s="217" t="s">
        <v>1582</v>
      </c>
      <c r="C191" s="217" t="s">
        <v>1575</v>
      </c>
      <c r="D191" s="217" t="s">
        <v>117</v>
      </c>
      <c r="E191" s="217" t="s">
        <v>1052</v>
      </c>
      <c r="G191" s="217" t="str">
        <f t="shared" si="2"/>
        <v>3</v>
      </c>
    </row>
    <row r="192" spans="1:8" ht="12.75" customHeight="1" x14ac:dyDescent="0.2">
      <c r="A192" s="217" t="s">
        <v>1583</v>
      </c>
      <c r="B192" s="217" t="s">
        <v>1584</v>
      </c>
      <c r="C192" s="217" t="s">
        <v>1575</v>
      </c>
      <c r="D192" s="217" t="s">
        <v>117</v>
      </c>
      <c r="E192" s="217" t="s">
        <v>1042</v>
      </c>
      <c r="G192" s="217" t="str">
        <f t="shared" si="2"/>
        <v>3</v>
      </c>
    </row>
    <row r="193" spans="1:7" ht="12.75" customHeight="1" x14ac:dyDescent="0.2">
      <c r="A193" s="217" t="s">
        <v>1585</v>
      </c>
      <c r="B193" s="217" t="s">
        <v>1586</v>
      </c>
      <c r="C193" s="217" t="s">
        <v>1585</v>
      </c>
      <c r="D193" s="217" t="s">
        <v>113</v>
      </c>
      <c r="E193" s="217" t="s">
        <v>1048</v>
      </c>
      <c r="G193" s="217" t="str">
        <f t="shared" si="2"/>
        <v>3</v>
      </c>
    </row>
    <row r="194" spans="1:7" ht="12.75" customHeight="1" x14ac:dyDescent="0.2">
      <c r="A194" s="217" t="s">
        <v>1587</v>
      </c>
      <c r="B194" s="217" t="s">
        <v>1588</v>
      </c>
      <c r="C194" s="217" t="s">
        <v>1585</v>
      </c>
      <c r="D194" s="217" t="s">
        <v>113</v>
      </c>
      <c r="E194" s="217" t="s">
        <v>1048</v>
      </c>
      <c r="G194" s="217" t="str">
        <f t="shared" si="2"/>
        <v>3</v>
      </c>
    </row>
    <row r="195" spans="1:7" ht="12.75" customHeight="1" x14ac:dyDescent="0.2">
      <c r="A195" s="217" t="s">
        <v>1589</v>
      </c>
      <c r="B195" s="217" t="s">
        <v>1590</v>
      </c>
      <c r="C195" s="217" t="s">
        <v>1585</v>
      </c>
      <c r="D195" s="217" t="s">
        <v>113</v>
      </c>
      <c r="E195" s="217" t="s">
        <v>1048</v>
      </c>
      <c r="G195" s="217" t="str">
        <f t="shared" ref="G195:G258" si="3">LEFT(A195)</f>
        <v>3</v>
      </c>
    </row>
    <row r="196" spans="1:7" ht="12.75" customHeight="1" x14ac:dyDescent="0.2">
      <c r="A196" s="217" t="s">
        <v>1591</v>
      </c>
      <c r="B196" s="217" t="s">
        <v>1592</v>
      </c>
      <c r="C196" s="217" t="s">
        <v>1585</v>
      </c>
      <c r="D196" s="217" t="s">
        <v>115</v>
      </c>
      <c r="E196" s="217" t="s">
        <v>1048</v>
      </c>
      <c r="G196" s="217" t="str">
        <f t="shared" si="3"/>
        <v>3</v>
      </c>
    </row>
    <row r="197" spans="1:7" ht="12.75" customHeight="1" x14ac:dyDescent="0.2">
      <c r="A197" s="217" t="s">
        <v>1593</v>
      </c>
      <c r="B197" s="217" t="s">
        <v>1594</v>
      </c>
      <c r="C197" s="217" t="s">
        <v>1585</v>
      </c>
      <c r="D197" s="217" t="s">
        <v>117</v>
      </c>
      <c r="E197" s="217" t="s">
        <v>1048</v>
      </c>
      <c r="G197" s="217" t="str">
        <f t="shared" si="3"/>
        <v>3</v>
      </c>
    </row>
    <row r="198" spans="1:7" ht="12.75" customHeight="1" x14ac:dyDescent="0.2">
      <c r="A198" s="217" t="s">
        <v>1595</v>
      </c>
      <c r="B198" s="217" t="s">
        <v>1596</v>
      </c>
      <c r="C198" s="217" t="s">
        <v>1585</v>
      </c>
      <c r="D198" s="217" t="s">
        <v>117</v>
      </c>
      <c r="E198" s="217" t="s">
        <v>1048</v>
      </c>
      <c r="G198" s="217" t="str">
        <f t="shared" si="3"/>
        <v>3</v>
      </c>
    </row>
    <row r="199" spans="1:7" ht="12.75" customHeight="1" x14ac:dyDescent="0.2">
      <c r="A199" s="217" t="s">
        <v>1597</v>
      </c>
      <c r="B199" s="217" t="s">
        <v>1598</v>
      </c>
      <c r="C199" s="217" t="s">
        <v>1585</v>
      </c>
      <c r="D199" s="217" t="s">
        <v>117</v>
      </c>
      <c r="E199" s="217" t="s">
        <v>1048</v>
      </c>
      <c r="G199" s="217" t="str">
        <f t="shared" si="3"/>
        <v>3</v>
      </c>
    </row>
    <row r="200" spans="1:7" ht="12.75" customHeight="1" x14ac:dyDescent="0.2">
      <c r="A200" s="217" t="s">
        <v>1599</v>
      </c>
      <c r="B200" s="217" t="s">
        <v>1600</v>
      </c>
      <c r="C200" s="217" t="s">
        <v>1585</v>
      </c>
      <c r="D200" s="217" t="s">
        <v>117</v>
      </c>
      <c r="E200" s="217" t="s">
        <v>1048</v>
      </c>
      <c r="G200" s="217" t="str">
        <f t="shared" si="3"/>
        <v>3</v>
      </c>
    </row>
    <row r="201" spans="1:7" ht="12.75" customHeight="1" x14ac:dyDescent="0.2">
      <c r="A201" s="217" t="s">
        <v>1601</v>
      </c>
      <c r="B201" s="217" t="s">
        <v>1602</v>
      </c>
      <c r="C201" s="217" t="s">
        <v>1585</v>
      </c>
      <c r="D201" s="217" t="s">
        <v>117</v>
      </c>
      <c r="E201" s="217" t="s">
        <v>1048</v>
      </c>
      <c r="G201" s="217" t="str">
        <f t="shared" si="3"/>
        <v>3</v>
      </c>
    </row>
    <row r="202" spans="1:7" ht="12.75" customHeight="1" x14ac:dyDescent="0.2">
      <c r="A202" s="217" t="s">
        <v>1603</v>
      </c>
      <c r="B202" s="217" t="s">
        <v>1604</v>
      </c>
      <c r="C202" s="217" t="s">
        <v>1603</v>
      </c>
      <c r="D202" s="217" t="s">
        <v>117</v>
      </c>
      <c r="E202" s="217" t="s">
        <v>1044</v>
      </c>
      <c r="G202" s="217" t="str">
        <f t="shared" si="3"/>
        <v>3</v>
      </c>
    </row>
    <row r="203" spans="1:7" ht="12.75" customHeight="1" x14ac:dyDescent="0.2">
      <c r="A203" s="217" t="s">
        <v>1605</v>
      </c>
      <c r="B203" s="217" t="s">
        <v>1606</v>
      </c>
      <c r="C203" s="217" t="s">
        <v>1605</v>
      </c>
      <c r="D203" s="217" t="s">
        <v>117</v>
      </c>
      <c r="E203" s="217" t="s">
        <v>1038</v>
      </c>
      <c r="G203" s="217" t="str">
        <f t="shared" si="3"/>
        <v>3</v>
      </c>
    </row>
    <row r="204" spans="1:7" ht="12.75" customHeight="1" x14ac:dyDescent="0.2">
      <c r="A204" s="217" t="s">
        <v>1607</v>
      </c>
      <c r="B204" s="217" t="s">
        <v>1608</v>
      </c>
      <c r="C204" s="217" t="s">
        <v>1607</v>
      </c>
      <c r="D204" s="217" t="s">
        <v>113</v>
      </c>
      <c r="E204" s="217" t="s">
        <v>1040</v>
      </c>
      <c r="G204" s="217" t="str">
        <f t="shared" si="3"/>
        <v>3</v>
      </c>
    </row>
    <row r="205" spans="1:7" ht="12.75" customHeight="1" x14ac:dyDescent="0.2">
      <c r="A205" s="217" t="s">
        <v>1609</v>
      </c>
      <c r="B205" s="217" t="s">
        <v>1610</v>
      </c>
      <c r="C205" s="217" t="s">
        <v>1609</v>
      </c>
      <c r="D205" s="217" t="s">
        <v>160</v>
      </c>
      <c r="E205" s="217" t="s">
        <v>1111</v>
      </c>
      <c r="G205" s="217" t="str">
        <f t="shared" si="3"/>
        <v>4</v>
      </c>
    </row>
    <row r="206" spans="1:7" ht="12.75" customHeight="1" x14ac:dyDescent="0.2">
      <c r="A206" s="217" t="s">
        <v>1611</v>
      </c>
      <c r="B206" s="217" t="s">
        <v>1612</v>
      </c>
      <c r="C206" s="217" t="s">
        <v>1611</v>
      </c>
      <c r="D206" s="217" t="s">
        <v>163</v>
      </c>
      <c r="E206" s="217" t="s">
        <v>1114</v>
      </c>
      <c r="G206" s="217" t="str">
        <f t="shared" si="3"/>
        <v>4</v>
      </c>
    </row>
    <row r="207" spans="1:7" ht="12.75" customHeight="1" x14ac:dyDescent="0.2">
      <c r="A207" s="217" t="s">
        <v>1613</v>
      </c>
      <c r="B207" s="217" t="s">
        <v>1614</v>
      </c>
      <c r="C207" s="217" t="s">
        <v>1613</v>
      </c>
      <c r="D207" s="217" t="s">
        <v>160</v>
      </c>
      <c r="E207" s="217" t="s">
        <v>1111</v>
      </c>
      <c r="G207" s="217" t="str">
        <f t="shared" si="3"/>
        <v>4</v>
      </c>
    </row>
    <row r="208" spans="1:7" ht="12.75" customHeight="1" x14ac:dyDescent="0.2">
      <c r="A208" s="217" t="s">
        <v>1615</v>
      </c>
      <c r="B208" s="217" t="s">
        <v>1616</v>
      </c>
      <c r="C208" s="217" t="s">
        <v>1615</v>
      </c>
      <c r="D208" s="217" t="s">
        <v>163</v>
      </c>
      <c r="E208" s="217" t="s">
        <v>1114</v>
      </c>
      <c r="G208" s="217" t="str">
        <f t="shared" si="3"/>
        <v>4</v>
      </c>
    </row>
    <row r="209" spans="1:7" ht="12.75" customHeight="1" x14ac:dyDescent="0.2">
      <c r="A209" s="217" t="s">
        <v>1617</v>
      </c>
      <c r="B209" s="217" t="s">
        <v>1618</v>
      </c>
      <c r="C209" s="217" t="s">
        <v>1617</v>
      </c>
      <c r="D209" s="217" t="s">
        <v>160</v>
      </c>
      <c r="E209" s="217" t="s">
        <v>1111</v>
      </c>
      <c r="G209" s="217" t="str">
        <f t="shared" si="3"/>
        <v>4</v>
      </c>
    </row>
    <row r="210" spans="1:7" ht="12.75" customHeight="1" x14ac:dyDescent="0.2">
      <c r="A210" s="217" t="s">
        <v>1619</v>
      </c>
      <c r="B210" s="217" t="s">
        <v>1620</v>
      </c>
      <c r="C210" s="217" t="s">
        <v>1621</v>
      </c>
      <c r="D210" s="217" t="s">
        <v>119</v>
      </c>
      <c r="E210" s="217" t="s">
        <v>1053</v>
      </c>
      <c r="G210" s="217" t="str">
        <f t="shared" si="3"/>
        <v>4</v>
      </c>
    </row>
    <row r="211" spans="1:7" ht="12.75" customHeight="1" x14ac:dyDescent="0.2">
      <c r="A211" s="217" t="s">
        <v>1621</v>
      </c>
      <c r="B211" s="217" t="s">
        <v>1622</v>
      </c>
      <c r="C211" s="217" t="s">
        <v>1621</v>
      </c>
      <c r="D211" s="217" t="s">
        <v>119</v>
      </c>
      <c r="E211" s="217">
        <v>0</v>
      </c>
      <c r="G211" s="217" t="str">
        <f t="shared" si="3"/>
        <v>4</v>
      </c>
    </row>
    <row r="212" spans="1:7" ht="12.75" customHeight="1" x14ac:dyDescent="0.2">
      <c r="A212" s="217" t="s">
        <v>1623</v>
      </c>
      <c r="B212" s="217" t="s">
        <v>1624</v>
      </c>
      <c r="C212" s="217" t="s">
        <v>1621</v>
      </c>
      <c r="D212" s="217" t="s">
        <v>87</v>
      </c>
      <c r="E212" s="217" t="s">
        <v>991</v>
      </c>
      <c r="G212" s="217" t="str">
        <f t="shared" si="3"/>
        <v>4</v>
      </c>
    </row>
    <row r="213" spans="1:7" ht="12.75" customHeight="1" x14ac:dyDescent="0.2">
      <c r="A213" s="217" t="s">
        <v>1625</v>
      </c>
      <c r="B213" s="217" t="s">
        <v>1626</v>
      </c>
      <c r="C213" s="217" t="s">
        <v>1621</v>
      </c>
      <c r="D213" s="217" t="s">
        <v>66</v>
      </c>
      <c r="E213" s="217" t="s">
        <v>977</v>
      </c>
      <c r="G213" s="217" t="str">
        <f t="shared" si="3"/>
        <v>4</v>
      </c>
    </row>
    <row r="214" spans="1:7" ht="12.75" customHeight="1" x14ac:dyDescent="0.2">
      <c r="A214" s="217" t="s">
        <v>1627</v>
      </c>
      <c r="B214" s="217" t="s">
        <v>1628</v>
      </c>
      <c r="C214" s="217" t="s">
        <v>1621</v>
      </c>
      <c r="D214" s="217" t="s">
        <v>123</v>
      </c>
      <c r="E214" s="217" t="s">
        <v>1063</v>
      </c>
      <c r="G214" s="217" t="str">
        <f t="shared" si="3"/>
        <v>4</v>
      </c>
    </row>
    <row r="215" spans="1:7" ht="12.75" customHeight="1" x14ac:dyDescent="0.2">
      <c r="A215" s="217" t="s">
        <v>1629</v>
      </c>
      <c r="B215" s="217" t="s">
        <v>1630</v>
      </c>
      <c r="C215" s="217" t="s">
        <v>1631</v>
      </c>
      <c r="D215" s="217" t="s">
        <v>123</v>
      </c>
      <c r="E215" s="217" t="s">
        <v>1061</v>
      </c>
      <c r="G215" s="217" t="str">
        <f t="shared" si="3"/>
        <v>4</v>
      </c>
    </row>
    <row r="216" spans="1:7" ht="12.75" customHeight="1" x14ac:dyDescent="0.2">
      <c r="A216" s="217" t="s">
        <v>1632</v>
      </c>
      <c r="B216" s="217" t="s">
        <v>1633</v>
      </c>
      <c r="C216" s="217" t="s">
        <v>1631</v>
      </c>
      <c r="D216" s="217" t="s">
        <v>123</v>
      </c>
      <c r="E216" s="217" t="s">
        <v>1061</v>
      </c>
      <c r="G216" s="217" t="str">
        <f t="shared" si="3"/>
        <v>4</v>
      </c>
    </row>
    <row r="217" spans="1:7" ht="12.75" customHeight="1" x14ac:dyDescent="0.2">
      <c r="A217" s="217" t="s">
        <v>1634</v>
      </c>
      <c r="B217" s="217" t="s">
        <v>1635</v>
      </c>
      <c r="C217" s="217" t="s">
        <v>1634</v>
      </c>
      <c r="D217" s="217" t="s">
        <v>123</v>
      </c>
      <c r="E217" s="217" t="s">
        <v>1061</v>
      </c>
      <c r="G217" s="217" t="str">
        <f t="shared" si="3"/>
        <v>4</v>
      </c>
    </row>
    <row r="218" spans="1:7" ht="12.75" customHeight="1" x14ac:dyDescent="0.2">
      <c r="A218" s="217" t="s">
        <v>1636</v>
      </c>
      <c r="B218" s="217" t="s">
        <v>1637</v>
      </c>
      <c r="C218" s="217" t="s">
        <v>1636</v>
      </c>
      <c r="D218" s="217" t="s">
        <v>123</v>
      </c>
      <c r="E218" s="217" t="s">
        <v>1061</v>
      </c>
      <c r="G218" s="217" t="str">
        <f t="shared" si="3"/>
        <v>4</v>
      </c>
    </row>
    <row r="219" spans="1:7" ht="12.75" customHeight="1" x14ac:dyDescent="0.2">
      <c r="A219" s="217" t="s">
        <v>1638</v>
      </c>
      <c r="B219" s="217" t="s">
        <v>1639</v>
      </c>
      <c r="C219" s="217" t="s">
        <v>1638</v>
      </c>
      <c r="D219" s="217" t="s">
        <v>157</v>
      </c>
      <c r="E219" s="217" t="s">
        <v>1109</v>
      </c>
      <c r="G219" s="217" t="str">
        <f t="shared" si="3"/>
        <v>4</v>
      </c>
    </row>
    <row r="220" spans="1:7" ht="12.75" customHeight="1" x14ac:dyDescent="0.2">
      <c r="A220" s="217" t="s">
        <v>1640</v>
      </c>
      <c r="B220" s="217" t="s">
        <v>1641</v>
      </c>
      <c r="C220" s="217" t="s">
        <v>1640</v>
      </c>
      <c r="D220" s="217" t="s">
        <v>172</v>
      </c>
      <c r="E220" s="217" t="s">
        <v>1119</v>
      </c>
      <c r="F220" s="217" t="s">
        <v>1118</v>
      </c>
      <c r="G220" s="217" t="str">
        <f t="shared" si="3"/>
        <v>4</v>
      </c>
    </row>
    <row r="221" spans="1:7" ht="12.75" customHeight="1" x14ac:dyDescent="0.2">
      <c r="A221" s="217" t="s">
        <v>1642</v>
      </c>
      <c r="B221" s="217" t="s">
        <v>1643</v>
      </c>
      <c r="C221" s="217" t="s">
        <v>1642</v>
      </c>
      <c r="D221" s="217" t="s">
        <v>172</v>
      </c>
      <c r="E221" s="217" t="s">
        <v>1119</v>
      </c>
      <c r="F221" s="217" t="s">
        <v>1118</v>
      </c>
      <c r="G221" s="217" t="str">
        <f t="shared" si="3"/>
        <v>4</v>
      </c>
    </row>
    <row r="222" spans="1:7" ht="12.75" customHeight="1" x14ac:dyDescent="0.2">
      <c r="A222" s="217" t="s">
        <v>1644</v>
      </c>
      <c r="B222" s="217" t="s">
        <v>1645</v>
      </c>
      <c r="C222" s="217" t="s">
        <v>1644</v>
      </c>
      <c r="D222" s="217" t="s">
        <v>172</v>
      </c>
      <c r="E222" s="217" t="s">
        <v>1119</v>
      </c>
      <c r="F222" s="217" t="s">
        <v>1118</v>
      </c>
      <c r="G222" s="217" t="str">
        <f t="shared" si="3"/>
        <v>4</v>
      </c>
    </row>
    <row r="223" spans="1:7" ht="12.75" customHeight="1" x14ac:dyDescent="0.2">
      <c r="A223" s="217" t="s">
        <v>1646</v>
      </c>
      <c r="B223" s="217" t="s">
        <v>1647</v>
      </c>
      <c r="C223" s="217" t="s">
        <v>1646</v>
      </c>
      <c r="D223" s="217" t="s">
        <v>128</v>
      </c>
      <c r="E223" s="217" t="s">
        <v>1076</v>
      </c>
      <c r="F223" s="217" t="s">
        <v>1076</v>
      </c>
      <c r="G223" s="217" t="str">
        <f t="shared" si="3"/>
        <v>4</v>
      </c>
    </row>
    <row r="224" spans="1:7" ht="12.75" customHeight="1" x14ac:dyDescent="0.2">
      <c r="A224" s="217" t="s">
        <v>1648</v>
      </c>
      <c r="B224" s="217" t="s">
        <v>1649</v>
      </c>
      <c r="C224" s="217" t="s">
        <v>1648</v>
      </c>
      <c r="D224" s="217" t="s">
        <v>172</v>
      </c>
      <c r="E224" s="217" t="s">
        <v>1119</v>
      </c>
      <c r="F224" s="217" t="s">
        <v>1118</v>
      </c>
      <c r="G224" s="217" t="str">
        <f t="shared" si="3"/>
        <v>4</v>
      </c>
    </row>
    <row r="225" spans="1:7" ht="12.75" customHeight="1" x14ac:dyDescent="0.2">
      <c r="A225" s="217" t="s">
        <v>1650</v>
      </c>
      <c r="B225" s="217" t="s">
        <v>1651</v>
      </c>
      <c r="C225" s="217" t="s">
        <v>1650</v>
      </c>
      <c r="D225" s="217" t="s">
        <v>172</v>
      </c>
      <c r="E225" s="217" t="s">
        <v>1119</v>
      </c>
      <c r="F225" s="217" t="s">
        <v>1118</v>
      </c>
      <c r="G225" s="217" t="str">
        <f t="shared" si="3"/>
        <v>4</v>
      </c>
    </row>
    <row r="226" spans="1:7" ht="12.75" customHeight="1" x14ac:dyDescent="0.2">
      <c r="A226" s="217" t="s">
        <v>1652</v>
      </c>
      <c r="B226" s="217" t="s">
        <v>1653</v>
      </c>
      <c r="C226" s="217" t="s">
        <v>1654</v>
      </c>
      <c r="D226" s="217" t="s">
        <v>128</v>
      </c>
      <c r="E226" s="217" t="s">
        <v>1076</v>
      </c>
      <c r="F226" s="217" t="s">
        <v>1076</v>
      </c>
      <c r="G226" s="217" t="str">
        <f t="shared" si="3"/>
        <v>4</v>
      </c>
    </row>
    <row r="227" spans="1:7" ht="12.75" customHeight="1" x14ac:dyDescent="0.2">
      <c r="A227" s="217" t="s">
        <v>1655</v>
      </c>
      <c r="B227" s="217" t="s">
        <v>1656</v>
      </c>
      <c r="C227" s="217" t="s">
        <v>1654</v>
      </c>
      <c r="D227" s="217" t="s">
        <v>172</v>
      </c>
      <c r="E227" s="217" t="s">
        <v>1122</v>
      </c>
      <c r="F227" s="217" t="s">
        <v>1118</v>
      </c>
      <c r="G227" s="217" t="str">
        <f t="shared" si="3"/>
        <v>4</v>
      </c>
    </row>
    <row r="228" spans="1:7" ht="12.75" customHeight="1" x14ac:dyDescent="0.2">
      <c r="A228" s="217" t="s">
        <v>1657</v>
      </c>
      <c r="B228" s="223" t="s">
        <v>1658</v>
      </c>
      <c r="C228" s="217" t="s">
        <v>1657</v>
      </c>
      <c r="D228" s="217" t="s">
        <v>172</v>
      </c>
      <c r="E228" s="217" t="s">
        <v>1122</v>
      </c>
      <c r="F228" s="217" t="s">
        <v>1118</v>
      </c>
      <c r="G228" s="217" t="str">
        <f t="shared" si="3"/>
        <v>4</v>
      </c>
    </row>
    <row r="229" spans="1:7" ht="12.75" customHeight="1" x14ac:dyDescent="0.2">
      <c r="A229" s="217" t="s">
        <v>1659</v>
      </c>
      <c r="B229" s="223" t="s">
        <v>1658</v>
      </c>
      <c r="C229" s="217" t="s">
        <v>1657</v>
      </c>
      <c r="D229" s="217" t="s">
        <v>172</v>
      </c>
      <c r="E229" s="217" t="s">
        <v>1122</v>
      </c>
      <c r="F229" s="217" t="s">
        <v>1118</v>
      </c>
      <c r="G229" s="217" t="str">
        <f t="shared" si="3"/>
        <v>4</v>
      </c>
    </row>
    <row r="230" spans="1:7" x14ac:dyDescent="0.2">
      <c r="A230" s="217" t="s">
        <v>1660</v>
      </c>
      <c r="B230" s="223" t="s">
        <v>1661</v>
      </c>
      <c r="C230" s="217" t="s">
        <v>1657</v>
      </c>
      <c r="D230" s="217" t="s">
        <v>172</v>
      </c>
      <c r="E230" s="217" t="s">
        <v>1122</v>
      </c>
      <c r="F230" s="217" t="s">
        <v>1118</v>
      </c>
      <c r="G230" s="217" t="str">
        <f t="shared" si="3"/>
        <v>4</v>
      </c>
    </row>
    <row r="231" spans="1:7" s="223" customFormat="1" ht="12.75" customHeight="1" x14ac:dyDescent="0.2">
      <c r="A231" s="217" t="s">
        <v>1662</v>
      </c>
      <c r="B231" s="223" t="s">
        <v>1663</v>
      </c>
      <c r="C231" s="217" t="s">
        <v>1657</v>
      </c>
      <c r="D231" s="217" t="s">
        <v>172</v>
      </c>
      <c r="E231" s="217" t="s">
        <v>1122</v>
      </c>
      <c r="F231" s="217" t="s">
        <v>1118</v>
      </c>
      <c r="G231" s="217" t="str">
        <f t="shared" si="3"/>
        <v>4</v>
      </c>
    </row>
    <row r="232" spans="1:7" s="223" customFormat="1" ht="12.75" customHeight="1" x14ac:dyDescent="0.2">
      <c r="A232" s="217" t="s">
        <v>1664</v>
      </c>
      <c r="B232" s="223" t="s">
        <v>1665</v>
      </c>
      <c r="C232" s="217" t="s">
        <v>1657</v>
      </c>
      <c r="D232" s="217" t="s">
        <v>172</v>
      </c>
      <c r="E232" s="217" t="s">
        <v>1122</v>
      </c>
      <c r="F232" s="217" t="s">
        <v>1118</v>
      </c>
      <c r="G232" s="217" t="str">
        <f t="shared" si="3"/>
        <v>4</v>
      </c>
    </row>
    <row r="233" spans="1:7" s="223" customFormat="1" ht="12.75" customHeight="1" x14ac:dyDescent="0.2">
      <c r="A233" s="217" t="s">
        <v>1666</v>
      </c>
      <c r="B233" s="223" t="s">
        <v>1667</v>
      </c>
      <c r="C233" s="217" t="s">
        <v>1666</v>
      </c>
      <c r="D233" s="217" t="s">
        <v>172</v>
      </c>
      <c r="E233" s="217" t="s">
        <v>1122</v>
      </c>
      <c r="F233" s="217" t="s">
        <v>1118</v>
      </c>
      <c r="G233" s="217" t="str">
        <f t="shared" si="3"/>
        <v>4</v>
      </c>
    </row>
    <row r="234" spans="1:7" s="223" customFormat="1" ht="12.75" customHeight="1" x14ac:dyDescent="0.2">
      <c r="A234" s="217" t="s">
        <v>1668</v>
      </c>
      <c r="B234" s="223" t="s">
        <v>1669</v>
      </c>
      <c r="C234" s="217" t="s">
        <v>1668</v>
      </c>
      <c r="D234" s="217" t="s">
        <v>172</v>
      </c>
      <c r="E234" s="217" t="s">
        <v>1122</v>
      </c>
      <c r="F234" s="217" t="s">
        <v>1118</v>
      </c>
      <c r="G234" s="217" t="str">
        <f t="shared" si="3"/>
        <v>4</v>
      </c>
    </row>
    <row r="235" spans="1:7" s="223" customFormat="1" x14ac:dyDescent="0.2">
      <c r="A235" s="217" t="s">
        <v>1670</v>
      </c>
      <c r="B235" s="217" t="s">
        <v>1671</v>
      </c>
      <c r="C235" s="217" t="s">
        <v>1668</v>
      </c>
      <c r="D235" s="217" t="s">
        <v>172</v>
      </c>
      <c r="E235" s="217" t="s">
        <v>1122</v>
      </c>
      <c r="F235" s="217" t="s">
        <v>1118</v>
      </c>
      <c r="G235" s="217" t="str">
        <f t="shared" si="3"/>
        <v>4</v>
      </c>
    </row>
    <row r="236" spans="1:7" s="223" customFormat="1" ht="12.75" customHeight="1" x14ac:dyDescent="0.2">
      <c r="A236" s="217" t="s">
        <v>1672</v>
      </c>
      <c r="B236" s="217" t="s">
        <v>1673</v>
      </c>
      <c r="C236" s="217" t="s">
        <v>1668</v>
      </c>
      <c r="D236" s="217" t="s">
        <v>172</v>
      </c>
      <c r="E236" s="217" t="s">
        <v>1122</v>
      </c>
      <c r="F236" s="217" t="s">
        <v>1118</v>
      </c>
      <c r="G236" s="217" t="str">
        <f t="shared" si="3"/>
        <v>4</v>
      </c>
    </row>
    <row r="237" spans="1:7" ht="12.75" customHeight="1" x14ac:dyDescent="0.2">
      <c r="A237" s="217" t="s">
        <v>1674</v>
      </c>
      <c r="B237" s="217" t="s">
        <v>1675</v>
      </c>
      <c r="C237" s="217" t="s">
        <v>1676</v>
      </c>
      <c r="D237" s="217" t="s">
        <v>128</v>
      </c>
      <c r="E237" s="217" t="s">
        <v>1089</v>
      </c>
      <c r="F237" s="217" t="s">
        <v>1076</v>
      </c>
      <c r="G237" s="217" t="str">
        <f t="shared" si="3"/>
        <v>4</v>
      </c>
    </row>
    <row r="238" spans="1:7" x14ac:dyDescent="0.2">
      <c r="A238" s="217" t="s">
        <v>1677</v>
      </c>
      <c r="B238" s="217" t="s">
        <v>1678</v>
      </c>
      <c r="C238" s="217" t="s">
        <v>1676</v>
      </c>
      <c r="D238" s="217" t="s">
        <v>172</v>
      </c>
      <c r="E238" s="217" t="s">
        <v>1122</v>
      </c>
      <c r="F238" s="217" t="s">
        <v>1118</v>
      </c>
      <c r="G238" s="217" t="str">
        <f t="shared" si="3"/>
        <v>4</v>
      </c>
    </row>
    <row r="239" spans="1:7" x14ac:dyDescent="0.2">
      <c r="A239" s="217" t="s">
        <v>1679</v>
      </c>
      <c r="B239" s="217" t="s">
        <v>1680</v>
      </c>
      <c r="C239" s="217" t="s">
        <v>1681</v>
      </c>
      <c r="D239" s="217" t="s">
        <v>172</v>
      </c>
      <c r="E239" s="217" t="s">
        <v>1122</v>
      </c>
      <c r="F239" s="217" t="s">
        <v>1118</v>
      </c>
      <c r="G239" s="217" t="str">
        <f t="shared" si="3"/>
        <v>4</v>
      </c>
    </row>
    <row r="240" spans="1:7" x14ac:dyDescent="0.2">
      <c r="A240" s="217" t="s">
        <v>1682</v>
      </c>
      <c r="B240" s="217" t="s">
        <v>1683</v>
      </c>
      <c r="C240" s="217" t="s">
        <v>1681</v>
      </c>
      <c r="D240" s="217" t="s">
        <v>172</v>
      </c>
      <c r="E240" s="217" t="s">
        <v>1122</v>
      </c>
      <c r="F240" s="217" t="s">
        <v>1118</v>
      </c>
      <c r="G240" s="217" t="str">
        <f t="shared" si="3"/>
        <v>4</v>
      </c>
    </row>
    <row r="241" spans="1:8" x14ac:dyDescent="0.2">
      <c r="A241" s="217" t="s">
        <v>1684</v>
      </c>
      <c r="B241" s="217" t="s">
        <v>1685</v>
      </c>
      <c r="C241" s="217" t="s">
        <v>1686</v>
      </c>
      <c r="D241" s="217" t="s">
        <v>117</v>
      </c>
      <c r="E241" s="217">
        <v>0</v>
      </c>
      <c r="G241" s="217" t="str">
        <f t="shared" si="3"/>
        <v>4</v>
      </c>
      <c r="H241" s="217" t="s">
        <v>1515</v>
      </c>
    </row>
    <row r="242" spans="1:8" x14ac:dyDescent="0.2">
      <c r="A242" s="217" t="s">
        <v>1687</v>
      </c>
      <c r="B242" s="217" t="s">
        <v>1688</v>
      </c>
      <c r="C242" s="217" t="s">
        <v>1686</v>
      </c>
      <c r="D242" s="217" t="s">
        <v>128</v>
      </c>
      <c r="E242" s="217" t="s">
        <v>1089</v>
      </c>
      <c r="F242" s="217" t="s">
        <v>1076</v>
      </c>
      <c r="G242" s="217" t="str">
        <f t="shared" si="3"/>
        <v>4</v>
      </c>
    </row>
    <row r="243" spans="1:8" ht="12.75" customHeight="1" x14ac:dyDescent="0.2">
      <c r="A243" s="217" t="s">
        <v>1689</v>
      </c>
      <c r="B243" s="217" t="s">
        <v>1690</v>
      </c>
      <c r="C243" s="217" t="s">
        <v>1686</v>
      </c>
      <c r="D243" s="217" t="s">
        <v>128</v>
      </c>
      <c r="E243" s="217" t="s">
        <v>1089</v>
      </c>
      <c r="F243" s="217" t="s">
        <v>1076</v>
      </c>
      <c r="G243" s="217" t="str">
        <f t="shared" si="3"/>
        <v>4</v>
      </c>
    </row>
    <row r="244" spans="1:8" ht="12.75" customHeight="1" x14ac:dyDescent="0.2">
      <c r="A244" s="217" t="s">
        <v>1691</v>
      </c>
      <c r="B244" s="217" t="s">
        <v>1685</v>
      </c>
      <c r="C244" s="217" t="s">
        <v>1686</v>
      </c>
      <c r="D244" s="217" t="s">
        <v>172</v>
      </c>
      <c r="E244" s="217" t="s">
        <v>1122</v>
      </c>
      <c r="F244" s="217" t="s">
        <v>1118</v>
      </c>
      <c r="G244" s="217" t="str">
        <f t="shared" si="3"/>
        <v>4</v>
      </c>
      <c r="H244" s="217" t="s">
        <v>1515</v>
      </c>
    </row>
    <row r="245" spans="1:8" x14ac:dyDescent="0.2">
      <c r="A245" s="217" t="s">
        <v>1692</v>
      </c>
      <c r="B245" s="217" t="s">
        <v>1693</v>
      </c>
      <c r="C245" s="217" t="s">
        <v>1686</v>
      </c>
      <c r="D245" s="217" t="s">
        <v>172</v>
      </c>
      <c r="E245" s="217" t="s">
        <v>1122</v>
      </c>
      <c r="F245" s="217" t="s">
        <v>1118</v>
      </c>
      <c r="G245" s="217" t="str">
        <f t="shared" si="3"/>
        <v>4</v>
      </c>
    </row>
    <row r="246" spans="1:8" ht="12.75" customHeight="1" x14ac:dyDescent="0.2">
      <c r="A246" s="217" t="s">
        <v>1694</v>
      </c>
      <c r="B246" s="217" t="s">
        <v>1695</v>
      </c>
      <c r="C246" s="217" t="s">
        <v>1686</v>
      </c>
      <c r="D246" s="217" t="s">
        <v>172</v>
      </c>
      <c r="E246" s="217" t="s">
        <v>1122</v>
      </c>
      <c r="F246" s="217" t="s">
        <v>1118</v>
      </c>
      <c r="G246" s="217" t="str">
        <f t="shared" si="3"/>
        <v>4</v>
      </c>
    </row>
    <row r="247" spans="1:8" ht="12.75" customHeight="1" x14ac:dyDescent="0.2">
      <c r="A247" s="217" t="s">
        <v>1696</v>
      </c>
      <c r="B247" s="217" t="s">
        <v>1697</v>
      </c>
      <c r="C247" s="217" t="s">
        <v>1696</v>
      </c>
      <c r="D247" s="217" t="s">
        <v>172</v>
      </c>
      <c r="E247" s="217" t="s">
        <v>1122</v>
      </c>
      <c r="F247" s="217" t="s">
        <v>1118</v>
      </c>
      <c r="G247" s="217" t="str">
        <f t="shared" si="3"/>
        <v>4</v>
      </c>
    </row>
    <row r="248" spans="1:8" ht="12.75" customHeight="1" x14ac:dyDescent="0.2">
      <c r="A248" s="217" t="s">
        <v>1698</v>
      </c>
      <c r="B248" s="217" t="s">
        <v>1699</v>
      </c>
      <c r="C248" s="217" t="s">
        <v>1698</v>
      </c>
      <c r="D248" s="217" t="s">
        <v>128</v>
      </c>
      <c r="E248" s="217" t="s">
        <v>1089</v>
      </c>
      <c r="F248" s="217" t="s">
        <v>1076</v>
      </c>
      <c r="G248" s="217" t="str">
        <f t="shared" si="3"/>
        <v>4</v>
      </c>
    </row>
    <row r="249" spans="1:8" x14ac:dyDescent="0.2">
      <c r="A249" s="217" t="s">
        <v>1700</v>
      </c>
      <c r="B249" s="217" t="s">
        <v>1701</v>
      </c>
      <c r="C249" s="217" t="s">
        <v>1698</v>
      </c>
      <c r="D249" s="217" t="s">
        <v>128</v>
      </c>
      <c r="E249" s="217" t="s">
        <v>1089</v>
      </c>
      <c r="F249" s="217" t="s">
        <v>1076</v>
      </c>
      <c r="G249" s="217" t="str">
        <f t="shared" si="3"/>
        <v>4</v>
      </c>
    </row>
    <row r="250" spans="1:8" ht="12.75" customHeight="1" x14ac:dyDescent="0.2">
      <c r="A250" s="217" t="s">
        <v>1702</v>
      </c>
      <c r="B250" s="217" t="s">
        <v>1703</v>
      </c>
      <c r="C250" s="217" t="s">
        <v>1698</v>
      </c>
      <c r="D250" s="217" t="s">
        <v>128</v>
      </c>
      <c r="E250" s="217" t="s">
        <v>1089</v>
      </c>
      <c r="F250" s="217" t="s">
        <v>1076</v>
      </c>
      <c r="G250" s="217" t="str">
        <f t="shared" si="3"/>
        <v>4</v>
      </c>
    </row>
    <row r="251" spans="1:8" x14ac:dyDescent="0.2">
      <c r="A251" s="217" t="s">
        <v>1704</v>
      </c>
      <c r="B251" s="217" t="s">
        <v>1705</v>
      </c>
      <c r="C251" s="217" t="s">
        <v>1698</v>
      </c>
      <c r="D251" s="217" t="s">
        <v>128</v>
      </c>
      <c r="E251" s="217" t="s">
        <v>1089</v>
      </c>
      <c r="F251" s="217" t="s">
        <v>1076</v>
      </c>
      <c r="G251" s="217" t="str">
        <f t="shared" si="3"/>
        <v>4</v>
      </c>
    </row>
    <row r="252" spans="1:8" x14ac:dyDescent="0.2">
      <c r="A252" s="217" t="s">
        <v>1706</v>
      </c>
      <c r="B252" s="217" t="s">
        <v>1707</v>
      </c>
      <c r="C252" s="217" t="s">
        <v>1706</v>
      </c>
      <c r="D252" s="217" t="s">
        <v>172</v>
      </c>
      <c r="E252" s="217" t="s">
        <v>1122</v>
      </c>
      <c r="F252" s="217" t="s">
        <v>1118</v>
      </c>
      <c r="G252" s="217" t="str">
        <f t="shared" si="3"/>
        <v>4</v>
      </c>
    </row>
    <row r="253" spans="1:8" x14ac:dyDescent="0.2">
      <c r="A253" s="217" t="s">
        <v>1708</v>
      </c>
      <c r="B253" s="217" t="s">
        <v>1709</v>
      </c>
      <c r="C253" s="217" t="s">
        <v>1708</v>
      </c>
      <c r="D253" s="217" t="s">
        <v>172</v>
      </c>
      <c r="E253" s="217" t="s">
        <v>1119</v>
      </c>
      <c r="F253" s="217" t="s">
        <v>1118</v>
      </c>
      <c r="G253" s="217" t="str">
        <f t="shared" si="3"/>
        <v>4</v>
      </c>
    </row>
    <row r="254" spans="1:8" ht="12.75" customHeight="1" x14ac:dyDescent="0.2">
      <c r="A254" s="217" t="s">
        <v>1710</v>
      </c>
      <c r="B254" s="217" t="s">
        <v>1711</v>
      </c>
      <c r="C254" s="217" t="s">
        <v>1712</v>
      </c>
      <c r="D254" s="217" t="s">
        <v>128</v>
      </c>
      <c r="E254" s="217" t="s">
        <v>1089</v>
      </c>
      <c r="F254" s="217" t="s">
        <v>1076</v>
      </c>
      <c r="G254" s="217" t="str">
        <f t="shared" si="3"/>
        <v>4</v>
      </c>
    </row>
    <row r="255" spans="1:8" ht="12.75" customHeight="1" x14ac:dyDescent="0.2">
      <c r="A255" s="217" t="s">
        <v>1713</v>
      </c>
      <c r="B255" s="217" t="s">
        <v>1714</v>
      </c>
      <c r="C255" s="217" t="s">
        <v>1712</v>
      </c>
      <c r="D255" s="217" t="s">
        <v>172</v>
      </c>
      <c r="E255" s="217" t="s">
        <v>1122</v>
      </c>
      <c r="F255" s="217" t="s">
        <v>1118</v>
      </c>
      <c r="G255" s="217" t="str">
        <f t="shared" si="3"/>
        <v>4</v>
      </c>
    </row>
    <row r="256" spans="1:8" ht="12.75" customHeight="1" x14ac:dyDescent="0.2">
      <c r="A256" s="217" t="s">
        <v>1715</v>
      </c>
      <c r="B256" s="217" t="s">
        <v>1716</v>
      </c>
      <c r="C256" s="217" t="s">
        <v>1715</v>
      </c>
      <c r="D256" s="217" t="s">
        <v>166</v>
      </c>
      <c r="E256" s="217" t="s">
        <v>1717</v>
      </c>
      <c r="G256" s="217" t="str">
        <f t="shared" si="3"/>
        <v>4</v>
      </c>
    </row>
    <row r="257" spans="1:8" ht="12.75" customHeight="1" x14ac:dyDescent="0.2">
      <c r="A257" s="217" t="s">
        <v>1718</v>
      </c>
      <c r="B257" s="217" t="s">
        <v>1719</v>
      </c>
      <c r="C257" s="217" t="s">
        <v>1715</v>
      </c>
      <c r="D257" s="217" t="s">
        <v>166</v>
      </c>
      <c r="E257" s="217" t="s">
        <v>1717</v>
      </c>
      <c r="G257" s="217" t="str">
        <f t="shared" si="3"/>
        <v>4</v>
      </c>
      <c r="H257" s="217" t="s">
        <v>1515</v>
      </c>
    </row>
    <row r="258" spans="1:8" ht="12.75" customHeight="1" x14ac:dyDescent="0.2">
      <c r="A258" s="217" t="s">
        <v>1720</v>
      </c>
      <c r="B258" s="217" t="s">
        <v>1721</v>
      </c>
      <c r="C258" s="217" t="s">
        <v>1715</v>
      </c>
      <c r="D258" s="217" t="s">
        <v>166</v>
      </c>
      <c r="E258" s="217" t="s">
        <v>1717</v>
      </c>
      <c r="G258" s="217" t="str">
        <f t="shared" si="3"/>
        <v>4</v>
      </c>
      <c r="H258" s="217" t="s">
        <v>1515</v>
      </c>
    </row>
    <row r="259" spans="1:8" ht="12.75" customHeight="1" x14ac:dyDescent="0.2">
      <c r="A259" s="217" t="s">
        <v>1718</v>
      </c>
      <c r="B259" s="217" t="s">
        <v>1719</v>
      </c>
      <c r="C259" s="217" t="s">
        <v>1715</v>
      </c>
      <c r="D259" s="217" t="s">
        <v>166</v>
      </c>
      <c r="E259" s="217" t="s">
        <v>1717</v>
      </c>
      <c r="G259" s="217" t="str">
        <f t="shared" ref="G259:G322" si="4">LEFT(A259)</f>
        <v>4</v>
      </c>
      <c r="H259" s="217" t="s">
        <v>1515</v>
      </c>
    </row>
    <row r="260" spans="1:8" ht="12.75" customHeight="1" x14ac:dyDescent="0.2">
      <c r="A260" s="217" t="s">
        <v>1720</v>
      </c>
      <c r="B260" s="217" t="s">
        <v>1721</v>
      </c>
      <c r="C260" s="217" t="s">
        <v>1715</v>
      </c>
      <c r="D260" s="217" t="s">
        <v>166</v>
      </c>
      <c r="E260" s="217" t="s">
        <v>1717</v>
      </c>
      <c r="G260" s="217" t="str">
        <f t="shared" si="4"/>
        <v>4</v>
      </c>
      <c r="H260" s="217" t="s">
        <v>1515</v>
      </c>
    </row>
    <row r="261" spans="1:8" ht="12.75" customHeight="1" x14ac:dyDescent="0.2">
      <c r="A261" s="217" t="s">
        <v>1722</v>
      </c>
      <c r="B261" s="217" t="s">
        <v>1723</v>
      </c>
      <c r="C261" s="217" t="s">
        <v>1724</v>
      </c>
      <c r="D261" s="217" t="s">
        <v>169</v>
      </c>
      <c r="E261" s="217">
        <v>0</v>
      </c>
      <c r="G261" s="217" t="str">
        <f t="shared" si="4"/>
        <v>4</v>
      </c>
      <c r="H261" s="217" t="s">
        <v>1515</v>
      </c>
    </row>
    <row r="262" spans="1:8" ht="12.75" customHeight="1" x14ac:dyDescent="0.2">
      <c r="A262" s="217" t="s">
        <v>1725</v>
      </c>
      <c r="B262" s="217" t="s">
        <v>1726</v>
      </c>
      <c r="C262" s="217" t="s">
        <v>1724</v>
      </c>
      <c r="D262" s="217" t="s">
        <v>169</v>
      </c>
      <c r="E262" s="217">
        <v>0</v>
      </c>
      <c r="G262" s="217" t="str">
        <f t="shared" si="4"/>
        <v>4</v>
      </c>
      <c r="H262" s="217" t="s">
        <v>1515</v>
      </c>
    </row>
    <row r="263" spans="1:8" ht="12.75" customHeight="1" x14ac:dyDescent="0.2">
      <c r="A263" s="217" t="s">
        <v>1722</v>
      </c>
      <c r="B263" s="217" t="s">
        <v>1723</v>
      </c>
      <c r="C263" s="217" t="s">
        <v>1724</v>
      </c>
      <c r="D263" s="217" t="s">
        <v>169</v>
      </c>
      <c r="E263" s="217">
        <v>0</v>
      </c>
      <c r="G263" s="217" t="str">
        <f t="shared" si="4"/>
        <v>4</v>
      </c>
      <c r="H263" s="217" t="s">
        <v>1515</v>
      </c>
    </row>
    <row r="264" spans="1:8" ht="12.75" customHeight="1" x14ac:dyDescent="0.2">
      <c r="A264" s="217" t="s">
        <v>1725</v>
      </c>
      <c r="B264" s="217" t="s">
        <v>1726</v>
      </c>
      <c r="C264" s="217" t="s">
        <v>1724</v>
      </c>
      <c r="D264" s="217" t="s">
        <v>169</v>
      </c>
      <c r="E264" s="217">
        <v>0</v>
      </c>
      <c r="G264" s="217" t="str">
        <f t="shared" si="4"/>
        <v>4</v>
      </c>
      <c r="H264" s="217" t="s">
        <v>1515</v>
      </c>
    </row>
    <row r="265" spans="1:8" x14ac:dyDescent="0.2">
      <c r="A265" s="217" t="s">
        <v>1727</v>
      </c>
      <c r="B265" s="217" t="s">
        <v>1728</v>
      </c>
      <c r="C265" s="217" t="s">
        <v>1729</v>
      </c>
      <c r="D265" s="217" t="s">
        <v>172</v>
      </c>
      <c r="E265" s="217" t="s">
        <v>1120</v>
      </c>
      <c r="F265" s="217" t="s">
        <v>1118</v>
      </c>
      <c r="G265" s="217" t="str">
        <f t="shared" si="4"/>
        <v>4</v>
      </c>
    </row>
    <row r="266" spans="1:8" ht="12.75" customHeight="1" x14ac:dyDescent="0.2">
      <c r="A266" s="217" t="s">
        <v>1730</v>
      </c>
      <c r="B266" s="217" t="s">
        <v>1731</v>
      </c>
      <c r="C266" s="217" t="s">
        <v>1729</v>
      </c>
      <c r="D266" s="217" t="s">
        <v>172</v>
      </c>
      <c r="E266" s="217" t="s">
        <v>1120</v>
      </c>
      <c r="F266" s="217" t="s">
        <v>1118</v>
      </c>
      <c r="G266" s="217" t="str">
        <f t="shared" si="4"/>
        <v>4</v>
      </c>
    </row>
    <row r="267" spans="1:8" ht="12.75" customHeight="1" x14ac:dyDescent="0.2">
      <c r="A267" s="217" t="s">
        <v>1732</v>
      </c>
      <c r="B267" s="217" t="s">
        <v>1733</v>
      </c>
      <c r="C267" s="217" t="s">
        <v>1732</v>
      </c>
      <c r="D267" s="217" t="s">
        <v>130</v>
      </c>
      <c r="E267" s="217" t="s">
        <v>1080</v>
      </c>
      <c r="G267" s="217" t="str">
        <f t="shared" si="4"/>
        <v>4</v>
      </c>
      <c r="H267" s="217" t="s">
        <v>1515</v>
      </c>
    </row>
    <row r="268" spans="1:8" ht="12.75" customHeight="1" x14ac:dyDescent="0.2">
      <c r="A268" s="217" t="s">
        <v>1734</v>
      </c>
      <c r="B268" s="217" t="s">
        <v>1735</v>
      </c>
      <c r="C268" s="217" t="s">
        <v>1734</v>
      </c>
      <c r="D268" s="217" t="s">
        <v>172</v>
      </c>
      <c r="E268" s="217" t="s">
        <v>1120</v>
      </c>
      <c r="F268" s="217" t="s">
        <v>1118</v>
      </c>
      <c r="G268" s="217" t="str">
        <f t="shared" si="4"/>
        <v>4</v>
      </c>
    </row>
    <row r="269" spans="1:8" ht="12.75" customHeight="1" x14ac:dyDescent="0.2">
      <c r="A269" s="217" t="s">
        <v>1736</v>
      </c>
      <c r="B269" s="217" t="s">
        <v>1737</v>
      </c>
      <c r="C269" s="217" t="s">
        <v>1738</v>
      </c>
      <c r="D269" s="217" t="s">
        <v>128</v>
      </c>
      <c r="E269" s="217" t="s">
        <v>1088</v>
      </c>
      <c r="F269" s="217" t="s">
        <v>1076</v>
      </c>
      <c r="G269" s="217" t="str">
        <f t="shared" si="4"/>
        <v>4</v>
      </c>
    </row>
    <row r="270" spans="1:8" ht="12.75" customHeight="1" x14ac:dyDescent="0.2">
      <c r="A270" s="217" t="s">
        <v>1739</v>
      </c>
      <c r="B270" s="217" t="s">
        <v>1740</v>
      </c>
      <c r="C270" s="217" t="s">
        <v>1738</v>
      </c>
      <c r="D270" s="217" t="s">
        <v>172</v>
      </c>
      <c r="E270" s="217" t="s">
        <v>1120</v>
      </c>
      <c r="F270" s="217" t="s">
        <v>1118</v>
      </c>
      <c r="G270" s="217" t="str">
        <f t="shared" si="4"/>
        <v>4</v>
      </c>
    </row>
    <row r="271" spans="1:8" ht="12.75" customHeight="1" x14ac:dyDescent="0.2">
      <c r="A271" s="217" t="s">
        <v>1741</v>
      </c>
      <c r="B271" s="217" t="s">
        <v>1742</v>
      </c>
      <c r="C271" s="217" t="s">
        <v>1741</v>
      </c>
      <c r="D271" s="217" t="s">
        <v>128</v>
      </c>
      <c r="E271" s="217" t="s">
        <v>1089</v>
      </c>
      <c r="F271" s="217" t="s">
        <v>1076</v>
      </c>
      <c r="G271" s="217" t="str">
        <f t="shared" si="4"/>
        <v>4</v>
      </c>
    </row>
    <row r="272" spans="1:8" ht="12.75" customHeight="1" x14ac:dyDescent="0.2">
      <c r="A272" s="217" t="s">
        <v>1743</v>
      </c>
      <c r="B272" s="217" t="s">
        <v>1744</v>
      </c>
      <c r="C272" s="217" t="s">
        <v>1743</v>
      </c>
      <c r="D272" s="217" t="s">
        <v>172</v>
      </c>
      <c r="E272" s="217" t="s">
        <v>1123</v>
      </c>
      <c r="F272" s="217" t="s">
        <v>1118</v>
      </c>
      <c r="G272" s="217" t="str">
        <f t="shared" si="4"/>
        <v>4</v>
      </c>
    </row>
    <row r="273" spans="1:8" ht="12.75" customHeight="1" x14ac:dyDescent="0.2">
      <c r="A273" s="217" t="s">
        <v>1745</v>
      </c>
      <c r="B273" s="217" t="s">
        <v>1746</v>
      </c>
      <c r="C273" s="217" t="s">
        <v>1745</v>
      </c>
      <c r="D273" s="217" t="s">
        <v>132</v>
      </c>
      <c r="E273" s="217">
        <v>0</v>
      </c>
      <c r="G273" s="217" t="str">
        <f t="shared" si="4"/>
        <v>4</v>
      </c>
    </row>
    <row r="274" spans="1:8" ht="12.75" customHeight="1" x14ac:dyDescent="0.2">
      <c r="A274" s="217" t="s">
        <v>1747</v>
      </c>
      <c r="B274" s="217" t="s">
        <v>1748</v>
      </c>
      <c r="C274" s="217" t="s">
        <v>1749</v>
      </c>
      <c r="D274" s="217" t="s">
        <v>128</v>
      </c>
      <c r="E274" s="217" t="s">
        <v>1076</v>
      </c>
      <c r="F274" s="217" t="s">
        <v>1076</v>
      </c>
      <c r="G274" s="217" t="str">
        <f t="shared" si="4"/>
        <v>4</v>
      </c>
    </row>
    <row r="275" spans="1:8" ht="12.75" customHeight="1" x14ac:dyDescent="0.2">
      <c r="A275" s="217" t="s">
        <v>1750</v>
      </c>
      <c r="B275" s="217" t="s">
        <v>1751</v>
      </c>
      <c r="C275" s="217" t="s">
        <v>1749</v>
      </c>
      <c r="D275" s="217" t="s">
        <v>172</v>
      </c>
      <c r="E275" s="217" t="s">
        <v>1123</v>
      </c>
      <c r="F275" s="217" t="s">
        <v>1118</v>
      </c>
      <c r="G275" s="217" t="str">
        <f t="shared" si="4"/>
        <v>4</v>
      </c>
    </row>
    <row r="276" spans="1:8" ht="12.75" customHeight="1" x14ac:dyDescent="0.2">
      <c r="A276" s="217" t="s">
        <v>1752</v>
      </c>
      <c r="B276" s="217" t="s">
        <v>1753</v>
      </c>
      <c r="C276" s="217" t="s">
        <v>1752</v>
      </c>
      <c r="D276" s="217" t="s">
        <v>147</v>
      </c>
      <c r="E276" s="217">
        <v>0</v>
      </c>
      <c r="G276" s="217" t="str">
        <f t="shared" si="4"/>
        <v>4</v>
      </c>
    </row>
    <row r="277" spans="1:8" ht="12.75" customHeight="1" x14ac:dyDescent="0.2">
      <c r="A277" s="217" t="s">
        <v>1754</v>
      </c>
      <c r="B277" s="217" t="s">
        <v>1755</v>
      </c>
      <c r="C277" s="217" t="s">
        <v>1754</v>
      </c>
      <c r="D277" s="217" t="s">
        <v>212</v>
      </c>
      <c r="E277" s="217">
        <v>0</v>
      </c>
      <c r="G277" s="217" t="str">
        <f t="shared" si="4"/>
        <v>4</v>
      </c>
    </row>
    <row r="278" spans="1:8" ht="12.75" customHeight="1" x14ac:dyDescent="0.2">
      <c r="A278" s="217" t="s">
        <v>1756</v>
      </c>
      <c r="B278" s="217" t="s">
        <v>1755</v>
      </c>
      <c r="C278" s="217" t="s">
        <v>1754</v>
      </c>
      <c r="D278" s="217" t="s">
        <v>212</v>
      </c>
      <c r="E278" s="217">
        <v>0</v>
      </c>
      <c r="G278" s="217" t="str">
        <f t="shared" si="4"/>
        <v>4</v>
      </c>
    </row>
    <row r="279" spans="1:8" ht="12.75" customHeight="1" x14ac:dyDescent="0.2">
      <c r="A279" s="217" t="s">
        <v>1757</v>
      </c>
      <c r="B279" s="217" t="s">
        <v>1758</v>
      </c>
      <c r="C279" s="217" t="s">
        <v>1757</v>
      </c>
      <c r="D279" s="217" t="s">
        <v>172</v>
      </c>
      <c r="E279" s="217" t="s">
        <v>1090</v>
      </c>
      <c r="F279" s="217" t="s">
        <v>1118</v>
      </c>
      <c r="G279" s="217" t="str">
        <f t="shared" si="4"/>
        <v>4</v>
      </c>
      <c r="H279" s="217" t="s">
        <v>1515</v>
      </c>
    </row>
    <row r="280" spans="1:8" ht="12.75" customHeight="1" x14ac:dyDescent="0.2">
      <c r="A280" s="217" t="s">
        <v>1759</v>
      </c>
      <c r="B280" s="217" t="s">
        <v>1760</v>
      </c>
      <c r="C280" s="217" t="s">
        <v>1761</v>
      </c>
      <c r="D280" s="217" t="s">
        <v>208</v>
      </c>
      <c r="E280" s="217">
        <v>0</v>
      </c>
      <c r="G280" s="217" t="str">
        <f t="shared" si="4"/>
        <v>4</v>
      </c>
    </row>
    <row r="281" spans="1:8" ht="12.75" customHeight="1" x14ac:dyDescent="0.2">
      <c r="A281" s="217" t="s">
        <v>1762</v>
      </c>
      <c r="B281" s="217" t="s">
        <v>1763</v>
      </c>
      <c r="C281" s="217" t="s">
        <v>1761</v>
      </c>
      <c r="D281" s="217" t="s">
        <v>208</v>
      </c>
      <c r="E281" s="217">
        <v>0</v>
      </c>
      <c r="G281" s="217" t="str">
        <f t="shared" si="4"/>
        <v>4</v>
      </c>
    </row>
    <row r="282" spans="1:8" ht="12.75" customHeight="1" x14ac:dyDescent="0.2">
      <c r="A282" s="217" t="s">
        <v>1764</v>
      </c>
      <c r="B282" s="217" t="s">
        <v>1765</v>
      </c>
      <c r="C282" s="217" t="s">
        <v>1761</v>
      </c>
      <c r="D282" s="217" t="s">
        <v>208</v>
      </c>
      <c r="E282" s="217">
        <v>0</v>
      </c>
      <c r="G282" s="217" t="str">
        <f t="shared" si="4"/>
        <v>4</v>
      </c>
    </row>
    <row r="283" spans="1:8" ht="12.75" customHeight="1" x14ac:dyDescent="0.2">
      <c r="A283" s="217" t="s">
        <v>1766</v>
      </c>
      <c r="B283" s="217" t="s">
        <v>1767</v>
      </c>
      <c r="C283" s="217" t="s">
        <v>1761</v>
      </c>
      <c r="D283" s="217" t="s">
        <v>208</v>
      </c>
      <c r="E283" s="217">
        <v>0</v>
      </c>
      <c r="G283" s="217" t="str">
        <f t="shared" si="4"/>
        <v>4</v>
      </c>
    </row>
    <row r="284" spans="1:8" ht="12.75" customHeight="1" x14ac:dyDescent="0.2">
      <c r="A284" s="217" t="s">
        <v>1768</v>
      </c>
      <c r="B284" s="217" t="s">
        <v>1769</v>
      </c>
      <c r="C284" s="217" t="s">
        <v>1761</v>
      </c>
      <c r="D284" s="217" t="s">
        <v>208</v>
      </c>
      <c r="E284" s="217">
        <v>0</v>
      </c>
      <c r="G284" s="217" t="str">
        <f t="shared" si="4"/>
        <v>4</v>
      </c>
    </row>
    <row r="285" spans="1:8" ht="12.75" customHeight="1" x14ac:dyDescent="0.2">
      <c r="A285" s="217" t="s">
        <v>1770</v>
      </c>
      <c r="B285" s="217" t="s">
        <v>1771</v>
      </c>
      <c r="C285" s="217" t="s">
        <v>1770</v>
      </c>
      <c r="D285" s="217" t="s">
        <v>216</v>
      </c>
      <c r="E285" s="217">
        <v>0</v>
      </c>
      <c r="G285" s="217" t="str">
        <f t="shared" si="4"/>
        <v>4</v>
      </c>
    </row>
    <row r="286" spans="1:8" ht="12.75" customHeight="1" x14ac:dyDescent="0.2">
      <c r="A286" s="217" t="s">
        <v>1772</v>
      </c>
      <c r="B286" s="217" t="s">
        <v>1773</v>
      </c>
      <c r="C286" s="217" t="s">
        <v>1772</v>
      </c>
      <c r="D286" s="217" t="s">
        <v>172</v>
      </c>
      <c r="E286" s="217">
        <v>0</v>
      </c>
      <c r="G286" s="217" t="str">
        <f t="shared" si="4"/>
        <v>4</v>
      </c>
      <c r="H286" s="217" t="s">
        <v>1515</v>
      </c>
    </row>
    <row r="287" spans="1:8" ht="12.75" customHeight="1" x14ac:dyDescent="0.2">
      <c r="A287" s="217" t="s">
        <v>1774</v>
      </c>
      <c r="B287" s="217" t="s">
        <v>1775</v>
      </c>
      <c r="C287" s="217" t="s">
        <v>1774</v>
      </c>
      <c r="D287" s="217" t="s">
        <v>128</v>
      </c>
      <c r="E287" s="217">
        <v>0</v>
      </c>
      <c r="G287" s="217" t="str">
        <f t="shared" si="4"/>
        <v>4</v>
      </c>
      <c r="H287" s="217" t="s">
        <v>1515</v>
      </c>
    </row>
    <row r="288" spans="1:8" ht="12.75" customHeight="1" x14ac:dyDescent="0.2">
      <c r="A288" s="217" t="s">
        <v>1776</v>
      </c>
      <c r="B288" s="217" t="s">
        <v>1777</v>
      </c>
      <c r="C288" s="217" t="s">
        <v>1778</v>
      </c>
      <c r="D288" s="217" t="s">
        <v>119</v>
      </c>
      <c r="E288" s="217" t="s">
        <v>1054</v>
      </c>
      <c r="G288" s="217" t="str">
        <f t="shared" si="4"/>
        <v>4</v>
      </c>
    </row>
    <row r="289" spans="1:7" ht="12.75" customHeight="1" x14ac:dyDescent="0.2">
      <c r="A289" s="217" t="s">
        <v>1779</v>
      </c>
      <c r="B289" s="217" t="s">
        <v>1780</v>
      </c>
      <c r="C289" s="217" t="s">
        <v>1778</v>
      </c>
      <c r="D289" s="217" t="s">
        <v>123</v>
      </c>
      <c r="E289" s="217" t="s">
        <v>1065</v>
      </c>
      <c r="G289" s="217" t="str">
        <f t="shared" si="4"/>
        <v>4</v>
      </c>
    </row>
    <row r="290" spans="1:7" ht="12.75" customHeight="1" x14ac:dyDescent="0.2">
      <c r="A290" s="217" t="s">
        <v>1781</v>
      </c>
      <c r="B290" s="217" t="s">
        <v>1782</v>
      </c>
      <c r="C290" s="217" t="s">
        <v>1778</v>
      </c>
      <c r="D290" s="217" t="s">
        <v>87</v>
      </c>
      <c r="E290" s="217" t="s">
        <v>991</v>
      </c>
      <c r="G290" s="217" t="str">
        <f t="shared" si="4"/>
        <v>4</v>
      </c>
    </row>
    <row r="291" spans="1:7" ht="12.75" customHeight="1" x14ac:dyDescent="0.2">
      <c r="A291" s="217" t="s">
        <v>1783</v>
      </c>
      <c r="B291" s="217" t="s">
        <v>1784</v>
      </c>
      <c r="C291" s="217" t="s">
        <v>1778</v>
      </c>
      <c r="D291" s="217" t="s">
        <v>66</v>
      </c>
      <c r="E291" s="217" t="s">
        <v>977</v>
      </c>
      <c r="G291" s="217" t="str">
        <f t="shared" si="4"/>
        <v>4</v>
      </c>
    </row>
    <row r="292" spans="1:7" ht="12.75" customHeight="1" x14ac:dyDescent="0.2">
      <c r="A292" s="217" t="s">
        <v>1785</v>
      </c>
      <c r="B292" s="217" t="s">
        <v>1786</v>
      </c>
      <c r="C292" s="217" t="s">
        <v>1785</v>
      </c>
      <c r="D292" s="217" t="s">
        <v>123</v>
      </c>
      <c r="E292" s="217" t="s">
        <v>1065</v>
      </c>
      <c r="G292" s="217" t="str">
        <f t="shared" si="4"/>
        <v>4</v>
      </c>
    </row>
    <row r="293" spans="1:7" ht="12.75" customHeight="1" x14ac:dyDescent="0.2">
      <c r="A293" s="217" t="s">
        <v>1787</v>
      </c>
      <c r="B293" s="217" t="s">
        <v>1788</v>
      </c>
      <c r="C293" s="217" t="s">
        <v>1787</v>
      </c>
      <c r="D293" s="217" t="s">
        <v>125</v>
      </c>
      <c r="E293" s="217" t="s">
        <v>1073</v>
      </c>
      <c r="G293" s="217" t="str">
        <f t="shared" si="4"/>
        <v>4</v>
      </c>
    </row>
    <row r="294" spans="1:7" ht="12.75" customHeight="1" x14ac:dyDescent="0.2">
      <c r="A294" s="217" t="s">
        <v>1787</v>
      </c>
      <c r="B294" s="217" t="s">
        <v>1788</v>
      </c>
      <c r="C294" s="217" t="s">
        <v>1787</v>
      </c>
      <c r="D294" s="217" t="s">
        <v>125</v>
      </c>
      <c r="E294" s="217" t="s">
        <v>1073</v>
      </c>
      <c r="G294" s="217" t="str">
        <f t="shared" si="4"/>
        <v>4</v>
      </c>
    </row>
    <row r="295" spans="1:7" ht="12.75" customHeight="1" x14ac:dyDescent="0.2">
      <c r="A295" s="217" t="s">
        <v>1789</v>
      </c>
      <c r="B295" s="217" t="s">
        <v>1790</v>
      </c>
      <c r="C295" s="217" t="s">
        <v>1789</v>
      </c>
      <c r="D295" s="217" t="s">
        <v>128</v>
      </c>
      <c r="E295" s="217" t="s">
        <v>1077</v>
      </c>
      <c r="G295" s="217" t="str">
        <f t="shared" si="4"/>
        <v>4</v>
      </c>
    </row>
    <row r="296" spans="1:7" ht="12.75" customHeight="1" x14ac:dyDescent="0.2">
      <c r="A296" s="217" t="s">
        <v>1791</v>
      </c>
      <c r="B296" s="217" t="s">
        <v>1380</v>
      </c>
      <c r="C296" s="217" t="s">
        <v>1791</v>
      </c>
      <c r="D296" s="217" t="s">
        <v>136</v>
      </c>
      <c r="E296" s="217">
        <v>0</v>
      </c>
      <c r="G296" s="217" t="str">
        <f t="shared" si="4"/>
        <v>5</v>
      </c>
    </row>
    <row r="297" spans="1:7" ht="12.75" customHeight="1" x14ac:dyDescent="0.2">
      <c r="A297" s="217" t="s">
        <v>1792</v>
      </c>
      <c r="B297" s="217" t="s">
        <v>1793</v>
      </c>
      <c r="C297" s="217" t="s">
        <v>1792</v>
      </c>
      <c r="D297" s="217" t="s">
        <v>138</v>
      </c>
      <c r="E297" s="217">
        <v>0</v>
      </c>
      <c r="G297" s="217" t="str">
        <f t="shared" si="4"/>
        <v>5</v>
      </c>
    </row>
    <row r="298" spans="1:7" ht="12.75" customHeight="1" x14ac:dyDescent="0.2">
      <c r="A298" s="217" t="s">
        <v>1794</v>
      </c>
      <c r="B298" s="217" t="s">
        <v>1795</v>
      </c>
      <c r="C298" s="217" t="s">
        <v>1794</v>
      </c>
      <c r="D298" s="217" t="s">
        <v>138</v>
      </c>
      <c r="E298" s="217">
        <v>0</v>
      </c>
      <c r="G298" s="217" t="str">
        <f t="shared" si="4"/>
        <v>5</v>
      </c>
    </row>
    <row r="299" spans="1:7" ht="12.75" customHeight="1" x14ac:dyDescent="0.2">
      <c r="A299" s="217" t="s">
        <v>1796</v>
      </c>
      <c r="B299" s="217" t="s">
        <v>1797</v>
      </c>
      <c r="C299" s="217" t="s">
        <v>1796</v>
      </c>
      <c r="D299" s="217" t="s">
        <v>138</v>
      </c>
      <c r="E299" s="217">
        <v>0</v>
      </c>
      <c r="G299" s="217" t="str">
        <f t="shared" si="4"/>
        <v>5</v>
      </c>
    </row>
    <row r="300" spans="1:7" ht="12.75" customHeight="1" x14ac:dyDescent="0.2">
      <c r="A300" s="217" t="s">
        <v>1798</v>
      </c>
      <c r="B300" s="217" t="s">
        <v>1799</v>
      </c>
      <c r="C300" s="217" t="s">
        <v>1798</v>
      </c>
      <c r="D300" s="217" t="s">
        <v>138</v>
      </c>
      <c r="E300" s="217">
        <v>0</v>
      </c>
      <c r="G300" s="217" t="str">
        <f t="shared" si="4"/>
        <v>5</v>
      </c>
    </row>
    <row r="301" spans="1:7" ht="12.75" customHeight="1" x14ac:dyDescent="0.2">
      <c r="A301" s="217" t="s">
        <v>1800</v>
      </c>
      <c r="B301" s="217" t="s">
        <v>1801</v>
      </c>
      <c r="C301" s="217" t="s">
        <v>1798</v>
      </c>
      <c r="D301" s="217" t="s">
        <v>138</v>
      </c>
      <c r="E301" s="217">
        <v>0</v>
      </c>
      <c r="G301" s="217" t="str">
        <f t="shared" si="4"/>
        <v>5</v>
      </c>
    </row>
    <row r="302" spans="1:7" x14ac:dyDescent="0.2">
      <c r="A302" s="217" t="s">
        <v>1802</v>
      </c>
      <c r="B302" s="217" t="s">
        <v>1803</v>
      </c>
      <c r="C302" s="217" t="s">
        <v>1798</v>
      </c>
      <c r="D302" s="217" t="s">
        <v>138</v>
      </c>
      <c r="E302" s="217">
        <v>0</v>
      </c>
      <c r="G302" s="217" t="str">
        <f t="shared" si="4"/>
        <v>5</v>
      </c>
    </row>
    <row r="303" spans="1:7" x14ac:dyDescent="0.2">
      <c r="A303" s="217" t="s">
        <v>1804</v>
      </c>
      <c r="B303" s="217" t="s">
        <v>1805</v>
      </c>
      <c r="C303" s="217" t="s">
        <v>1806</v>
      </c>
      <c r="D303" s="217" t="s">
        <v>172</v>
      </c>
      <c r="E303" s="217" t="s">
        <v>1121</v>
      </c>
      <c r="F303" s="217" t="s">
        <v>1118</v>
      </c>
      <c r="G303" s="217" t="str">
        <f t="shared" si="4"/>
        <v>5</v>
      </c>
    </row>
    <row r="304" spans="1:7" x14ac:dyDescent="0.2">
      <c r="A304" s="217" t="s">
        <v>1807</v>
      </c>
      <c r="B304" s="217" t="s">
        <v>1808</v>
      </c>
      <c r="C304" s="217" t="s">
        <v>1806</v>
      </c>
      <c r="D304" s="217" t="s">
        <v>172</v>
      </c>
      <c r="E304" s="217" t="s">
        <v>1123</v>
      </c>
      <c r="F304" s="217" t="s">
        <v>1118</v>
      </c>
      <c r="G304" s="217" t="str">
        <f t="shared" si="4"/>
        <v>5</v>
      </c>
    </row>
    <row r="305" spans="1:7" x14ac:dyDescent="0.2">
      <c r="A305" s="217" t="s">
        <v>1809</v>
      </c>
      <c r="B305" s="217" t="s">
        <v>1810</v>
      </c>
      <c r="C305" s="217" t="s">
        <v>1811</v>
      </c>
      <c r="D305" s="217" t="s">
        <v>138</v>
      </c>
      <c r="E305" s="217">
        <v>0</v>
      </c>
      <c r="G305" s="217" t="str">
        <f t="shared" si="4"/>
        <v>5</v>
      </c>
    </row>
    <row r="306" spans="1:7" x14ac:dyDescent="0.2">
      <c r="A306" s="217" t="s">
        <v>1812</v>
      </c>
      <c r="B306" s="217" t="s">
        <v>1813</v>
      </c>
      <c r="C306" s="217" t="s">
        <v>1811</v>
      </c>
      <c r="D306" s="217" t="s">
        <v>138</v>
      </c>
      <c r="E306" s="217">
        <v>0</v>
      </c>
      <c r="G306" s="217" t="str">
        <f t="shared" si="4"/>
        <v>5</v>
      </c>
    </row>
    <row r="307" spans="1:7" x14ac:dyDescent="0.2">
      <c r="A307" s="217" t="s">
        <v>1814</v>
      </c>
      <c r="B307" s="217" t="s">
        <v>1815</v>
      </c>
      <c r="C307" s="217" t="s">
        <v>1811</v>
      </c>
      <c r="D307" s="217" t="s">
        <v>141</v>
      </c>
      <c r="E307" s="217" t="s">
        <v>1098</v>
      </c>
      <c r="G307" s="217" t="str">
        <f t="shared" si="4"/>
        <v>5</v>
      </c>
    </row>
    <row r="308" spans="1:7" x14ac:dyDescent="0.2">
      <c r="A308" s="217" t="s">
        <v>1816</v>
      </c>
      <c r="B308" s="217" t="s">
        <v>1817</v>
      </c>
      <c r="C308" s="217" t="s">
        <v>1818</v>
      </c>
      <c r="D308" s="217" t="s">
        <v>141</v>
      </c>
      <c r="E308" s="217" t="s">
        <v>1094</v>
      </c>
      <c r="G308" s="217" t="str">
        <f t="shared" si="4"/>
        <v>5</v>
      </c>
    </row>
    <row r="309" spans="1:7" x14ac:dyDescent="0.2">
      <c r="A309" s="217" t="s">
        <v>1819</v>
      </c>
      <c r="B309" s="217" t="s">
        <v>1820</v>
      </c>
      <c r="C309" s="217" t="s">
        <v>1818</v>
      </c>
      <c r="D309" s="217" t="s">
        <v>141</v>
      </c>
      <c r="E309" s="217" t="s">
        <v>1095</v>
      </c>
      <c r="G309" s="217" t="str">
        <f t="shared" si="4"/>
        <v>5</v>
      </c>
    </row>
    <row r="310" spans="1:7" x14ac:dyDescent="0.2">
      <c r="A310" s="217" t="s">
        <v>1821</v>
      </c>
      <c r="B310" s="217" t="s">
        <v>1822</v>
      </c>
      <c r="C310" s="217" t="s">
        <v>1818</v>
      </c>
      <c r="D310" s="217" t="s">
        <v>141</v>
      </c>
      <c r="E310" s="217" t="s">
        <v>1099</v>
      </c>
      <c r="G310" s="217" t="str">
        <f t="shared" si="4"/>
        <v>5</v>
      </c>
    </row>
    <row r="311" spans="1:7" x14ac:dyDescent="0.2">
      <c r="A311" s="217" t="s">
        <v>1823</v>
      </c>
      <c r="B311" s="217" t="s">
        <v>1824</v>
      </c>
      <c r="C311" s="217" t="s">
        <v>1825</v>
      </c>
      <c r="D311" s="217" t="s">
        <v>128</v>
      </c>
      <c r="E311" s="217" t="s">
        <v>1076</v>
      </c>
      <c r="F311" s="217" t="s">
        <v>1076</v>
      </c>
      <c r="G311" s="217" t="str">
        <f t="shared" si="4"/>
        <v>5</v>
      </c>
    </row>
    <row r="312" spans="1:7" x14ac:dyDescent="0.2">
      <c r="A312" s="217" t="s">
        <v>1826</v>
      </c>
      <c r="B312" s="217" t="s">
        <v>1827</v>
      </c>
      <c r="C312" s="217" t="s">
        <v>1825</v>
      </c>
      <c r="D312" s="217" t="s">
        <v>172</v>
      </c>
      <c r="E312" s="217" t="s">
        <v>1123</v>
      </c>
      <c r="F312" s="217" t="s">
        <v>1118</v>
      </c>
      <c r="G312" s="217" t="str">
        <f t="shared" si="4"/>
        <v>5</v>
      </c>
    </row>
    <row r="313" spans="1:7" x14ac:dyDescent="0.2">
      <c r="A313" s="217" t="s">
        <v>1828</v>
      </c>
      <c r="B313" s="217" t="s">
        <v>1829</v>
      </c>
      <c r="C313" s="217" t="s">
        <v>1830</v>
      </c>
      <c r="D313" s="217" t="s">
        <v>154</v>
      </c>
      <c r="E313" s="217" t="s">
        <v>1108</v>
      </c>
      <c r="G313" s="217" t="str">
        <f t="shared" si="4"/>
        <v>5</v>
      </c>
    </row>
    <row r="314" spans="1:7" x14ac:dyDescent="0.2">
      <c r="A314" s="217" t="s">
        <v>1831</v>
      </c>
      <c r="B314" s="217" t="s">
        <v>1832</v>
      </c>
      <c r="C314" s="217" t="s">
        <v>1830</v>
      </c>
      <c r="D314" s="217" t="s">
        <v>154</v>
      </c>
      <c r="E314" s="217" t="s">
        <v>1108</v>
      </c>
      <c r="G314" s="217" t="str">
        <f t="shared" si="4"/>
        <v>5</v>
      </c>
    </row>
    <row r="315" spans="1:7" x14ac:dyDescent="0.2">
      <c r="A315" s="217" t="s">
        <v>1833</v>
      </c>
      <c r="B315" s="217" t="s">
        <v>1834</v>
      </c>
      <c r="C315" s="217" t="s">
        <v>1830</v>
      </c>
      <c r="D315" s="217" t="s">
        <v>154</v>
      </c>
      <c r="E315" s="217" t="s">
        <v>1108</v>
      </c>
      <c r="G315" s="217" t="str">
        <f t="shared" si="4"/>
        <v>5</v>
      </c>
    </row>
    <row r="316" spans="1:7" x14ac:dyDescent="0.2">
      <c r="A316" s="217" t="s">
        <v>1835</v>
      </c>
      <c r="B316" s="217" t="s">
        <v>1295</v>
      </c>
      <c r="C316" s="217" t="s">
        <v>1830</v>
      </c>
      <c r="D316" s="217" t="s">
        <v>172</v>
      </c>
      <c r="E316" s="217" t="s">
        <v>1123</v>
      </c>
      <c r="F316" s="217" t="s">
        <v>1118</v>
      </c>
      <c r="G316" s="217" t="str">
        <f t="shared" si="4"/>
        <v>5</v>
      </c>
    </row>
    <row r="317" spans="1:7" x14ac:dyDescent="0.2">
      <c r="A317" s="217" t="s">
        <v>1836</v>
      </c>
      <c r="B317" s="217" t="s">
        <v>1837</v>
      </c>
      <c r="C317" s="217" t="s">
        <v>1830</v>
      </c>
      <c r="D317" s="217" t="s">
        <v>172</v>
      </c>
      <c r="E317" s="217" t="s">
        <v>1123</v>
      </c>
      <c r="F317" s="217" t="s">
        <v>1118</v>
      </c>
      <c r="G317" s="217" t="str">
        <f t="shared" si="4"/>
        <v>5</v>
      </c>
    </row>
    <row r="318" spans="1:7" x14ac:dyDescent="0.2">
      <c r="A318" s="217" t="s">
        <v>1838</v>
      </c>
      <c r="B318" s="217" t="s">
        <v>1839</v>
      </c>
      <c r="C318" s="217" t="s">
        <v>1830</v>
      </c>
      <c r="D318" s="217" t="s">
        <v>172</v>
      </c>
      <c r="E318" s="217" t="s">
        <v>1123</v>
      </c>
      <c r="F318" s="217" t="s">
        <v>1118</v>
      </c>
      <c r="G318" s="217" t="str">
        <f t="shared" si="4"/>
        <v>5</v>
      </c>
    </row>
    <row r="319" spans="1:7" x14ac:dyDescent="0.2">
      <c r="A319" s="217" t="s">
        <v>1840</v>
      </c>
      <c r="B319" s="217" t="s">
        <v>1297</v>
      </c>
      <c r="C319" s="217" t="s">
        <v>1830</v>
      </c>
      <c r="D319" s="217" t="s">
        <v>172</v>
      </c>
      <c r="E319" s="217" t="s">
        <v>1123</v>
      </c>
      <c r="F319" s="217" t="s">
        <v>1118</v>
      </c>
      <c r="G319" s="217" t="str">
        <f t="shared" si="4"/>
        <v>5</v>
      </c>
    </row>
    <row r="320" spans="1:7" x14ac:dyDescent="0.2">
      <c r="A320" s="217" t="s">
        <v>1841</v>
      </c>
      <c r="B320" s="217" t="s">
        <v>1842</v>
      </c>
      <c r="C320" s="217" t="s">
        <v>1830</v>
      </c>
      <c r="D320" s="217" t="s">
        <v>172</v>
      </c>
      <c r="E320" s="217" t="s">
        <v>1123</v>
      </c>
      <c r="F320" s="217" t="s">
        <v>1118</v>
      </c>
      <c r="G320" s="217" t="str">
        <f t="shared" si="4"/>
        <v>5</v>
      </c>
    </row>
    <row r="321" spans="1:8" x14ac:dyDescent="0.2">
      <c r="A321" s="217" t="s">
        <v>1843</v>
      </c>
      <c r="B321" s="217" t="s">
        <v>1844</v>
      </c>
      <c r="C321" s="217" t="s">
        <v>1845</v>
      </c>
      <c r="D321" s="217" t="s">
        <v>141</v>
      </c>
      <c r="E321" s="217" t="s">
        <v>1096</v>
      </c>
      <c r="G321" s="217" t="str">
        <f t="shared" si="4"/>
        <v>5</v>
      </c>
    </row>
    <row r="322" spans="1:8" x14ac:dyDescent="0.2">
      <c r="A322" s="217" t="s">
        <v>1846</v>
      </c>
      <c r="B322" s="217" t="s">
        <v>1847</v>
      </c>
      <c r="C322" s="217" t="s">
        <v>1845</v>
      </c>
      <c r="D322" s="217" t="s">
        <v>141</v>
      </c>
      <c r="E322" s="217" t="s">
        <v>1096</v>
      </c>
      <c r="G322" s="217" t="str">
        <f t="shared" si="4"/>
        <v>5</v>
      </c>
    </row>
    <row r="323" spans="1:8" x14ac:dyDescent="0.2">
      <c r="A323" s="217" t="s">
        <v>1848</v>
      </c>
      <c r="B323" s="217" t="s">
        <v>1849</v>
      </c>
      <c r="C323" s="217" t="s">
        <v>1850</v>
      </c>
      <c r="D323" s="217" t="s">
        <v>141</v>
      </c>
      <c r="E323" s="217" t="s">
        <v>1100</v>
      </c>
      <c r="G323" s="217" t="str">
        <f t="shared" ref="G323:G339" si="5">LEFT(A323)</f>
        <v>5</v>
      </c>
    </row>
    <row r="324" spans="1:8" x14ac:dyDescent="0.2">
      <c r="A324" s="217" t="s">
        <v>1851</v>
      </c>
      <c r="B324" s="217" t="s">
        <v>1852</v>
      </c>
      <c r="C324" s="217" t="s">
        <v>1850</v>
      </c>
      <c r="D324" s="217" t="s">
        <v>141</v>
      </c>
      <c r="E324" s="217" t="s">
        <v>1100</v>
      </c>
      <c r="G324" s="217" t="str">
        <f t="shared" si="5"/>
        <v>5</v>
      </c>
    </row>
    <row r="325" spans="1:8" x14ac:dyDescent="0.2">
      <c r="A325" s="217" t="s">
        <v>1853</v>
      </c>
      <c r="B325" s="217" t="s">
        <v>1854</v>
      </c>
      <c r="C325" s="217" t="s">
        <v>1850</v>
      </c>
      <c r="D325" s="217" t="s">
        <v>141</v>
      </c>
      <c r="E325" s="217" t="s">
        <v>1100</v>
      </c>
      <c r="G325" s="217" t="str">
        <f t="shared" si="5"/>
        <v>5</v>
      </c>
    </row>
    <row r="326" spans="1:8" x14ac:dyDescent="0.2">
      <c r="A326" s="217" t="s">
        <v>1855</v>
      </c>
      <c r="B326" s="217" t="s">
        <v>1856</v>
      </c>
      <c r="C326" s="217" t="s">
        <v>1850</v>
      </c>
      <c r="D326" s="217" t="s">
        <v>141</v>
      </c>
      <c r="E326" s="217" t="s">
        <v>1100</v>
      </c>
      <c r="G326" s="217" t="str">
        <f t="shared" si="5"/>
        <v>5</v>
      </c>
    </row>
    <row r="327" spans="1:8" x14ac:dyDescent="0.2">
      <c r="A327" s="217" t="s">
        <v>1857</v>
      </c>
      <c r="B327" s="217" t="s">
        <v>1858</v>
      </c>
      <c r="C327" s="217" t="s">
        <v>1859</v>
      </c>
      <c r="D327" s="217" t="s">
        <v>141</v>
      </c>
      <c r="E327" s="217" t="s">
        <v>1100</v>
      </c>
      <c r="G327" s="217" t="str">
        <f t="shared" si="5"/>
        <v>5</v>
      </c>
    </row>
    <row r="328" spans="1:8" x14ac:dyDescent="0.2">
      <c r="A328" s="217" t="s">
        <v>1860</v>
      </c>
      <c r="B328" s="217" t="s">
        <v>1861</v>
      </c>
      <c r="C328" s="217" t="s">
        <v>1859</v>
      </c>
      <c r="D328" s="217" t="s">
        <v>141</v>
      </c>
      <c r="E328" s="217" t="s">
        <v>1100</v>
      </c>
      <c r="G328" s="217" t="str">
        <f t="shared" si="5"/>
        <v>5</v>
      </c>
    </row>
    <row r="329" spans="1:8" x14ac:dyDescent="0.2">
      <c r="A329" s="217" t="s">
        <v>1862</v>
      </c>
      <c r="B329" s="217" t="s">
        <v>1861</v>
      </c>
      <c r="C329" s="217" t="s">
        <v>1859</v>
      </c>
      <c r="D329" s="217" t="s">
        <v>141</v>
      </c>
      <c r="E329" s="217" t="s">
        <v>1100</v>
      </c>
      <c r="G329" s="217" t="str">
        <f t="shared" si="5"/>
        <v>5</v>
      </c>
    </row>
    <row r="330" spans="1:8" x14ac:dyDescent="0.2">
      <c r="A330" s="217" t="s">
        <v>1863</v>
      </c>
      <c r="B330" s="217" t="s">
        <v>1864</v>
      </c>
      <c r="C330" s="217" t="s">
        <v>1863</v>
      </c>
      <c r="D330" s="217" t="s">
        <v>141</v>
      </c>
      <c r="E330" s="217" t="s">
        <v>1100</v>
      </c>
      <c r="G330" s="217" t="str">
        <f t="shared" si="5"/>
        <v>5</v>
      </c>
    </row>
    <row r="331" spans="1:8" x14ac:dyDescent="0.2">
      <c r="A331" s="217" t="s">
        <v>1865</v>
      </c>
      <c r="B331" s="217" t="s">
        <v>1866</v>
      </c>
      <c r="C331" s="217" t="s">
        <v>1865</v>
      </c>
      <c r="D331" s="217" t="s">
        <v>141</v>
      </c>
      <c r="E331" s="217" t="s">
        <v>1100</v>
      </c>
      <c r="G331" s="217" t="str">
        <f t="shared" si="5"/>
        <v>5</v>
      </c>
      <c r="H331" s="217" t="s">
        <v>1515</v>
      </c>
    </row>
    <row r="332" spans="1:8" x14ac:dyDescent="0.2">
      <c r="A332" s="217" t="s">
        <v>1867</v>
      </c>
      <c r="B332" s="217" t="s">
        <v>1480</v>
      </c>
      <c r="C332" s="217" t="s">
        <v>1867</v>
      </c>
      <c r="D332" s="217" t="s">
        <v>136</v>
      </c>
      <c r="E332" s="217">
        <v>0</v>
      </c>
      <c r="G332" s="217" t="str">
        <f t="shared" si="5"/>
        <v>5</v>
      </c>
    </row>
    <row r="333" spans="1:8" x14ac:dyDescent="0.2">
      <c r="A333" s="217" t="s">
        <v>1868</v>
      </c>
      <c r="B333" s="217" t="s">
        <v>1869</v>
      </c>
      <c r="C333" s="217" t="s">
        <v>1868</v>
      </c>
      <c r="D333" s="217" t="s">
        <v>138</v>
      </c>
      <c r="E333" s="217">
        <v>0</v>
      </c>
      <c r="G333" s="217" t="str">
        <f t="shared" si="5"/>
        <v>5</v>
      </c>
    </row>
    <row r="334" spans="1:8" x14ac:dyDescent="0.2">
      <c r="A334" s="217" t="s">
        <v>1870</v>
      </c>
      <c r="B334" s="217" t="s">
        <v>1871</v>
      </c>
      <c r="C334" s="217" t="s">
        <v>1870</v>
      </c>
      <c r="D334" s="217" t="s">
        <v>138</v>
      </c>
      <c r="E334" s="217">
        <v>0</v>
      </c>
      <c r="G334" s="217" t="str">
        <f t="shared" si="5"/>
        <v>5</v>
      </c>
    </row>
    <row r="335" spans="1:8" x14ac:dyDescent="0.2">
      <c r="A335" s="217" t="s">
        <v>1872</v>
      </c>
      <c r="B335" s="217" t="s">
        <v>1873</v>
      </c>
      <c r="C335" s="217" t="s">
        <v>1872</v>
      </c>
      <c r="D335" s="217" t="s">
        <v>138</v>
      </c>
      <c r="E335" s="217">
        <v>0</v>
      </c>
      <c r="G335" s="217" t="str">
        <f t="shared" si="5"/>
        <v>5</v>
      </c>
    </row>
    <row r="336" spans="1:8" x14ac:dyDescent="0.2">
      <c r="A336" s="217" t="s">
        <v>1874</v>
      </c>
      <c r="C336" s="217" t="s">
        <v>1228</v>
      </c>
      <c r="D336" s="217" t="s">
        <v>1216</v>
      </c>
      <c r="E336" s="217">
        <v>0</v>
      </c>
      <c r="G336" s="217" t="str">
        <f t="shared" si="5"/>
        <v>1</v>
      </c>
    </row>
    <row r="337" spans="1:7" x14ac:dyDescent="0.2">
      <c r="A337" s="217" t="s">
        <v>1228</v>
      </c>
      <c r="C337" s="217" t="s">
        <v>1228</v>
      </c>
      <c r="D337" s="217" t="s">
        <v>1216</v>
      </c>
      <c r="E337" s="217">
        <v>0</v>
      </c>
      <c r="G337" s="217" t="str">
        <f t="shared" si="5"/>
        <v>1</v>
      </c>
    </row>
    <row r="338" spans="1:7" x14ac:dyDescent="0.2">
      <c r="A338" s="217" t="s">
        <v>1875</v>
      </c>
      <c r="C338" s="217" t="s">
        <v>1228</v>
      </c>
      <c r="D338" s="217" t="s">
        <v>1216</v>
      </c>
      <c r="E338" s="217">
        <v>0</v>
      </c>
      <c r="G338" s="217" t="str">
        <f t="shared" si="5"/>
        <v>1</v>
      </c>
    </row>
    <row r="339" spans="1:7" x14ac:dyDescent="0.2">
      <c r="A339" s="217" t="s">
        <v>1876</v>
      </c>
      <c r="C339" s="217" t="s">
        <v>1228</v>
      </c>
      <c r="D339" s="217" t="s">
        <v>1216</v>
      </c>
      <c r="E339" s="217">
        <v>0</v>
      </c>
      <c r="G339" s="217" t="str">
        <f t="shared" si="5"/>
        <v>1</v>
      </c>
    </row>
    <row r="341" spans="1:7" x14ac:dyDescent="0.2">
      <c r="A341" s="224" t="s">
        <v>1877</v>
      </c>
      <c r="B341" s="217" t="s">
        <v>1719</v>
      </c>
    </row>
    <row r="342" spans="1:7" x14ac:dyDescent="0.2">
      <c r="A342" s="224" t="s">
        <v>1878</v>
      </c>
      <c r="B342" s="217" t="s">
        <v>1721</v>
      </c>
    </row>
    <row r="343" spans="1:7" x14ac:dyDescent="0.2">
      <c r="A343" s="224" t="s">
        <v>1879</v>
      </c>
      <c r="B343" s="217" t="s">
        <v>1723</v>
      </c>
    </row>
    <row r="344" spans="1:7" x14ac:dyDescent="0.2">
      <c r="A344" s="224" t="s">
        <v>1880</v>
      </c>
      <c r="B344" s="217" t="s">
        <v>1726</v>
      </c>
    </row>
    <row r="345" spans="1:7" x14ac:dyDescent="0.2">
      <c r="A345" s="224" t="s">
        <v>1881</v>
      </c>
      <c r="B345" s="217" t="s">
        <v>1788</v>
      </c>
    </row>
    <row r="346" spans="1:7" x14ac:dyDescent="0.2">
      <c r="A346" s="224" t="s">
        <v>1882</v>
      </c>
      <c r="B346" s="217" t="s">
        <v>1658</v>
      </c>
    </row>
    <row r="347" spans="1:7" x14ac:dyDescent="0.2">
      <c r="A347" s="224" t="s">
        <v>1883</v>
      </c>
      <c r="B347" s="217" t="s">
        <v>1661</v>
      </c>
    </row>
    <row r="348" spans="1:7" x14ac:dyDescent="0.2">
      <c r="A348" s="224" t="s">
        <v>1884</v>
      </c>
      <c r="B348" s="217" t="s">
        <v>1663</v>
      </c>
    </row>
    <row r="349" spans="1:7" x14ac:dyDescent="0.2">
      <c r="A349" s="224" t="s">
        <v>1885</v>
      </c>
      <c r="B349" s="217" t="s">
        <v>1665</v>
      </c>
    </row>
    <row r="350" spans="1:7" x14ac:dyDescent="0.2">
      <c r="A350" s="224" t="s">
        <v>1886</v>
      </c>
      <c r="B350" s="217" t="s">
        <v>1671</v>
      </c>
    </row>
    <row r="351" spans="1:7" x14ac:dyDescent="0.2">
      <c r="A351" s="224" t="s">
        <v>1887</v>
      </c>
      <c r="B351" s="217" t="s">
        <v>1673</v>
      </c>
    </row>
    <row r="352" spans="1:7" x14ac:dyDescent="0.2">
      <c r="A352" s="224" t="s">
        <v>1888</v>
      </c>
      <c r="B352" s="217" t="s">
        <v>1680</v>
      </c>
    </row>
    <row r="353" spans="1:2" x14ac:dyDescent="0.2">
      <c r="A353" s="224" t="s">
        <v>1889</v>
      </c>
      <c r="B353" s="217" t="s">
        <v>1683</v>
      </c>
    </row>
    <row r="354" spans="1:2" x14ac:dyDescent="0.2">
      <c r="A354" s="224" t="s">
        <v>1890</v>
      </c>
      <c r="B354" s="217" t="s">
        <v>1685</v>
      </c>
    </row>
    <row r="355" spans="1:2" x14ac:dyDescent="0.2">
      <c r="A355" s="224" t="s">
        <v>1891</v>
      </c>
      <c r="B355" s="217" t="s">
        <v>1697</v>
      </c>
    </row>
    <row r="356" spans="1:2" x14ac:dyDescent="0.2">
      <c r="A356" s="224" t="s">
        <v>1892</v>
      </c>
      <c r="B356" s="217" t="s">
        <v>1707</v>
      </c>
    </row>
    <row r="357" spans="1:2" x14ac:dyDescent="0.2">
      <c r="A357" s="224" t="s">
        <v>1893</v>
      </c>
      <c r="B357" s="217" t="s">
        <v>1709</v>
      </c>
    </row>
    <row r="358" spans="1:2" x14ac:dyDescent="0.2">
      <c r="A358" s="224" t="s">
        <v>1894</v>
      </c>
      <c r="B358" s="217" t="s">
        <v>1758</v>
      </c>
    </row>
    <row r="359" spans="1:2" x14ac:dyDescent="0.2">
      <c r="A359" s="224" t="s">
        <v>1895</v>
      </c>
      <c r="B359" s="217" t="s">
        <v>1773</v>
      </c>
    </row>
    <row r="360" spans="1:2" x14ac:dyDescent="0.2">
      <c r="A360" s="224" t="s">
        <v>1896</v>
      </c>
      <c r="B360" s="217" t="s">
        <v>1775</v>
      </c>
    </row>
    <row r="361" spans="1:2" x14ac:dyDescent="0.2">
      <c r="A361" s="224" t="s">
        <v>1897</v>
      </c>
      <c r="B361" s="217" t="s">
        <v>1733</v>
      </c>
    </row>
    <row r="362" spans="1:2" x14ac:dyDescent="0.2">
      <c r="A362" s="224" t="s">
        <v>1898</v>
      </c>
      <c r="B362" s="217" t="s">
        <v>1788</v>
      </c>
    </row>
    <row r="363" spans="1:2" x14ac:dyDescent="0.2">
      <c r="A363" s="224" t="s">
        <v>1899</v>
      </c>
      <c r="B363" s="217" t="s">
        <v>1801</v>
      </c>
    </row>
    <row r="364" spans="1:2" x14ac:dyDescent="0.2">
      <c r="A364" s="224" t="s">
        <v>1900</v>
      </c>
      <c r="B364" s="217" t="s">
        <v>1803</v>
      </c>
    </row>
    <row r="365" spans="1:2" x14ac:dyDescent="0.2">
      <c r="A365" s="224" t="s">
        <v>1901</v>
      </c>
      <c r="B365" s="217" t="s">
        <v>1902</v>
      </c>
    </row>
    <row r="366" spans="1:2" x14ac:dyDescent="0.2">
      <c r="A366" s="224">
        <v>1033</v>
      </c>
      <c r="B366" s="217" t="s">
        <v>1903</v>
      </c>
    </row>
    <row r="367" spans="1:2" x14ac:dyDescent="0.2">
      <c r="A367" s="224">
        <v>1038</v>
      </c>
      <c r="B367" s="217" t="s">
        <v>1904</v>
      </c>
    </row>
    <row r="368" spans="1:2" x14ac:dyDescent="0.2">
      <c r="A368" s="224">
        <v>107</v>
      </c>
      <c r="B368" s="217" t="s">
        <v>1905</v>
      </c>
    </row>
    <row r="369" spans="1:2" x14ac:dyDescent="0.2">
      <c r="A369" s="224">
        <v>1081</v>
      </c>
      <c r="B369" s="217" t="s">
        <v>1906</v>
      </c>
    </row>
    <row r="370" spans="1:2" x14ac:dyDescent="0.2">
      <c r="A370" s="224">
        <v>1082</v>
      </c>
      <c r="B370" s="217" t="s">
        <v>1907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6953-7A7F-433B-B22C-80B883BDAD5B}">
  <dimension ref="A1:F150"/>
  <sheetViews>
    <sheetView showGridLines="0" workbookViewId="0">
      <selection activeCell="E12" sqref="E12"/>
    </sheetView>
  </sheetViews>
  <sheetFormatPr defaultRowHeight="12" x14ac:dyDescent="0.3"/>
  <sheetData>
    <row r="1" spans="1:6" x14ac:dyDescent="0.3">
      <c r="A1" s="224"/>
      <c r="B1" s="217"/>
      <c r="C1" s="217"/>
      <c r="D1" s="217"/>
      <c r="E1" s="217"/>
      <c r="F1" s="217"/>
    </row>
    <row r="2" spans="1:6" ht="21" x14ac:dyDescent="0.3">
      <c r="A2" s="214" t="s">
        <v>1176</v>
      </c>
      <c r="B2" s="215" t="s">
        <v>26</v>
      </c>
      <c r="C2" s="216" t="s">
        <v>1908</v>
      </c>
      <c r="D2" s="216" t="s">
        <v>1909</v>
      </c>
      <c r="E2" s="216"/>
      <c r="F2" s="216" t="s">
        <v>1179</v>
      </c>
    </row>
    <row r="3" spans="1:6" x14ac:dyDescent="0.3">
      <c r="A3" s="217" t="s">
        <v>1910</v>
      </c>
      <c r="B3" s="217" t="s">
        <v>1911</v>
      </c>
      <c r="C3" s="217" t="s">
        <v>1910</v>
      </c>
      <c r="D3" s="217" t="s">
        <v>311</v>
      </c>
      <c r="E3" s="217"/>
      <c r="F3" s="217"/>
    </row>
    <row r="4" spans="1:6" x14ac:dyDescent="0.3">
      <c r="A4" s="217" t="s">
        <v>1912</v>
      </c>
      <c r="B4" s="217" t="s">
        <v>1913</v>
      </c>
      <c r="C4" s="217" t="s">
        <v>1914</v>
      </c>
      <c r="D4" s="217" t="s">
        <v>311</v>
      </c>
      <c r="E4" s="217"/>
      <c r="F4" s="217"/>
    </row>
    <row r="5" spans="1:6" x14ac:dyDescent="0.3">
      <c r="A5" s="217" t="s">
        <v>1915</v>
      </c>
      <c r="B5" s="217" t="s">
        <v>1916</v>
      </c>
      <c r="C5" s="217" t="s">
        <v>1914</v>
      </c>
      <c r="D5" s="217" t="s">
        <v>311</v>
      </c>
      <c r="E5" s="217"/>
      <c r="F5" s="217"/>
    </row>
    <row r="6" spans="1:6" x14ac:dyDescent="0.3">
      <c r="A6" s="217" t="s">
        <v>1917</v>
      </c>
      <c r="B6" s="217" t="s">
        <v>1918</v>
      </c>
      <c r="C6" s="217" t="s">
        <v>1914</v>
      </c>
      <c r="D6" s="217" t="s">
        <v>311</v>
      </c>
      <c r="E6" s="217"/>
      <c r="F6" s="217"/>
    </row>
    <row r="7" spans="1:6" x14ac:dyDescent="0.3">
      <c r="A7" s="217" t="s">
        <v>1919</v>
      </c>
      <c r="B7" s="217" t="s">
        <v>1920</v>
      </c>
      <c r="C7" s="217" t="s">
        <v>1914</v>
      </c>
      <c r="D7" s="217" t="s">
        <v>311</v>
      </c>
      <c r="E7" s="217"/>
      <c r="F7" s="217"/>
    </row>
    <row r="8" spans="1:6" x14ac:dyDescent="0.3">
      <c r="A8" s="217" t="s">
        <v>1921</v>
      </c>
      <c r="B8" s="217" t="s">
        <v>1922</v>
      </c>
      <c r="C8" s="217" t="s">
        <v>1914</v>
      </c>
      <c r="D8" s="217" t="s">
        <v>311</v>
      </c>
      <c r="E8" s="217"/>
      <c r="F8" s="217"/>
    </row>
    <row r="9" spans="1:6" x14ac:dyDescent="0.3">
      <c r="A9" s="217" t="s">
        <v>1923</v>
      </c>
      <c r="B9" s="217" t="s">
        <v>1924</v>
      </c>
      <c r="C9" s="217" t="s">
        <v>1914</v>
      </c>
      <c r="D9" s="217" t="s">
        <v>311</v>
      </c>
      <c r="E9" s="217"/>
      <c r="F9" s="217"/>
    </row>
    <row r="10" spans="1:6" x14ac:dyDescent="0.3">
      <c r="A10" s="217" t="s">
        <v>1925</v>
      </c>
      <c r="B10" s="217" t="s">
        <v>1926</v>
      </c>
      <c r="C10" s="217" t="s">
        <v>1914</v>
      </c>
      <c r="D10" s="217" t="s">
        <v>311</v>
      </c>
      <c r="E10" s="217"/>
      <c r="F10" s="217"/>
    </row>
    <row r="11" spans="1:6" x14ac:dyDescent="0.3">
      <c r="A11" s="217" t="s">
        <v>1927</v>
      </c>
      <c r="B11" s="217" t="s">
        <v>1928</v>
      </c>
      <c r="C11" s="217" t="s">
        <v>1927</v>
      </c>
      <c r="D11" s="217" t="s">
        <v>313</v>
      </c>
      <c r="E11" s="217"/>
      <c r="F11" s="217"/>
    </row>
    <row r="12" spans="1:6" x14ac:dyDescent="0.3">
      <c r="A12" s="217" t="s">
        <v>1929</v>
      </c>
      <c r="B12" s="217" t="s">
        <v>1930</v>
      </c>
      <c r="C12" s="217" t="s">
        <v>1929</v>
      </c>
      <c r="D12" s="217" t="s">
        <v>313</v>
      </c>
      <c r="E12" s="217"/>
      <c r="F12" s="217"/>
    </row>
    <row r="13" spans="1:6" x14ac:dyDescent="0.3">
      <c r="A13" s="217" t="s">
        <v>1931</v>
      </c>
      <c r="B13" s="217" t="s">
        <v>1932</v>
      </c>
      <c r="C13" s="217" t="s">
        <v>1931</v>
      </c>
      <c r="D13" s="217" t="s">
        <v>315</v>
      </c>
      <c r="E13" s="217"/>
      <c r="F13" s="217"/>
    </row>
    <row r="14" spans="1:6" x14ac:dyDescent="0.3">
      <c r="A14" s="217" t="s">
        <v>1933</v>
      </c>
      <c r="B14" s="217" t="s">
        <v>1934</v>
      </c>
      <c r="C14" s="217" t="s">
        <v>1933</v>
      </c>
      <c r="D14" s="217" t="s">
        <v>313</v>
      </c>
      <c r="E14" s="217"/>
      <c r="F14" s="217"/>
    </row>
    <row r="15" spans="1:6" x14ac:dyDescent="0.3">
      <c r="A15" s="217" t="s">
        <v>1935</v>
      </c>
      <c r="B15" s="217" t="s">
        <v>1936</v>
      </c>
      <c r="C15" s="217" t="s">
        <v>1935</v>
      </c>
      <c r="D15" s="217" t="s">
        <v>319</v>
      </c>
      <c r="E15" s="217"/>
      <c r="F15" s="217"/>
    </row>
    <row r="16" spans="1:6" x14ac:dyDescent="0.3">
      <c r="A16" s="217" t="s">
        <v>1937</v>
      </c>
      <c r="B16" s="217" t="s">
        <v>1938</v>
      </c>
      <c r="C16" s="217" t="s">
        <v>1937</v>
      </c>
      <c r="D16" s="217" t="s">
        <v>313</v>
      </c>
      <c r="E16" s="217"/>
      <c r="F16" s="217"/>
    </row>
    <row r="17" spans="1:6" x14ac:dyDescent="0.3">
      <c r="A17" s="217" t="s">
        <v>1939</v>
      </c>
      <c r="B17" s="217" t="s">
        <v>1940</v>
      </c>
      <c r="C17" s="217" t="s">
        <v>1939</v>
      </c>
      <c r="D17" s="217" t="s">
        <v>321</v>
      </c>
      <c r="E17" s="217"/>
      <c r="F17" s="217"/>
    </row>
    <row r="18" spans="1:6" x14ac:dyDescent="0.3">
      <c r="A18" s="217" t="s">
        <v>1941</v>
      </c>
      <c r="B18" s="217" t="s">
        <v>1942</v>
      </c>
      <c r="C18" s="217" t="s">
        <v>1941</v>
      </c>
      <c r="D18" s="217" t="s">
        <v>339</v>
      </c>
      <c r="E18" s="217"/>
      <c r="F18" s="217" t="s">
        <v>1163</v>
      </c>
    </row>
    <row r="19" spans="1:6" x14ac:dyDescent="0.3">
      <c r="A19" s="217" t="s">
        <v>1943</v>
      </c>
      <c r="B19" s="217" t="s">
        <v>1944</v>
      </c>
      <c r="C19" s="217" t="s">
        <v>1943</v>
      </c>
      <c r="D19" s="217" t="s">
        <v>339</v>
      </c>
      <c r="E19" s="217"/>
      <c r="F19" s="217" t="s">
        <v>1157</v>
      </c>
    </row>
    <row r="20" spans="1:6" x14ac:dyDescent="0.3">
      <c r="A20" s="217" t="s">
        <v>1945</v>
      </c>
      <c r="B20" s="217" t="s">
        <v>1946</v>
      </c>
      <c r="C20" s="217" t="s">
        <v>1945</v>
      </c>
      <c r="D20" s="217" t="s">
        <v>339</v>
      </c>
      <c r="E20" s="217"/>
      <c r="F20" s="217" t="s">
        <v>1159</v>
      </c>
    </row>
    <row r="21" spans="1:6" x14ac:dyDescent="0.3">
      <c r="A21" s="217" t="s">
        <v>1947</v>
      </c>
      <c r="B21" s="217" t="s">
        <v>1948</v>
      </c>
      <c r="C21" s="217" t="s">
        <v>1947</v>
      </c>
      <c r="D21" s="217" t="s">
        <v>339</v>
      </c>
      <c r="E21" s="217"/>
      <c r="F21" s="217"/>
    </row>
    <row r="22" spans="1:6" x14ac:dyDescent="0.3">
      <c r="A22" s="217" t="s">
        <v>1949</v>
      </c>
      <c r="B22" s="217" t="s">
        <v>1950</v>
      </c>
      <c r="C22" s="217" t="s">
        <v>1949</v>
      </c>
      <c r="D22" s="217" t="s">
        <v>339</v>
      </c>
      <c r="E22" s="217"/>
      <c r="F22" s="217"/>
    </row>
    <row r="23" spans="1:6" x14ac:dyDescent="0.3">
      <c r="A23" s="217" t="s">
        <v>1951</v>
      </c>
      <c r="B23" s="217" t="s">
        <v>1952</v>
      </c>
      <c r="C23" s="217" t="s">
        <v>1951</v>
      </c>
      <c r="D23" s="217" t="s">
        <v>339</v>
      </c>
      <c r="E23" s="217"/>
      <c r="F23" s="217"/>
    </row>
    <row r="24" spans="1:6" x14ac:dyDescent="0.3">
      <c r="A24" s="217" t="s">
        <v>1953</v>
      </c>
      <c r="B24" s="217" t="s">
        <v>1952</v>
      </c>
      <c r="C24" s="217" t="s">
        <v>1951</v>
      </c>
      <c r="D24" s="217" t="s">
        <v>324</v>
      </c>
      <c r="E24" s="217"/>
      <c r="F24" s="217"/>
    </row>
    <row r="25" spans="1:6" x14ac:dyDescent="0.3">
      <c r="A25" s="217" t="s">
        <v>1954</v>
      </c>
      <c r="B25" s="217" t="s">
        <v>1955</v>
      </c>
      <c r="C25" s="217" t="s">
        <v>1954</v>
      </c>
      <c r="D25" s="217" t="s">
        <v>339</v>
      </c>
      <c r="E25" s="217"/>
      <c r="F25" s="217" t="s">
        <v>1160</v>
      </c>
    </row>
    <row r="26" spans="1:6" x14ac:dyDescent="0.3">
      <c r="A26" s="217" t="s">
        <v>1956</v>
      </c>
      <c r="B26" s="217" t="s">
        <v>1957</v>
      </c>
      <c r="C26" s="217" t="s">
        <v>1956</v>
      </c>
      <c r="D26" s="217" t="s">
        <v>339</v>
      </c>
      <c r="E26" s="217"/>
      <c r="F26" s="217" t="s">
        <v>1166</v>
      </c>
    </row>
    <row r="27" spans="1:6" x14ac:dyDescent="0.3">
      <c r="A27" s="217" t="s">
        <v>1958</v>
      </c>
      <c r="B27" s="217" t="s">
        <v>1959</v>
      </c>
      <c r="C27" s="217" t="s">
        <v>1958</v>
      </c>
      <c r="D27" s="217" t="s">
        <v>339</v>
      </c>
      <c r="E27" s="217"/>
      <c r="F27" s="217" t="s">
        <v>1156</v>
      </c>
    </row>
    <row r="28" spans="1:6" x14ac:dyDescent="0.3">
      <c r="A28" s="217" t="s">
        <v>1960</v>
      </c>
      <c r="B28" s="217" t="s">
        <v>1961</v>
      </c>
      <c r="C28" s="217" t="s">
        <v>1960</v>
      </c>
      <c r="D28" s="217" t="s">
        <v>339</v>
      </c>
      <c r="E28" s="217"/>
      <c r="F28" s="217" t="s">
        <v>1165</v>
      </c>
    </row>
    <row r="29" spans="1:6" x14ac:dyDescent="0.3">
      <c r="A29" s="217" t="s">
        <v>1962</v>
      </c>
      <c r="B29" s="217" t="s">
        <v>1963</v>
      </c>
      <c r="C29" s="217" t="s">
        <v>1962</v>
      </c>
      <c r="D29" s="217" t="s">
        <v>339</v>
      </c>
      <c r="E29" s="217"/>
      <c r="F29" s="217" t="s">
        <v>1164</v>
      </c>
    </row>
    <row r="30" spans="1:6" x14ac:dyDescent="0.3">
      <c r="A30" s="217" t="s">
        <v>1964</v>
      </c>
      <c r="B30" s="217" t="s">
        <v>1965</v>
      </c>
      <c r="C30" s="217" t="s">
        <v>1964</v>
      </c>
      <c r="D30" s="217" t="s">
        <v>339</v>
      </c>
      <c r="E30" s="217"/>
      <c r="F30" s="217" t="s">
        <v>1158</v>
      </c>
    </row>
    <row r="31" spans="1:6" x14ac:dyDescent="0.3">
      <c r="A31" s="217" t="s">
        <v>1966</v>
      </c>
      <c r="B31" s="217" t="s">
        <v>1967</v>
      </c>
      <c r="C31" s="217" t="s">
        <v>1966</v>
      </c>
      <c r="D31" s="217" t="s">
        <v>339</v>
      </c>
      <c r="E31" s="217"/>
      <c r="F31" s="217" t="s">
        <v>1167</v>
      </c>
    </row>
    <row r="32" spans="1:6" x14ac:dyDescent="0.3">
      <c r="A32" s="217" t="s">
        <v>1968</v>
      </c>
      <c r="B32" s="217" t="s">
        <v>1969</v>
      </c>
      <c r="C32" s="217" t="s">
        <v>1968</v>
      </c>
      <c r="D32" s="217" t="s">
        <v>341</v>
      </c>
      <c r="E32" s="217"/>
      <c r="F32" s="217" t="s">
        <v>1170</v>
      </c>
    </row>
    <row r="33" spans="1:6" x14ac:dyDescent="0.3">
      <c r="A33" s="217" t="s">
        <v>1970</v>
      </c>
      <c r="B33" s="217" t="s">
        <v>1971</v>
      </c>
      <c r="C33" s="217" t="s">
        <v>1970</v>
      </c>
      <c r="D33" s="217" t="s">
        <v>324</v>
      </c>
      <c r="E33" s="217"/>
      <c r="F33" s="217" t="s">
        <v>1147</v>
      </c>
    </row>
    <row r="34" spans="1:6" x14ac:dyDescent="0.3">
      <c r="A34" s="217" t="s">
        <v>1972</v>
      </c>
      <c r="B34" s="217" t="s">
        <v>1973</v>
      </c>
      <c r="C34" s="217" t="s">
        <v>1972</v>
      </c>
      <c r="D34" s="217" t="s">
        <v>324</v>
      </c>
      <c r="E34" s="217"/>
      <c r="F34" s="217" t="s">
        <v>1150</v>
      </c>
    </row>
    <row r="35" spans="1:6" x14ac:dyDescent="0.3">
      <c r="A35" s="217" t="s">
        <v>1974</v>
      </c>
      <c r="B35" s="217" t="s">
        <v>1975</v>
      </c>
      <c r="C35" s="217" t="s">
        <v>1972</v>
      </c>
      <c r="D35" s="217" t="s">
        <v>324</v>
      </c>
      <c r="E35" s="217"/>
      <c r="F35" s="217" t="s">
        <v>1150</v>
      </c>
    </row>
    <row r="36" spans="1:6" x14ac:dyDescent="0.3">
      <c r="A36" s="217" t="s">
        <v>1976</v>
      </c>
      <c r="B36" s="217" t="s">
        <v>1977</v>
      </c>
      <c r="C36" s="217" t="s">
        <v>1972</v>
      </c>
      <c r="D36" s="217" t="s">
        <v>324</v>
      </c>
      <c r="E36" s="217"/>
      <c r="F36" s="217" t="s">
        <v>1151</v>
      </c>
    </row>
    <row r="37" spans="1:6" x14ac:dyDescent="0.3">
      <c r="A37" s="217" t="s">
        <v>1978</v>
      </c>
      <c r="B37" s="217" t="s">
        <v>1979</v>
      </c>
      <c r="C37" s="217" t="s">
        <v>1978</v>
      </c>
      <c r="D37" s="217" t="s">
        <v>324</v>
      </c>
      <c r="E37" s="217"/>
      <c r="F37" s="217" t="s">
        <v>1153</v>
      </c>
    </row>
    <row r="38" spans="1:6" x14ac:dyDescent="0.3">
      <c r="A38" s="217" t="s">
        <v>1980</v>
      </c>
      <c r="B38" s="217" t="s">
        <v>1981</v>
      </c>
      <c r="C38" s="217" t="s">
        <v>1980</v>
      </c>
      <c r="D38" s="217" t="s">
        <v>324</v>
      </c>
      <c r="E38" s="217"/>
      <c r="F38" s="217" t="s">
        <v>1152</v>
      </c>
    </row>
    <row r="39" spans="1:6" x14ac:dyDescent="0.3">
      <c r="A39" s="217" t="s">
        <v>1982</v>
      </c>
      <c r="B39" s="217" t="s">
        <v>1983</v>
      </c>
      <c r="C39" s="217" t="s">
        <v>1982</v>
      </c>
      <c r="D39" s="217" t="s">
        <v>326</v>
      </c>
      <c r="E39" s="217"/>
      <c r="F39" s="217" t="s">
        <v>1154</v>
      </c>
    </row>
    <row r="40" spans="1:6" x14ac:dyDescent="0.3">
      <c r="A40" s="217" t="s">
        <v>1984</v>
      </c>
      <c r="B40" s="217" t="s">
        <v>1985</v>
      </c>
      <c r="C40" s="217" t="s">
        <v>1984</v>
      </c>
      <c r="D40" s="217" t="s">
        <v>326</v>
      </c>
      <c r="E40" s="217"/>
      <c r="F40" s="217" t="s">
        <v>1154</v>
      </c>
    </row>
    <row r="41" spans="1:6" x14ac:dyDescent="0.3">
      <c r="A41" s="217" t="s">
        <v>1986</v>
      </c>
      <c r="B41" s="217" t="s">
        <v>1987</v>
      </c>
      <c r="C41" s="217" t="s">
        <v>1982</v>
      </c>
      <c r="D41" s="217" t="s">
        <v>326</v>
      </c>
      <c r="E41" s="217"/>
      <c r="F41" s="217" t="s">
        <v>1154</v>
      </c>
    </row>
    <row r="42" spans="1:6" x14ac:dyDescent="0.3">
      <c r="A42" s="217" t="s">
        <v>1988</v>
      </c>
      <c r="B42" s="217" t="s">
        <v>1989</v>
      </c>
      <c r="C42" s="217" t="s">
        <v>1982</v>
      </c>
      <c r="D42" s="217" t="s">
        <v>326</v>
      </c>
      <c r="E42" s="217"/>
      <c r="F42" s="217" t="s">
        <v>1154</v>
      </c>
    </row>
    <row r="43" spans="1:6" x14ac:dyDescent="0.3">
      <c r="A43" s="217" t="s">
        <v>1990</v>
      </c>
      <c r="B43" s="217" t="s">
        <v>1991</v>
      </c>
      <c r="C43" s="217" t="s">
        <v>1982</v>
      </c>
      <c r="D43" s="217" t="s">
        <v>326</v>
      </c>
      <c r="E43" s="217"/>
      <c r="F43" s="217" t="s">
        <v>1154</v>
      </c>
    </row>
    <row r="44" spans="1:6" x14ac:dyDescent="0.3">
      <c r="A44" s="217" t="s">
        <v>1992</v>
      </c>
      <c r="B44" s="217" t="s">
        <v>1993</v>
      </c>
      <c r="C44" s="217" t="s">
        <v>1982</v>
      </c>
      <c r="D44" s="217" t="s">
        <v>326</v>
      </c>
      <c r="E44" s="217"/>
      <c r="F44" s="217" t="s">
        <v>1154</v>
      </c>
    </row>
    <row r="45" spans="1:6" x14ac:dyDescent="0.3">
      <c r="A45" s="217" t="s">
        <v>1994</v>
      </c>
      <c r="B45" s="217" t="s">
        <v>1995</v>
      </c>
      <c r="C45" s="217" t="s">
        <v>1982</v>
      </c>
      <c r="D45" s="217" t="s">
        <v>326</v>
      </c>
      <c r="E45" s="217"/>
      <c r="F45" s="217" t="s">
        <v>1154</v>
      </c>
    </row>
    <row r="46" spans="1:6" x14ac:dyDescent="0.3">
      <c r="A46" s="217" t="s">
        <v>1996</v>
      </c>
      <c r="B46" s="217" t="s">
        <v>1997</v>
      </c>
      <c r="C46" s="217" t="s">
        <v>1982</v>
      </c>
      <c r="D46" s="217" t="s">
        <v>326</v>
      </c>
      <c r="E46" s="217"/>
      <c r="F46" s="217" t="s">
        <v>1154</v>
      </c>
    </row>
    <row r="47" spans="1:6" x14ac:dyDescent="0.3">
      <c r="A47" s="217" t="s">
        <v>1998</v>
      </c>
      <c r="B47" s="217" t="s">
        <v>1999</v>
      </c>
      <c r="C47" s="217" t="s">
        <v>1982</v>
      </c>
      <c r="D47" s="217" t="s">
        <v>326</v>
      </c>
      <c r="E47" s="217"/>
      <c r="F47" s="217" t="s">
        <v>1154</v>
      </c>
    </row>
    <row r="48" spans="1:6" x14ac:dyDescent="0.3">
      <c r="A48" s="217" t="s">
        <v>2000</v>
      </c>
      <c r="B48" s="217" t="s">
        <v>2001</v>
      </c>
      <c r="C48" s="217" t="s">
        <v>2002</v>
      </c>
      <c r="D48" s="217" t="s">
        <v>349</v>
      </c>
      <c r="E48" s="217"/>
      <c r="F48" s="217"/>
    </row>
    <row r="49" spans="1:6" x14ac:dyDescent="0.3">
      <c r="A49" s="217" t="s">
        <v>2003</v>
      </c>
      <c r="B49" s="217" t="s">
        <v>2004</v>
      </c>
      <c r="C49" s="217" t="s">
        <v>2002</v>
      </c>
      <c r="D49" s="217" t="s">
        <v>349</v>
      </c>
      <c r="E49" s="217"/>
      <c r="F49" s="217"/>
    </row>
    <row r="50" spans="1:6" x14ac:dyDescent="0.3">
      <c r="A50" s="217" t="s">
        <v>2005</v>
      </c>
      <c r="B50" s="217" t="s">
        <v>2006</v>
      </c>
      <c r="C50" s="217" t="s">
        <v>2002</v>
      </c>
      <c r="D50" s="217" t="s">
        <v>349</v>
      </c>
      <c r="E50" s="217"/>
      <c r="F50" s="217"/>
    </row>
    <row r="51" spans="1:6" x14ac:dyDescent="0.3">
      <c r="A51" s="217" t="s">
        <v>2007</v>
      </c>
      <c r="B51" s="217" t="s">
        <v>2008</v>
      </c>
      <c r="C51" s="217" t="s">
        <v>2007</v>
      </c>
      <c r="D51" s="217" t="s">
        <v>343</v>
      </c>
      <c r="E51" s="217"/>
      <c r="F51" s="217" t="s">
        <v>1171</v>
      </c>
    </row>
    <row r="52" spans="1:6" x14ac:dyDescent="0.3">
      <c r="A52" s="217" t="s">
        <v>2009</v>
      </c>
      <c r="B52" s="217" t="s">
        <v>2010</v>
      </c>
      <c r="C52" s="217" t="s">
        <v>2009</v>
      </c>
      <c r="D52" s="217" t="s">
        <v>334</v>
      </c>
      <c r="E52" s="217"/>
      <c r="F52" s="217" t="s">
        <v>1174</v>
      </c>
    </row>
    <row r="53" spans="1:6" x14ac:dyDescent="0.3">
      <c r="A53" s="217" t="s">
        <v>2011</v>
      </c>
      <c r="B53" s="217" t="s">
        <v>2012</v>
      </c>
      <c r="C53" s="217" t="s">
        <v>2011</v>
      </c>
      <c r="D53" s="217" t="s">
        <v>345</v>
      </c>
      <c r="E53" s="217"/>
      <c r="F53" s="217" t="s">
        <v>1172</v>
      </c>
    </row>
    <row r="54" spans="1:6" x14ac:dyDescent="0.3">
      <c r="A54" s="217" t="s">
        <v>2013</v>
      </c>
      <c r="B54" s="217" t="s">
        <v>2014</v>
      </c>
      <c r="C54" s="217" t="s">
        <v>2015</v>
      </c>
      <c r="D54" s="217" t="s">
        <v>349</v>
      </c>
      <c r="E54" s="217"/>
      <c r="F54" s="217" t="s">
        <v>1174</v>
      </c>
    </row>
    <row r="55" spans="1:6" x14ac:dyDescent="0.3">
      <c r="A55" s="217" t="s">
        <v>2016</v>
      </c>
      <c r="B55" s="217" t="s">
        <v>2017</v>
      </c>
      <c r="C55" s="217" t="s">
        <v>2015</v>
      </c>
      <c r="D55" s="217" t="s">
        <v>349</v>
      </c>
      <c r="E55" s="217"/>
      <c r="F55" s="217" t="s">
        <v>1174</v>
      </c>
    </row>
    <row r="56" spans="1:6" x14ac:dyDescent="0.3">
      <c r="A56" s="217" t="s">
        <v>2018</v>
      </c>
      <c r="B56" s="217" t="s">
        <v>2019</v>
      </c>
      <c r="C56" s="217" t="s">
        <v>2015</v>
      </c>
      <c r="D56" s="217" t="s">
        <v>349</v>
      </c>
      <c r="E56" s="217"/>
      <c r="F56" s="217" t="s">
        <v>1174</v>
      </c>
    </row>
    <row r="57" spans="1:6" x14ac:dyDescent="0.3">
      <c r="A57" s="217" t="s">
        <v>2020</v>
      </c>
      <c r="B57" s="217" t="s">
        <v>2021</v>
      </c>
      <c r="C57" s="217" t="s">
        <v>2015</v>
      </c>
      <c r="D57" s="217" t="s">
        <v>349</v>
      </c>
      <c r="E57" s="217"/>
      <c r="F57" s="217" t="s">
        <v>1174</v>
      </c>
    </row>
    <row r="58" spans="1:6" x14ac:dyDescent="0.3">
      <c r="A58" s="217" t="s">
        <v>2022</v>
      </c>
      <c r="B58" s="217" t="s">
        <v>2023</v>
      </c>
      <c r="C58" s="217" t="s">
        <v>2015</v>
      </c>
      <c r="D58" s="217" t="s">
        <v>341</v>
      </c>
      <c r="E58" s="217"/>
      <c r="F58" s="217" t="s">
        <v>1174</v>
      </c>
    </row>
    <row r="59" spans="1:6" x14ac:dyDescent="0.3">
      <c r="A59" s="217" t="s">
        <v>2024</v>
      </c>
      <c r="B59" s="217" t="s">
        <v>2025</v>
      </c>
      <c r="C59" s="217" t="s">
        <v>2015</v>
      </c>
      <c r="D59" s="217" t="s">
        <v>349</v>
      </c>
      <c r="E59" s="217"/>
      <c r="F59" s="217" t="s">
        <v>1174</v>
      </c>
    </row>
    <row r="60" spans="1:6" x14ac:dyDescent="0.3">
      <c r="A60" s="217" t="s">
        <v>2026</v>
      </c>
      <c r="B60" s="217" t="s">
        <v>2027</v>
      </c>
      <c r="C60" s="217" t="s">
        <v>2015</v>
      </c>
      <c r="D60" s="217" t="s">
        <v>347</v>
      </c>
      <c r="E60" s="217"/>
      <c r="F60" s="217" t="s">
        <v>1174</v>
      </c>
    </row>
    <row r="61" spans="1:6" x14ac:dyDescent="0.3">
      <c r="A61" s="217" t="s">
        <v>2028</v>
      </c>
      <c r="B61" s="217" t="s">
        <v>2029</v>
      </c>
      <c r="C61" s="217" t="s">
        <v>2028</v>
      </c>
      <c r="D61" s="217" t="s">
        <v>379</v>
      </c>
      <c r="E61" s="217"/>
      <c r="F61" s="217"/>
    </row>
    <row r="62" spans="1:6" x14ac:dyDescent="0.3">
      <c r="A62" s="217" t="s">
        <v>2030</v>
      </c>
      <c r="B62" s="217" t="s">
        <v>2031</v>
      </c>
      <c r="C62" s="217" t="s">
        <v>2032</v>
      </c>
      <c r="D62" s="217" t="s">
        <v>379</v>
      </c>
      <c r="E62" s="217"/>
      <c r="F62" s="217"/>
    </row>
    <row r="63" spans="1:6" x14ac:dyDescent="0.3">
      <c r="A63" s="217" t="s">
        <v>2033</v>
      </c>
      <c r="B63" s="217" t="s">
        <v>2034</v>
      </c>
      <c r="C63" s="217" t="s">
        <v>2032</v>
      </c>
      <c r="D63" s="225" t="s">
        <v>379</v>
      </c>
      <c r="E63" s="217"/>
      <c r="F63" s="217"/>
    </row>
    <row r="64" spans="1:6" x14ac:dyDescent="0.3">
      <c r="A64" s="217" t="s">
        <v>2035</v>
      </c>
      <c r="B64" s="217" t="s">
        <v>2036</v>
      </c>
      <c r="C64" s="217" t="s">
        <v>2035</v>
      </c>
      <c r="D64" s="217" t="s">
        <v>379</v>
      </c>
      <c r="E64" s="217"/>
      <c r="F64" s="217"/>
    </row>
    <row r="65" spans="1:6" x14ac:dyDescent="0.3">
      <c r="A65" s="217" t="s">
        <v>2037</v>
      </c>
      <c r="B65" s="217" t="s">
        <v>2038</v>
      </c>
      <c r="C65" s="217" t="s">
        <v>2035</v>
      </c>
      <c r="D65" s="217" t="s">
        <v>379</v>
      </c>
      <c r="E65" s="217" t="s">
        <v>2039</v>
      </c>
      <c r="F65" s="217"/>
    </row>
    <row r="66" spans="1:6" x14ac:dyDescent="0.3">
      <c r="A66" s="217" t="s">
        <v>2040</v>
      </c>
      <c r="B66" s="217" t="s">
        <v>2041</v>
      </c>
      <c r="C66" s="217" t="s">
        <v>2035</v>
      </c>
      <c r="D66" s="217" t="s">
        <v>379</v>
      </c>
      <c r="E66" s="217" t="s">
        <v>2039</v>
      </c>
      <c r="F66" s="217"/>
    </row>
    <row r="67" spans="1:6" x14ac:dyDescent="0.3">
      <c r="A67" s="217" t="s">
        <v>2042</v>
      </c>
      <c r="B67" s="217" t="s">
        <v>2043</v>
      </c>
      <c r="C67" s="217" t="s">
        <v>2042</v>
      </c>
      <c r="D67" s="217" t="s">
        <v>376</v>
      </c>
      <c r="E67" s="217"/>
      <c r="F67" s="217"/>
    </row>
    <row r="68" spans="1:6" x14ac:dyDescent="0.3">
      <c r="A68" s="217" t="s">
        <v>2044</v>
      </c>
      <c r="B68" s="217" t="s">
        <v>2043</v>
      </c>
      <c r="C68" s="217" t="s">
        <v>2042</v>
      </c>
      <c r="D68" s="217"/>
      <c r="E68" s="217"/>
      <c r="F68" s="217"/>
    </row>
    <row r="69" spans="1:6" x14ac:dyDescent="0.3">
      <c r="A69" s="217" t="s">
        <v>2045</v>
      </c>
      <c r="B69" s="217" t="s">
        <v>2046</v>
      </c>
      <c r="C69" s="217" t="s">
        <v>2045</v>
      </c>
      <c r="D69" s="217" t="s">
        <v>379</v>
      </c>
      <c r="E69" s="217"/>
      <c r="F69" s="217"/>
    </row>
    <row r="70" spans="1:6" x14ac:dyDescent="0.3">
      <c r="A70" s="217" t="s">
        <v>2047</v>
      </c>
      <c r="B70" s="217" t="s">
        <v>2048</v>
      </c>
      <c r="C70" s="217" t="s">
        <v>2047</v>
      </c>
      <c r="D70" s="217" t="s">
        <v>379</v>
      </c>
      <c r="E70" s="217"/>
      <c r="F70" s="217"/>
    </row>
    <row r="71" spans="1:6" x14ac:dyDescent="0.3">
      <c r="A71" s="217" t="s">
        <v>2049</v>
      </c>
      <c r="B71" s="220" t="s">
        <v>2050</v>
      </c>
      <c r="C71" s="217" t="s">
        <v>2049</v>
      </c>
      <c r="D71" s="217"/>
      <c r="E71" s="217"/>
      <c r="F71" s="217"/>
    </row>
    <row r="72" spans="1:6" x14ac:dyDescent="0.3">
      <c r="A72" s="217" t="s">
        <v>2051</v>
      </c>
      <c r="B72" s="217" t="s">
        <v>2052</v>
      </c>
      <c r="C72" s="217" t="s">
        <v>2053</v>
      </c>
      <c r="D72" s="217" t="s">
        <v>329</v>
      </c>
      <c r="E72" s="217"/>
      <c r="F72" s="217"/>
    </row>
    <row r="73" spans="1:6" x14ac:dyDescent="0.3">
      <c r="A73" s="217" t="s">
        <v>2054</v>
      </c>
      <c r="B73" s="217" t="s">
        <v>2055</v>
      </c>
      <c r="C73" s="217" t="s">
        <v>2053</v>
      </c>
      <c r="D73" s="217" t="s">
        <v>352</v>
      </c>
      <c r="E73" s="217"/>
      <c r="F73" s="217"/>
    </row>
    <row r="74" spans="1:6" x14ac:dyDescent="0.3">
      <c r="A74" s="217" t="s">
        <v>2056</v>
      </c>
      <c r="B74" s="217" t="s">
        <v>2057</v>
      </c>
      <c r="C74" s="217" t="s">
        <v>2053</v>
      </c>
      <c r="D74" s="217" t="s">
        <v>329</v>
      </c>
      <c r="E74" s="217"/>
      <c r="F74" s="217"/>
    </row>
    <row r="75" spans="1:6" x14ac:dyDescent="0.3">
      <c r="A75" s="217" t="s">
        <v>2058</v>
      </c>
      <c r="B75" s="217" t="s">
        <v>2059</v>
      </c>
      <c r="C75" s="217" t="s">
        <v>2053</v>
      </c>
      <c r="D75" s="217" t="s">
        <v>334</v>
      </c>
      <c r="E75" s="217"/>
      <c r="F75" s="217"/>
    </row>
    <row r="76" spans="1:6" x14ac:dyDescent="0.3">
      <c r="A76" s="217" t="s">
        <v>2060</v>
      </c>
      <c r="B76" s="217" t="s">
        <v>2061</v>
      </c>
      <c r="C76" s="217" t="s">
        <v>2053</v>
      </c>
      <c r="D76" s="217" t="s">
        <v>329</v>
      </c>
      <c r="E76" s="217"/>
      <c r="F76" s="217"/>
    </row>
    <row r="77" spans="1:6" x14ac:dyDescent="0.3">
      <c r="A77" s="217" t="s">
        <v>2062</v>
      </c>
      <c r="B77" s="217" t="s">
        <v>2063</v>
      </c>
      <c r="C77" s="217" t="s">
        <v>2053</v>
      </c>
      <c r="D77" s="217"/>
      <c r="E77" s="217"/>
      <c r="F77" s="217"/>
    </row>
    <row r="78" spans="1:6" x14ac:dyDescent="0.3">
      <c r="A78" s="217" t="s">
        <v>2064</v>
      </c>
      <c r="B78" s="217" t="s">
        <v>2065</v>
      </c>
      <c r="C78" s="217" t="s">
        <v>2066</v>
      </c>
      <c r="D78" s="217" t="s">
        <v>372</v>
      </c>
      <c r="E78" s="217"/>
      <c r="F78" s="217"/>
    </row>
    <row r="79" spans="1:6" x14ac:dyDescent="0.3">
      <c r="A79" s="217" t="s">
        <v>2067</v>
      </c>
      <c r="B79" s="217" t="s">
        <v>2068</v>
      </c>
      <c r="C79" s="217" t="s">
        <v>2066</v>
      </c>
      <c r="D79" s="217" t="s">
        <v>372</v>
      </c>
      <c r="E79" s="217"/>
      <c r="F79" s="217"/>
    </row>
    <row r="80" spans="1:6" x14ac:dyDescent="0.3">
      <c r="A80" s="217" t="s">
        <v>2069</v>
      </c>
      <c r="B80" s="217" t="s">
        <v>2070</v>
      </c>
      <c r="C80" s="217" t="s">
        <v>2066</v>
      </c>
      <c r="D80" s="217" t="s">
        <v>372</v>
      </c>
      <c r="E80" s="217"/>
      <c r="F80" s="217"/>
    </row>
    <row r="81" spans="1:6" x14ac:dyDescent="0.3">
      <c r="A81" s="217" t="s">
        <v>2071</v>
      </c>
      <c r="B81" s="217" t="s">
        <v>2072</v>
      </c>
      <c r="C81" s="217" t="s">
        <v>2066</v>
      </c>
      <c r="D81" s="217" t="s">
        <v>372</v>
      </c>
      <c r="E81" s="217"/>
      <c r="F81" s="217"/>
    </row>
    <row r="82" spans="1:6" x14ac:dyDescent="0.3">
      <c r="A82" s="217" t="s">
        <v>2073</v>
      </c>
      <c r="B82" s="217" t="s">
        <v>2074</v>
      </c>
      <c r="C82" s="217" t="s">
        <v>2066</v>
      </c>
      <c r="D82" s="217" t="s">
        <v>372</v>
      </c>
      <c r="E82" s="217"/>
      <c r="F82" s="217"/>
    </row>
    <row r="83" spans="1:6" x14ac:dyDescent="0.3">
      <c r="A83" s="217" t="s">
        <v>2075</v>
      </c>
      <c r="B83" s="217" t="s">
        <v>2076</v>
      </c>
      <c r="C83" s="217" t="s">
        <v>2075</v>
      </c>
      <c r="D83" s="217" t="s">
        <v>390</v>
      </c>
      <c r="E83" s="217"/>
      <c r="F83" s="217"/>
    </row>
    <row r="84" spans="1:6" x14ac:dyDescent="0.3">
      <c r="A84" s="217">
        <v>694</v>
      </c>
      <c r="B84" s="217"/>
      <c r="C84" s="217">
        <v>694</v>
      </c>
      <c r="D84" s="217" t="s">
        <v>392</v>
      </c>
      <c r="E84" s="217"/>
      <c r="F84" s="217"/>
    </row>
    <row r="85" spans="1:6" x14ac:dyDescent="0.3">
      <c r="A85" s="217" t="s">
        <v>2077</v>
      </c>
      <c r="B85" s="217" t="s">
        <v>2078</v>
      </c>
      <c r="C85" s="217" t="s">
        <v>2077</v>
      </c>
      <c r="D85" s="217" t="s">
        <v>396</v>
      </c>
      <c r="E85" s="217"/>
      <c r="F85" s="217"/>
    </row>
    <row r="86" spans="1:6" x14ac:dyDescent="0.3">
      <c r="A86" s="217" t="s">
        <v>2079</v>
      </c>
      <c r="B86" s="217" t="s">
        <v>2080</v>
      </c>
      <c r="C86" s="217" t="s">
        <v>2079</v>
      </c>
      <c r="D86" s="217" t="s">
        <v>398</v>
      </c>
      <c r="E86" s="217"/>
      <c r="F86" s="217"/>
    </row>
    <row r="87" spans="1:6" x14ac:dyDescent="0.3">
      <c r="A87" s="217" t="s">
        <v>2081</v>
      </c>
      <c r="B87" s="217" t="s">
        <v>2082</v>
      </c>
      <c r="C87" s="217" t="s">
        <v>2081</v>
      </c>
      <c r="D87" s="217" t="s">
        <v>286</v>
      </c>
      <c r="E87" s="217"/>
      <c r="F87" s="217"/>
    </row>
    <row r="88" spans="1:6" x14ac:dyDescent="0.3">
      <c r="A88" s="217" t="s">
        <v>2083</v>
      </c>
      <c r="B88" s="224" t="s">
        <v>2084</v>
      </c>
      <c r="C88" s="217" t="s">
        <v>2081</v>
      </c>
      <c r="D88" s="217" t="s">
        <v>286</v>
      </c>
      <c r="E88" s="217"/>
      <c r="F88" s="217"/>
    </row>
    <row r="89" spans="1:6" x14ac:dyDescent="0.3">
      <c r="A89" s="217" t="s">
        <v>2085</v>
      </c>
      <c r="B89" s="224" t="s">
        <v>2086</v>
      </c>
      <c r="C89" s="217" t="s">
        <v>2081</v>
      </c>
      <c r="D89" s="217" t="s">
        <v>286</v>
      </c>
      <c r="E89" s="226"/>
      <c r="F89" s="217"/>
    </row>
    <row r="90" spans="1:6" x14ac:dyDescent="0.3">
      <c r="A90" s="217" t="s">
        <v>2087</v>
      </c>
      <c r="B90" s="217" t="s">
        <v>2082</v>
      </c>
      <c r="C90" s="217" t="s">
        <v>2081</v>
      </c>
      <c r="D90" s="217" t="s">
        <v>286</v>
      </c>
      <c r="E90" s="217"/>
      <c r="F90" s="217"/>
    </row>
    <row r="91" spans="1:6" x14ac:dyDescent="0.3">
      <c r="A91" s="217" t="s">
        <v>2088</v>
      </c>
      <c r="B91" s="217" t="s">
        <v>2089</v>
      </c>
      <c r="C91" s="217" t="s">
        <v>2088</v>
      </c>
      <c r="D91" s="217" t="s">
        <v>286</v>
      </c>
      <c r="E91" s="217"/>
      <c r="F91" s="217"/>
    </row>
    <row r="92" spans="1:6" x14ac:dyDescent="0.3">
      <c r="A92" s="217" t="s">
        <v>2090</v>
      </c>
      <c r="B92" s="217" t="s">
        <v>2091</v>
      </c>
      <c r="C92" s="217" t="s">
        <v>2090</v>
      </c>
      <c r="D92" s="217" t="s">
        <v>286</v>
      </c>
      <c r="E92" s="217"/>
      <c r="F92" s="217"/>
    </row>
    <row r="93" spans="1:6" x14ac:dyDescent="0.3">
      <c r="A93" s="217" t="s">
        <v>2092</v>
      </c>
      <c r="B93" s="217" t="s">
        <v>2093</v>
      </c>
      <c r="C93" s="217" t="s">
        <v>2092</v>
      </c>
      <c r="D93" s="217" t="s">
        <v>286</v>
      </c>
      <c r="E93" s="217"/>
      <c r="F93" s="217"/>
    </row>
    <row r="94" spans="1:6" x14ac:dyDescent="0.3">
      <c r="A94" s="217" t="s">
        <v>2094</v>
      </c>
      <c r="B94" s="217" t="s">
        <v>2095</v>
      </c>
      <c r="C94" s="217" t="s">
        <v>2094</v>
      </c>
      <c r="D94" s="217" t="s">
        <v>286</v>
      </c>
      <c r="E94" s="217"/>
      <c r="F94" s="217"/>
    </row>
    <row r="95" spans="1:6" x14ac:dyDescent="0.3">
      <c r="A95" s="217" t="s">
        <v>2096</v>
      </c>
      <c r="B95" s="217" t="s">
        <v>2097</v>
      </c>
      <c r="C95" s="217" t="s">
        <v>2096</v>
      </c>
      <c r="D95" s="217" t="s">
        <v>286</v>
      </c>
      <c r="E95" s="217"/>
      <c r="F95" s="217"/>
    </row>
    <row r="96" spans="1:6" x14ac:dyDescent="0.3">
      <c r="A96" s="217" t="s">
        <v>2098</v>
      </c>
      <c r="B96" s="217" t="s">
        <v>2099</v>
      </c>
      <c r="C96" s="217" t="s">
        <v>2098</v>
      </c>
      <c r="D96" s="217" t="s">
        <v>288</v>
      </c>
      <c r="E96" s="217"/>
      <c r="F96" s="217"/>
    </row>
    <row r="97" spans="1:6" x14ac:dyDescent="0.3">
      <c r="A97" s="217" t="s">
        <v>2100</v>
      </c>
      <c r="B97" s="217" t="s">
        <v>2101</v>
      </c>
      <c r="C97" s="217" t="s">
        <v>2100</v>
      </c>
      <c r="D97" s="217" t="s">
        <v>286</v>
      </c>
      <c r="E97" s="217"/>
      <c r="F97" s="217"/>
    </row>
    <row r="98" spans="1:6" x14ac:dyDescent="0.3">
      <c r="A98" s="217" t="s">
        <v>2102</v>
      </c>
      <c r="B98" s="217" t="s">
        <v>2103</v>
      </c>
      <c r="C98" s="217" t="s">
        <v>2102</v>
      </c>
      <c r="D98" s="217" t="s">
        <v>290</v>
      </c>
      <c r="E98" s="217"/>
      <c r="F98" s="217"/>
    </row>
    <row r="99" spans="1:6" x14ac:dyDescent="0.3">
      <c r="A99" s="217" t="s">
        <v>2104</v>
      </c>
      <c r="B99" s="217" t="s">
        <v>2105</v>
      </c>
      <c r="C99" s="217" t="s">
        <v>2104</v>
      </c>
      <c r="D99" s="227" t="s">
        <v>295</v>
      </c>
      <c r="E99" s="217"/>
      <c r="F99" s="217"/>
    </row>
    <row r="100" spans="1:6" x14ac:dyDescent="0.3">
      <c r="A100" s="217" t="s">
        <v>2106</v>
      </c>
      <c r="B100" s="217" t="s">
        <v>2107</v>
      </c>
      <c r="C100" s="217" t="s">
        <v>2106</v>
      </c>
      <c r="D100" s="227" t="s">
        <v>295</v>
      </c>
      <c r="E100" s="217"/>
      <c r="F100" s="217"/>
    </row>
    <row r="101" spans="1:6" x14ac:dyDescent="0.3">
      <c r="A101" s="217" t="s">
        <v>2108</v>
      </c>
      <c r="B101" s="217" t="s">
        <v>2109</v>
      </c>
      <c r="C101" s="217" t="s">
        <v>2108</v>
      </c>
      <c r="D101" s="217" t="s">
        <v>298</v>
      </c>
      <c r="E101" s="217"/>
      <c r="F101" s="217"/>
    </row>
    <row r="102" spans="1:6" x14ac:dyDescent="0.3">
      <c r="A102" s="217" t="s">
        <v>2110</v>
      </c>
      <c r="B102" s="217" t="s">
        <v>2111</v>
      </c>
      <c r="C102" s="217" t="s">
        <v>2110</v>
      </c>
      <c r="D102" s="217" t="s">
        <v>298</v>
      </c>
      <c r="E102" s="217"/>
      <c r="F102" s="217"/>
    </row>
    <row r="103" spans="1:6" x14ac:dyDescent="0.3">
      <c r="A103" s="217" t="s">
        <v>2112</v>
      </c>
      <c r="B103" s="217" t="s">
        <v>2113</v>
      </c>
      <c r="C103" s="217" t="s">
        <v>2112</v>
      </c>
      <c r="D103" s="217" t="s">
        <v>302</v>
      </c>
      <c r="E103" s="217"/>
      <c r="F103" s="217"/>
    </row>
    <row r="104" spans="1:6" x14ac:dyDescent="0.3">
      <c r="A104" s="217" t="s">
        <v>2114</v>
      </c>
      <c r="B104" s="217" t="s">
        <v>2115</v>
      </c>
      <c r="C104" s="217" t="s">
        <v>2116</v>
      </c>
      <c r="D104" s="217" t="s">
        <v>292</v>
      </c>
      <c r="E104" s="217"/>
      <c r="F104" s="217"/>
    </row>
    <row r="105" spans="1:6" x14ac:dyDescent="0.3">
      <c r="A105" s="217" t="s">
        <v>2117</v>
      </c>
      <c r="B105" s="217" t="s">
        <v>2118</v>
      </c>
      <c r="C105" s="217" t="s">
        <v>2116</v>
      </c>
      <c r="D105" s="217" t="s">
        <v>304</v>
      </c>
      <c r="E105" s="217"/>
      <c r="F105" s="217"/>
    </row>
    <row r="106" spans="1:6" x14ac:dyDescent="0.3">
      <c r="A106" s="217" t="s">
        <v>2119</v>
      </c>
      <c r="B106" s="217" t="s">
        <v>2120</v>
      </c>
      <c r="C106" s="217" t="s">
        <v>2116</v>
      </c>
      <c r="D106" s="217" t="s">
        <v>304</v>
      </c>
      <c r="E106" s="217"/>
      <c r="F106" s="217"/>
    </row>
    <row r="107" spans="1:6" x14ac:dyDescent="0.3">
      <c r="A107" s="217" t="s">
        <v>2121</v>
      </c>
      <c r="B107" s="217" t="s">
        <v>2122</v>
      </c>
      <c r="C107" s="217" t="s">
        <v>2116</v>
      </c>
      <c r="D107" s="217" t="s">
        <v>304</v>
      </c>
      <c r="E107" s="217"/>
      <c r="F107" s="217"/>
    </row>
    <row r="108" spans="1:6" x14ac:dyDescent="0.3">
      <c r="A108" s="217" t="s">
        <v>2123</v>
      </c>
      <c r="B108" s="217" t="s">
        <v>2124</v>
      </c>
      <c r="C108" s="217" t="s">
        <v>2116</v>
      </c>
      <c r="D108" s="217" t="s">
        <v>304</v>
      </c>
      <c r="E108" s="217"/>
      <c r="F108" s="217"/>
    </row>
    <row r="109" spans="1:6" x14ac:dyDescent="0.3">
      <c r="A109" s="217" t="s">
        <v>2125</v>
      </c>
      <c r="B109" s="217" t="s">
        <v>2126</v>
      </c>
      <c r="C109" s="217" t="s">
        <v>2116</v>
      </c>
      <c r="D109" s="217" t="s">
        <v>304</v>
      </c>
      <c r="E109" s="217"/>
      <c r="F109" s="217"/>
    </row>
    <row r="110" spans="1:6" x14ac:dyDescent="0.3">
      <c r="A110" s="217" t="s">
        <v>2127</v>
      </c>
      <c r="B110" s="217" t="s">
        <v>2128</v>
      </c>
      <c r="C110" s="217" t="s">
        <v>2116</v>
      </c>
      <c r="D110" s="217" t="s">
        <v>304</v>
      </c>
      <c r="E110" s="217"/>
      <c r="F110" s="217"/>
    </row>
    <row r="111" spans="1:6" x14ac:dyDescent="0.3">
      <c r="A111" s="217" t="s">
        <v>2129</v>
      </c>
      <c r="B111" s="217" t="s">
        <v>2130</v>
      </c>
      <c r="C111" s="217" t="s">
        <v>2116</v>
      </c>
      <c r="D111" s="217" t="s">
        <v>365</v>
      </c>
      <c r="E111" s="217"/>
      <c r="F111" s="217"/>
    </row>
    <row r="112" spans="1:6" x14ac:dyDescent="0.3">
      <c r="A112" s="217" t="s">
        <v>2131</v>
      </c>
      <c r="B112" s="217" t="s">
        <v>2132</v>
      </c>
      <c r="C112" s="217" t="s">
        <v>2116</v>
      </c>
      <c r="D112" s="217" t="s">
        <v>304</v>
      </c>
      <c r="E112" s="217"/>
      <c r="F112" s="217"/>
    </row>
    <row r="113" spans="1:6" x14ac:dyDescent="0.3">
      <c r="A113" s="217" t="s">
        <v>2133</v>
      </c>
      <c r="B113" s="217" t="s">
        <v>2134</v>
      </c>
      <c r="C113" s="217" t="s">
        <v>2135</v>
      </c>
      <c r="D113" s="217" t="s">
        <v>306</v>
      </c>
      <c r="E113" s="217"/>
      <c r="F113" s="217"/>
    </row>
    <row r="114" spans="1:6" x14ac:dyDescent="0.3">
      <c r="A114" s="217" t="s">
        <v>2136</v>
      </c>
      <c r="B114" s="217" t="s">
        <v>2137</v>
      </c>
      <c r="C114" s="217" t="s">
        <v>2135</v>
      </c>
      <c r="D114" s="217" t="s">
        <v>306</v>
      </c>
      <c r="E114" s="217"/>
      <c r="F114" s="217"/>
    </row>
    <row r="115" spans="1:6" x14ac:dyDescent="0.3">
      <c r="A115" s="217" t="s">
        <v>2138</v>
      </c>
      <c r="B115" s="217" t="s">
        <v>2139</v>
      </c>
      <c r="C115" s="217" t="s">
        <v>2135</v>
      </c>
      <c r="D115" s="217" t="s">
        <v>306</v>
      </c>
      <c r="E115" s="217"/>
      <c r="F115" s="217"/>
    </row>
    <row r="116" spans="1:6" x14ac:dyDescent="0.3">
      <c r="A116" s="217" t="s">
        <v>2140</v>
      </c>
      <c r="B116" s="217" t="s">
        <v>2141</v>
      </c>
      <c r="C116" s="217" t="s">
        <v>2140</v>
      </c>
      <c r="D116" s="217" t="s">
        <v>336</v>
      </c>
      <c r="E116" s="217"/>
      <c r="F116" s="217"/>
    </row>
    <row r="117" spans="1:6" x14ac:dyDescent="0.3">
      <c r="A117" s="217" t="s">
        <v>2142</v>
      </c>
      <c r="B117" s="217" t="s">
        <v>2143</v>
      </c>
      <c r="C117" s="217" t="s">
        <v>2142</v>
      </c>
      <c r="D117" s="217" t="s">
        <v>300</v>
      </c>
      <c r="E117" s="217"/>
      <c r="F117" s="217"/>
    </row>
    <row r="118" spans="1:6" x14ac:dyDescent="0.3">
      <c r="A118" s="217" t="s">
        <v>2144</v>
      </c>
      <c r="B118" s="217" t="s">
        <v>2145</v>
      </c>
      <c r="C118" s="217" t="s">
        <v>2146</v>
      </c>
      <c r="D118" s="217" t="s">
        <v>306</v>
      </c>
      <c r="E118" s="217"/>
      <c r="F118" s="217"/>
    </row>
    <row r="119" spans="1:6" x14ac:dyDescent="0.3">
      <c r="A119" s="217" t="s">
        <v>2147</v>
      </c>
      <c r="B119" s="217" t="s">
        <v>2148</v>
      </c>
      <c r="C119" s="217" t="s">
        <v>2146</v>
      </c>
      <c r="D119" s="217" t="s">
        <v>306</v>
      </c>
      <c r="E119" s="217"/>
      <c r="F119" s="217"/>
    </row>
    <row r="120" spans="1:6" x14ac:dyDescent="0.3">
      <c r="A120" s="217" t="s">
        <v>2149</v>
      </c>
      <c r="B120" s="217" t="s">
        <v>2150</v>
      </c>
      <c r="C120" s="217" t="s">
        <v>2146</v>
      </c>
      <c r="D120" s="217" t="s">
        <v>306</v>
      </c>
      <c r="E120" s="217"/>
      <c r="F120" s="217"/>
    </row>
    <row r="121" spans="1:6" x14ac:dyDescent="0.3">
      <c r="A121" s="217" t="s">
        <v>2151</v>
      </c>
      <c r="B121" s="217" t="s">
        <v>2152</v>
      </c>
      <c r="C121" s="217" t="s">
        <v>2146</v>
      </c>
      <c r="D121" s="217" t="s">
        <v>306</v>
      </c>
      <c r="E121" s="217"/>
      <c r="F121" s="217"/>
    </row>
    <row r="122" spans="1:6" x14ac:dyDescent="0.3">
      <c r="A122" s="217" t="s">
        <v>2153</v>
      </c>
      <c r="B122" s="217" t="s">
        <v>2154</v>
      </c>
      <c r="C122" s="217" t="s">
        <v>2146</v>
      </c>
      <c r="D122" s="217" t="s">
        <v>306</v>
      </c>
      <c r="E122" s="217"/>
      <c r="F122" s="217"/>
    </row>
    <row r="123" spans="1:6" x14ac:dyDescent="0.3">
      <c r="A123" s="217" t="s">
        <v>2155</v>
      </c>
      <c r="B123" s="217" t="s">
        <v>2156</v>
      </c>
      <c r="C123" s="217" t="s">
        <v>2157</v>
      </c>
      <c r="D123" s="217" t="s">
        <v>360</v>
      </c>
      <c r="E123" s="217"/>
      <c r="F123" s="217"/>
    </row>
    <row r="124" spans="1:6" x14ac:dyDescent="0.3">
      <c r="A124" s="217" t="s">
        <v>2158</v>
      </c>
      <c r="B124" s="217" t="s">
        <v>2159</v>
      </c>
      <c r="C124" s="217" t="s">
        <v>2157</v>
      </c>
      <c r="D124" s="217" t="s">
        <v>360</v>
      </c>
      <c r="E124" s="217"/>
      <c r="F124" s="217"/>
    </row>
    <row r="125" spans="1:6" x14ac:dyDescent="0.3">
      <c r="A125" s="217" t="s">
        <v>2160</v>
      </c>
      <c r="B125" s="217" t="s">
        <v>2161</v>
      </c>
      <c r="C125" s="217" t="s">
        <v>2157</v>
      </c>
      <c r="D125" s="217" t="s">
        <v>367</v>
      </c>
      <c r="E125" s="217"/>
      <c r="F125" s="217"/>
    </row>
    <row r="126" spans="1:6" x14ac:dyDescent="0.3">
      <c r="A126" s="217" t="s">
        <v>2162</v>
      </c>
      <c r="B126" s="217" t="s">
        <v>2163</v>
      </c>
      <c r="C126" s="217" t="s">
        <v>2157</v>
      </c>
      <c r="D126" s="217" t="s">
        <v>360</v>
      </c>
      <c r="E126" s="217"/>
      <c r="F126" s="217"/>
    </row>
    <row r="127" spans="1:6" x14ac:dyDescent="0.3">
      <c r="A127" s="217" t="s">
        <v>2164</v>
      </c>
      <c r="B127" s="217" t="s">
        <v>2165</v>
      </c>
      <c r="C127" s="217" t="s">
        <v>2164</v>
      </c>
      <c r="D127" s="217" t="s">
        <v>367</v>
      </c>
      <c r="E127" s="217"/>
      <c r="F127" s="217"/>
    </row>
    <row r="128" spans="1:6" x14ac:dyDescent="0.3">
      <c r="A128" s="217" t="s">
        <v>2166</v>
      </c>
      <c r="B128" s="220" t="s">
        <v>2167</v>
      </c>
      <c r="C128" s="217" t="s">
        <v>2166</v>
      </c>
      <c r="D128" s="217"/>
      <c r="E128" s="217"/>
      <c r="F128" s="217"/>
    </row>
    <row r="129" spans="1:6" x14ac:dyDescent="0.3">
      <c r="A129" s="217" t="s">
        <v>2168</v>
      </c>
      <c r="B129" s="217" t="s">
        <v>2169</v>
      </c>
      <c r="C129" s="217" t="s">
        <v>2168</v>
      </c>
      <c r="D129" s="217" t="s">
        <v>367</v>
      </c>
      <c r="E129" s="217"/>
      <c r="F129" s="217"/>
    </row>
    <row r="130" spans="1:6" x14ac:dyDescent="0.3">
      <c r="A130" s="217" t="s">
        <v>2170</v>
      </c>
      <c r="B130" s="217" t="s">
        <v>2171</v>
      </c>
      <c r="C130" s="217" t="s">
        <v>2168</v>
      </c>
      <c r="D130" s="217" t="s">
        <v>367</v>
      </c>
      <c r="E130" s="217"/>
      <c r="F130" s="217"/>
    </row>
    <row r="131" spans="1:6" x14ac:dyDescent="0.3">
      <c r="A131" s="217" t="s">
        <v>2172</v>
      </c>
      <c r="B131" s="217" t="s">
        <v>2173</v>
      </c>
      <c r="C131" s="217" t="s">
        <v>2168</v>
      </c>
      <c r="D131" s="217" t="s">
        <v>367</v>
      </c>
      <c r="E131" s="217"/>
      <c r="F131" s="217"/>
    </row>
    <row r="132" spans="1:6" x14ac:dyDescent="0.3">
      <c r="A132" s="217" t="s">
        <v>2174</v>
      </c>
      <c r="B132" s="217" t="s">
        <v>2175</v>
      </c>
      <c r="C132" s="217" t="s">
        <v>2174</v>
      </c>
      <c r="D132" s="217" t="s">
        <v>367</v>
      </c>
      <c r="E132" s="217"/>
      <c r="F132" s="217"/>
    </row>
    <row r="133" spans="1:6" x14ac:dyDescent="0.3">
      <c r="A133" s="217" t="s">
        <v>2176</v>
      </c>
      <c r="B133" s="217" t="s">
        <v>2177</v>
      </c>
      <c r="C133" s="217" t="s">
        <v>2174</v>
      </c>
      <c r="D133" s="217" t="s">
        <v>367</v>
      </c>
      <c r="E133" s="217"/>
      <c r="F133" s="217"/>
    </row>
    <row r="134" spans="1:6" x14ac:dyDescent="0.3">
      <c r="A134" s="217" t="s">
        <v>2178</v>
      </c>
      <c r="B134" s="217" t="s">
        <v>2179</v>
      </c>
      <c r="C134" s="217" t="s">
        <v>2174</v>
      </c>
      <c r="D134" s="217" t="s">
        <v>367</v>
      </c>
      <c r="E134" s="217"/>
      <c r="F134" s="217"/>
    </row>
    <row r="135" spans="1:6" x14ac:dyDescent="0.3">
      <c r="A135" s="217" t="s">
        <v>2180</v>
      </c>
      <c r="B135" s="217" t="s">
        <v>2181</v>
      </c>
      <c r="C135" s="217" t="s">
        <v>2180</v>
      </c>
      <c r="D135" s="217" t="s">
        <v>363</v>
      </c>
      <c r="E135" s="217"/>
      <c r="F135" s="217"/>
    </row>
    <row r="136" spans="1:6" x14ac:dyDescent="0.3">
      <c r="A136" s="217" t="s">
        <v>2182</v>
      </c>
      <c r="B136" s="217" t="s">
        <v>2181</v>
      </c>
      <c r="C136" s="217" t="s">
        <v>2180</v>
      </c>
      <c r="D136" s="217"/>
      <c r="E136" s="217"/>
      <c r="F136" s="217"/>
    </row>
    <row r="137" spans="1:6" x14ac:dyDescent="0.3">
      <c r="A137" s="217" t="s">
        <v>2183</v>
      </c>
      <c r="B137" s="217"/>
      <c r="C137" s="217" t="s">
        <v>2180</v>
      </c>
      <c r="D137" s="217" t="s">
        <v>363</v>
      </c>
      <c r="E137" s="217"/>
      <c r="F137" s="217"/>
    </row>
    <row r="138" spans="1:6" x14ac:dyDescent="0.3">
      <c r="A138" s="217" t="s">
        <v>2184</v>
      </c>
      <c r="B138" s="217" t="s">
        <v>2185</v>
      </c>
      <c r="C138" s="217" t="s">
        <v>2184</v>
      </c>
      <c r="D138" s="217" t="s">
        <v>367</v>
      </c>
      <c r="E138" s="217"/>
      <c r="F138" s="217"/>
    </row>
    <row r="139" spans="1:6" x14ac:dyDescent="0.3">
      <c r="A139" s="217" t="s">
        <v>2186</v>
      </c>
      <c r="B139" s="217" t="s">
        <v>2187</v>
      </c>
      <c r="C139" s="217" t="s">
        <v>2186</v>
      </c>
      <c r="D139" s="217" t="s">
        <v>367</v>
      </c>
      <c r="E139" s="217"/>
      <c r="F139" s="217"/>
    </row>
    <row r="140" spans="1:6" x14ac:dyDescent="0.3">
      <c r="A140" s="217" t="s">
        <v>2188</v>
      </c>
      <c r="B140" s="220" t="s">
        <v>2189</v>
      </c>
      <c r="C140" s="217" t="s">
        <v>2188</v>
      </c>
      <c r="D140" s="217"/>
      <c r="E140" s="217"/>
      <c r="F140" s="217"/>
    </row>
    <row r="141" spans="1:6" x14ac:dyDescent="0.3">
      <c r="A141" s="217" t="s">
        <v>2190</v>
      </c>
      <c r="B141" s="217" t="s">
        <v>2191</v>
      </c>
      <c r="C141" s="217" t="s">
        <v>2192</v>
      </c>
      <c r="D141" s="217" t="s">
        <v>354</v>
      </c>
      <c r="E141" s="217"/>
      <c r="F141" s="217"/>
    </row>
    <row r="142" spans="1:6" x14ac:dyDescent="0.3">
      <c r="A142" s="217" t="s">
        <v>2193</v>
      </c>
      <c r="B142" s="217" t="s">
        <v>2194</v>
      </c>
      <c r="C142" s="217" t="s">
        <v>2192</v>
      </c>
      <c r="D142" s="217" t="s">
        <v>331</v>
      </c>
      <c r="E142" s="217"/>
      <c r="F142" s="217"/>
    </row>
    <row r="143" spans="1:6" x14ac:dyDescent="0.3">
      <c r="A143" s="217" t="s">
        <v>2195</v>
      </c>
      <c r="B143" s="217" t="s">
        <v>2196</v>
      </c>
      <c r="C143" s="217" t="s">
        <v>2192</v>
      </c>
      <c r="D143" s="217" t="s">
        <v>336</v>
      </c>
      <c r="E143" s="217"/>
      <c r="F143" s="217"/>
    </row>
    <row r="144" spans="1:6" x14ac:dyDescent="0.3">
      <c r="A144" s="217" t="s">
        <v>2197</v>
      </c>
      <c r="B144" s="217" t="s">
        <v>2198</v>
      </c>
      <c r="C144" s="217" t="s">
        <v>2192</v>
      </c>
      <c r="D144" s="217" t="s">
        <v>306</v>
      </c>
      <c r="E144" s="217"/>
      <c r="F144" s="217"/>
    </row>
    <row r="145" spans="1:6" x14ac:dyDescent="0.3">
      <c r="A145" s="217" t="s">
        <v>2199</v>
      </c>
      <c r="B145" s="217" t="s">
        <v>2200</v>
      </c>
      <c r="C145" s="217" t="s">
        <v>2192</v>
      </c>
      <c r="D145" s="217"/>
      <c r="E145" s="217"/>
      <c r="F145" s="217"/>
    </row>
    <row r="146" spans="1:6" x14ac:dyDescent="0.3">
      <c r="A146" s="217" t="s">
        <v>2201</v>
      </c>
      <c r="B146" s="217" t="s">
        <v>2202</v>
      </c>
      <c r="C146" s="217" t="s">
        <v>2201</v>
      </c>
      <c r="D146" s="217" t="s">
        <v>374</v>
      </c>
      <c r="E146" s="217"/>
      <c r="F146" s="217"/>
    </row>
    <row r="147" spans="1:6" x14ac:dyDescent="0.3">
      <c r="A147" s="217" t="s">
        <v>2203</v>
      </c>
      <c r="B147" s="217" t="s">
        <v>2204</v>
      </c>
      <c r="C147" s="217" t="s">
        <v>2201</v>
      </c>
      <c r="D147" s="217" t="s">
        <v>374</v>
      </c>
      <c r="E147" s="217"/>
      <c r="F147" s="217"/>
    </row>
    <row r="148" spans="1:6" x14ac:dyDescent="0.3">
      <c r="A148" s="217" t="s">
        <v>2205</v>
      </c>
      <c r="B148" s="217" t="s">
        <v>2206</v>
      </c>
      <c r="C148" s="217" t="s">
        <v>2201</v>
      </c>
      <c r="D148" s="217" t="s">
        <v>374</v>
      </c>
      <c r="E148" s="217"/>
      <c r="F148" s="217"/>
    </row>
    <row r="149" spans="1:6" x14ac:dyDescent="0.3">
      <c r="A149" s="217" t="s">
        <v>2207</v>
      </c>
      <c r="B149" s="217" t="s">
        <v>2115</v>
      </c>
      <c r="C149" s="217" t="s">
        <v>2116</v>
      </c>
      <c r="D149" s="217" t="s">
        <v>292</v>
      </c>
      <c r="E149" s="217"/>
      <c r="F149" s="217"/>
    </row>
    <row r="150" spans="1:6" x14ac:dyDescent="0.3">
      <c r="A150" s="224">
        <v>794</v>
      </c>
      <c r="B150" s="217"/>
      <c r="C150" s="224">
        <v>794</v>
      </c>
      <c r="D150" s="217" t="s">
        <v>394</v>
      </c>
      <c r="E150" s="217"/>
      <c r="F150" s="21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1C65-8E27-4448-815E-A36C2ED1F77E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100" bestFit="1" customWidth="1"/>
    <col min="2" max="2" width="174.44140625" style="100" customWidth="1"/>
    <col min="3" max="16384" width="9.109375" style="100"/>
  </cols>
  <sheetData>
    <row r="1" spans="1:3" ht="39" customHeight="1" x14ac:dyDescent="0.25">
      <c r="A1" s="228" t="s">
        <v>1176</v>
      </c>
      <c r="B1" s="228" t="s">
        <v>26</v>
      </c>
      <c r="C1" s="228" t="s">
        <v>2208</v>
      </c>
    </row>
    <row r="2" spans="1:3" ht="14.4" customHeight="1" x14ac:dyDescent="0.25">
      <c r="A2" s="100" t="s">
        <v>1181</v>
      </c>
      <c r="B2" s="229" t="s">
        <v>1182</v>
      </c>
    </row>
    <row r="3" spans="1:3" ht="14.4" customHeight="1" x14ac:dyDescent="0.25">
      <c r="A3" s="100" t="s">
        <v>1184</v>
      </c>
      <c r="B3" s="229" t="s">
        <v>1185</v>
      </c>
      <c r="C3" s="100">
        <v>151</v>
      </c>
    </row>
    <row r="4" spans="1:3" ht="14.4" customHeight="1" x14ac:dyDescent="0.25">
      <c r="A4" s="100" t="s">
        <v>1186</v>
      </c>
      <c r="B4" s="229" t="s">
        <v>1187</v>
      </c>
    </row>
    <row r="5" spans="1:3" ht="14.4" customHeight="1" x14ac:dyDescent="0.25">
      <c r="A5" s="100" t="s">
        <v>1188</v>
      </c>
      <c r="B5" s="229" t="s">
        <v>1189</v>
      </c>
    </row>
    <row r="6" spans="1:3" ht="14.4" customHeight="1" x14ac:dyDescent="0.25">
      <c r="A6" s="100" t="s">
        <v>1190</v>
      </c>
      <c r="B6" s="229" t="s">
        <v>1191</v>
      </c>
    </row>
    <row r="7" spans="1:3" ht="14.4" customHeight="1" x14ac:dyDescent="0.25">
      <c r="A7" s="100" t="s">
        <v>1192</v>
      </c>
      <c r="B7" s="229" t="s">
        <v>1193</v>
      </c>
    </row>
    <row r="8" spans="1:3" ht="14.4" customHeight="1" x14ac:dyDescent="0.25">
      <c r="A8" s="100" t="s">
        <v>1194</v>
      </c>
      <c r="B8" s="229" t="s">
        <v>1195</v>
      </c>
    </row>
    <row r="9" spans="1:3" ht="14.4" customHeight="1" x14ac:dyDescent="0.25">
      <c r="A9" s="100" t="s">
        <v>1196</v>
      </c>
      <c r="B9" s="229" t="s">
        <v>1197</v>
      </c>
    </row>
    <row r="10" spans="1:3" ht="14.4" customHeight="1" x14ac:dyDescent="0.25">
      <c r="A10" s="100" t="s">
        <v>1198</v>
      </c>
      <c r="B10" s="229" t="s">
        <v>1199</v>
      </c>
    </row>
    <row r="11" spans="1:3" ht="14.4" customHeight="1" x14ac:dyDescent="0.25">
      <c r="A11" s="100" t="s">
        <v>1201</v>
      </c>
      <c r="B11" s="229" t="s">
        <v>1202</v>
      </c>
    </row>
    <row r="12" spans="1:3" ht="14.4" customHeight="1" x14ac:dyDescent="0.25">
      <c r="A12" s="100" t="s">
        <v>1203</v>
      </c>
      <c r="B12" s="229" t="s">
        <v>1204</v>
      </c>
    </row>
    <row r="13" spans="1:3" ht="14.4" customHeight="1" x14ac:dyDescent="0.25">
      <c r="A13" s="100" t="s">
        <v>1205</v>
      </c>
      <c r="B13" s="229" t="s">
        <v>1206</v>
      </c>
    </row>
    <row r="14" spans="1:3" ht="14.4" customHeight="1" x14ac:dyDescent="0.25">
      <c r="A14" s="100" t="s">
        <v>1207</v>
      </c>
      <c r="B14" s="229" t="s">
        <v>1208</v>
      </c>
    </row>
    <row r="15" spans="1:3" ht="14.4" customHeight="1" x14ac:dyDescent="0.25">
      <c r="A15" s="100" t="s">
        <v>1209</v>
      </c>
      <c r="B15" s="229" t="s">
        <v>1210</v>
      </c>
    </row>
    <row r="16" spans="1:3" ht="14.4" customHeight="1" x14ac:dyDescent="0.25">
      <c r="A16" s="100" t="s">
        <v>1212</v>
      </c>
      <c r="B16" s="229" t="s">
        <v>1213</v>
      </c>
    </row>
    <row r="17" spans="1:2" ht="14.4" customHeight="1" x14ac:dyDescent="0.25">
      <c r="A17" s="100" t="s">
        <v>1214</v>
      </c>
      <c r="B17" s="230" t="s">
        <v>1215</v>
      </c>
    </row>
    <row r="18" spans="1:2" ht="14.4" customHeight="1" x14ac:dyDescent="0.25">
      <c r="A18" s="100" t="s">
        <v>1217</v>
      </c>
      <c r="B18" s="229" t="s">
        <v>1218</v>
      </c>
    </row>
    <row r="19" spans="1:2" ht="14.4" customHeight="1" x14ac:dyDescent="0.25">
      <c r="A19" s="100" t="s">
        <v>1219</v>
      </c>
      <c r="B19" s="229" t="s">
        <v>1220</v>
      </c>
    </row>
    <row r="20" spans="1:2" ht="14.4" customHeight="1" x14ac:dyDescent="0.25">
      <c r="A20" s="100" t="s">
        <v>1222</v>
      </c>
      <c r="B20" s="229" t="s">
        <v>1223</v>
      </c>
    </row>
    <row r="21" spans="1:2" ht="14.4" customHeight="1" x14ac:dyDescent="0.25">
      <c r="A21" s="100" t="s">
        <v>1224</v>
      </c>
      <c r="B21" s="229" t="s">
        <v>1225</v>
      </c>
    </row>
    <row r="22" spans="1:2" ht="14.4" customHeight="1" x14ac:dyDescent="0.25">
      <c r="A22" s="100" t="s">
        <v>1226</v>
      </c>
      <c r="B22" s="229" t="s">
        <v>1227</v>
      </c>
    </row>
    <row r="23" spans="1:2" ht="14.4" customHeight="1" x14ac:dyDescent="0.25">
      <c r="A23" s="100" t="s">
        <v>1229</v>
      </c>
      <c r="B23" s="229" t="s">
        <v>1230</v>
      </c>
    </row>
    <row r="24" spans="1:2" ht="14.4" customHeight="1" x14ac:dyDescent="0.25">
      <c r="A24" s="100" t="s">
        <v>1231</v>
      </c>
      <c r="B24" s="229" t="s">
        <v>1232</v>
      </c>
    </row>
    <row r="25" spans="1:2" ht="14.4" customHeight="1" x14ac:dyDescent="0.25">
      <c r="A25" s="100" t="s">
        <v>1233</v>
      </c>
      <c r="B25" s="229" t="s">
        <v>2209</v>
      </c>
    </row>
    <row r="26" spans="1:2" ht="14.4" customHeight="1" x14ac:dyDescent="0.25">
      <c r="A26" s="100" t="s">
        <v>1234</v>
      </c>
      <c r="B26" s="229" t="s">
        <v>1235</v>
      </c>
    </row>
    <row r="27" spans="1:2" ht="14.4" customHeight="1" x14ac:dyDescent="0.25">
      <c r="A27" s="100" t="s">
        <v>1236</v>
      </c>
      <c r="B27" s="229" t="s">
        <v>1237</v>
      </c>
    </row>
    <row r="28" spans="1:2" ht="14.4" customHeight="1" x14ac:dyDescent="0.25">
      <c r="A28" s="100" t="s">
        <v>1238</v>
      </c>
      <c r="B28" s="229" t="s">
        <v>1239</v>
      </c>
    </row>
    <row r="29" spans="1:2" ht="14.4" customHeight="1" x14ac:dyDescent="0.25">
      <c r="A29" s="100" t="s">
        <v>1241</v>
      </c>
      <c r="B29" s="229" t="s">
        <v>1242</v>
      </c>
    </row>
    <row r="30" spans="1:2" ht="14.4" customHeight="1" x14ac:dyDescent="0.25">
      <c r="A30" s="100" t="s">
        <v>1243</v>
      </c>
      <c r="B30" s="229" t="s">
        <v>1244</v>
      </c>
    </row>
    <row r="31" spans="1:2" ht="14.4" customHeight="1" x14ac:dyDescent="0.25">
      <c r="A31" s="100" t="s">
        <v>1245</v>
      </c>
      <c r="B31" s="229" t="s">
        <v>1246</v>
      </c>
    </row>
    <row r="32" spans="1:2" ht="14.4" customHeight="1" x14ac:dyDescent="0.25">
      <c r="A32" s="100" t="s">
        <v>1247</v>
      </c>
      <c r="B32" s="229" t="s">
        <v>1248</v>
      </c>
    </row>
    <row r="33" spans="1:2" ht="14.4" customHeight="1" x14ac:dyDescent="0.25">
      <c r="A33" s="100" t="s">
        <v>1249</v>
      </c>
      <c r="B33" s="229" t="s">
        <v>1250</v>
      </c>
    </row>
    <row r="34" spans="1:2" ht="14.4" customHeight="1" x14ac:dyDescent="0.25">
      <c r="A34" s="100" t="s">
        <v>1251</v>
      </c>
      <c r="B34" s="229" t="s">
        <v>1252</v>
      </c>
    </row>
    <row r="35" spans="1:2" ht="14.4" customHeight="1" x14ac:dyDescent="0.25">
      <c r="A35" s="100" t="s">
        <v>1253</v>
      </c>
      <c r="B35" s="229" t="s">
        <v>1254</v>
      </c>
    </row>
    <row r="36" spans="1:2" ht="14.4" customHeight="1" x14ac:dyDescent="0.25">
      <c r="A36" s="100" t="s">
        <v>1255</v>
      </c>
      <c r="B36" s="229" t="s">
        <v>1256</v>
      </c>
    </row>
    <row r="37" spans="1:2" ht="14.4" customHeight="1" x14ac:dyDescent="0.25">
      <c r="A37" s="100" t="s">
        <v>1257</v>
      </c>
      <c r="B37" s="229" t="s">
        <v>1258</v>
      </c>
    </row>
    <row r="38" spans="1:2" ht="14.4" customHeight="1" x14ac:dyDescent="0.25">
      <c r="A38" s="100" t="s">
        <v>1260</v>
      </c>
      <c r="B38" s="229" t="s">
        <v>1261</v>
      </c>
    </row>
    <row r="39" spans="1:2" ht="14.4" customHeight="1" x14ac:dyDescent="0.25">
      <c r="A39" s="100" t="s">
        <v>1262</v>
      </c>
      <c r="B39" s="229" t="s">
        <v>1263</v>
      </c>
    </row>
    <row r="40" spans="1:2" ht="14.4" customHeight="1" x14ac:dyDescent="0.25">
      <c r="A40" s="100" t="s">
        <v>1264</v>
      </c>
      <c r="B40" s="229" t="s">
        <v>1265</v>
      </c>
    </row>
    <row r="41" spans="1:2" ht="14.4" customHeight="1" x14ac:dyDescent="0.25">
      <c r="A41" s="100" t="s">
        <v>1266</v>
      </c>
      <c r="B41" s="229" t="s">
        <v>1267</v>
      </c>
    </row>
    <row r="42" spans="1:2" ht="14.4" customHeight="1" x14ac:dyDescent="0.25">
      <c r="A42" s="100" t="s">
        <v>1268</v>
      </c>
      <c r="B42" s="229" t="s">
        <v>1269</v>
      </c>
    </row>
    <row r="43" spans="1:2" ht="14.4" customHeight="1" x14ac:dyDescent="0.25">
      <c r="A43" s="100" t="s">
        <v>1270</v>
      </c>
      <c r="B43" s="229" t="s">
        <v>1271</v>
      </c>
    </row>
    <row r="44" spans="1:2" ht="14.4" customHeight="1" x14ac:dyDescent="0.25">
      <c r="A44" s="100" t="s">
        <v>1272</v>
      </c>
      <c r="B44" s="229" t="s">
        <v>1273</v>
      </c>
    </row>
    <row r="45" spans="1:2" ht="14.4" customHeight="1" x14ac:dyDescent="0.25">
      <c r="A45" s="100" t="s">
        <v>1274</v>
      </c>
      <c r="B45" s="229" t="s">
        <v>1275</v>
      </c>
    </row>
    <row r="46" spans="1:2" ht="14.4" customHeight="1" x14ac:dyDescent="0.25">
      <c r="A46" s="100" t="s">
        <v>1276</v>
      </c>
      <c r="B46" s="229" t="s">
        <v>1277</v>
      </c>
    </row>
    <row r="47" spans="1:2" ht="14.4" customHeight="1" x14ac:dyDescent="0.25">
      <c r="A47" s="100" t="s">
        <v>1278</v>
      </c>
      <c r="B47" s="229" t="s">
        <v>1279</v>
      </c>
    </row>
    <row r="48" spans="1:2" ht="14.4" customHeight="1" x14ac:dyDescent="0.25">
      <c r="A48" s="100" t="s">
        <v>1280</v>
      </c>
      <c r="B48" s="229" t="s">
        <v>1281</v>
      </c>
    </row>
    <row r="49" spans="1:3" ht="14.4" customHeight="1" x14ac:dyDescent="0.25">
      <c r="A49" s="100" t="s">
        <v>1282</v>
      </c>
      <c r="B49" s="229" t="s">
        <v>1275</v>
      </c>
    </row>
    <row r="50" spans="1:3" ht="14.4" customHeight="1" x14ac:dyDescent="0.25">
      <c r="A50" s="100" t="s">
        <v>1283</v>
      </c>
      <c r="B50" s="229" t="s">
        <v>1284</v>
      </c>
    </row>
    <row r="51" spans="1:3" ht="14.4" customHeight="1" x14ac:dyDescent="0.25">
      <c r="A51" s="100" t="s">
        <v>1286</v>
      </c>
      <c r="B51" s="229" t="s">
        <v>1287</v>
      </c>
    </row>
    <row r="52" spans="1:3" ht="14.4" customHeight="1" x14ac:dyDescent="0.25">
      <c r="A52" s="100" t="s">
        <v>1288</v>
      </c>
      <c r="B52" s="229" t="s">
        <v>1289</v>
      </c>
    </row>
    <row r="53" spans="1:3" ht="14.4" customHeight="1" x14ac:dyDescent="0.25">
      <c r="A53" s="100" t="s">
        <v>1290</v>
      </c>
      <c r="B53" s="229" t="s">
        <v>1291</v>
      </c>
    </row>
    <row r="54" spans="1:3" ht="14.4" customHeight="1" x14ac:dyDescent="0.25">
      <c r="A54" s="100" t="s">
        <v>1292</v>
      </c>
      <c r="B54" s="229" t="s">
        <v>1293</v>
      </c>
    </row>
    <row r="55" spans="1:3" ht="14.4" customHeight="1" x14ac:dyDescent="0.25">
      <c r="A55" s="100" t="s">
        <v>1294</v>
      </c>
      <c r="B55" s="229" t="s">
        <v>1295</v>
      </c>
    </row>
    <row r="56" spans="1:3" ht="14.4" customHeight="1" x14ac:dyDescent="0.25">
      <c r="A56" s="100" t="s">
        <v>1296</v>
      </c>
      <c r="B56" s="229" t="s">
        <v>1297</v>
      </c>
      <c r="C56" s="100">
        <v>117</v>
      </c>
    </row>
    <row r="57" spans="1:3" ht="14.4" customHeight="1" x14ac:dyDescent="0.25">
      <c r="A57" s="100" t="s">
        <v>1298</v>
      </c>
      <c r="B57" s="229" t="s">
        <v>1299</v>
      </c>
    </row>
    <row r="58" spans="1:3" ht="14.4" customHeight="1" x14ac:dyDescent="0.25">
      <c r="A58" s="100" t="s">
        <v>1301</v>
      </c>
      <c r="B58" s="229" t="s">
        <v>1302</v>
      </c>
    </row>
    <row r="59" spans="1:3" ht="14.4" customHeight="1" x14ac:dyDescent="0.25">
      <c r="A59" s="100" t="s">
        <v>1303</v>
      </c>
      <c r="B59" s="229" t="s">
        <v>1304</v>
      </c>
      <c r="C59" s="100">
        <v>121</v>
      </c>
    </row>
    <row r="60" spans="1:3" ht="14.4" customHeight="1" x14ac:dyDescent="0.25">
      <c r="A60" s="100" t="s">
        <v>1305</v>
      </c>
      <c r="B60" s="229" t="s">
        <v>1306</v>
      </c>
    </row>
    <row r="61" spans="1:3" ht="14.4" customHeight="1" x14ac:dyDescent="0.25">
      <c r="A61" s="100" t="s">
        <v>1308</v>
      </c>
      <c r="B61" s="229" t="s">
        <v>1309</v>
      </c>
      <c r="C61" s="100">
        <v>117</v>
      </c>
    </row>
    <row r="62" spans="1:3" ht="14.4" customHeight="1" x14ac:dyDescent="0.25">
      <c r="A62" s="100" t="s">
        <v>1310</v>
      </c>
      <c r="B62" s="229" t="s">
        <v>1311</v>
      </c>
    </row>
    <row r="63" spans="1:3" ht="14.4" customHeight="1" x14ac:dyDescent="0.25">
      <c r="A63" s="100" t="s">
        <v>1312</v>
      </c>
      <c r="B63" s="229" t="s">
        <v>1313</v>
      </c>
    </row>
    <row r="64" spans="1:3" ht="14.4" customHeight="1" x14ac:dyDescent="0.25">
      <c r="A64" s="100" t="s">
        <v>1314</v>
      </c>
      <c r="B64" s="229" t="s">
        <v>1315</v>
      </c>
    </row>
    <row r="65" spans="1:3" ht="14.4" customHeight="1" x14ac:dyDescent="0.25">
      <c r="A65" s="100" t="s">
        <v>1316</v>
      </c>
      <c r="B65" s="229" t="s">
        <v>1317</v>
      </c>
    </row>
    <row r="66" spans="1:3" ht="14.4" customHeight="1" x14ac:dyDescent="0.25">
      <c r="A66" s="100" t="s">
        <v>1318</v>
      </c>
      <c r="B66" s="229" t="s">
        <v>1319</v>
      </c>
    </row>
    <row r="67" spans="1:3" ht="14.4" customHeight="1" x14ac:dyDescent="0.25">
      <c r="A67" s="100" t="s">
        <v>1320</v>
      </c>
      <c r="B67" s="229" t="s">
        <v>1321</v>
      </c>
    </row>
    <row r="68" spans="1:3" ht="14.4" customHeight="1" x14ac:dyDescent="0.25">
      <c r="A68" s="100" t="s">
        <v>1322</v>
      </c>
      <c r="B68" s="229" t="s">
        <v>1323</v>
      </c>
    </row>
    <row r="69" spans="1:3" ht="14.4" customHeight="1" x14ac:dyDescent="0.25">
      <c r="A69" s="100" t="s">
        <v>1324</v>
      </c>
      <c r="B69" s="229" t="s">
        <v>1325</v>
      </c>
      <c r="C69" s="100">
        <v>42</v>
      </c>
    </row>
    <row r="70" spans="1:3" ht="14.4" customHeight="1" x14ac:dyDescent="0.25">
      <c r="A70" s="100" t="s">
        <v>1326</v>
      </c>
      <c r="B70" s="229" t="s">
        <v>1327</v>
      </c>
      <c r="C70" s="100">
        <v>156</v>
      </c>
    </row>
    <row r="71" spans="1:3" ht="14.4" customHeight="1" x14ac:dyDescent="0.25">
      <c r="A71" s="100" t="s">
        <v>1328</v>
      </c>
      <c r="B71" s="229" t="s">
        <v>1329</v>
      </c>
    </row>
    <row r="72" spans="1:3" ht="14.4" customHeight="1" x14ac:dyDescent="0.25">
      <c r="A72" s="100" t="s">
        <v>1330</v>
      </c>
      <c r="B72" s="229" t="s">
        <v>1331</v>
      </c>
    </row>
    <row r="73" spans="1:3" ht="14.4" customHeight="1" x14ac:dyDescent="0.25">
      <c r="A73" s="100" t="s">
        <v>1333</v>
      </c>
      <c r="B73" s="229" t="s">
        <v>1334</v>
      </c>
    </row>
    <row r="74" spans="1:3" ht="14.4" customHeight="1" x14ac:dyDescent="0.25">
      <c r="A74" s="100" t="s">
        <v>1335</v>
      </c>
      <c r="B74" s="229" t="s">
        <v>1336</v>
      </c>
    </row>
    <row r="75" spans="1:3" ht="14.4" customHeight="1" x14ac:dyDescent="0.25">
      <c r="A75" s="100" t="s">
        <v>1337</v>
      </c>
      <c r="B75" s="229" t="s">
        <v>1338</v>
      </c>
    </row>
    <row r="76" spans="1:3" ht="14.4" customHeight="1" x14ac:dyDescent="0.25">
      <c r="A76" s="100" t="s">
        <v>1339</v>
      </c>
      <c r="B76" s="229" t="s">
        <v>1340</v>
      </c>
    </row>
    <row r="77" spans="1:3" ht="14.4" customHeight="1" x14ac:dyDescent="0.25">
      <c r="A77" s="100" t="s">
        <v>1341</v>
      </c>
      <c r="B77" s="229" t="s">
        <v>1342</v>
      </c>
    </row>
    <row r="78" spans="1:3" ht="14.4" customHeight="1" x14ac:dyDescent="0.25">
      <c r="A78" s="100" t="s">
        <v>1343</v>
      </c>
      <c r="B78" s="229" t="s">
        <v>1344</v>
      </c>
    </row>
    <row r="79" spans="1:3" ht="14.4" customHeight="1" x14ac:dyDescent="0.25">
      <c r="A79" s="100" t="s">
        <v>1345</v>
      </c>
      <c r="B79" s="229" t="s">
        <v>1346</v>
      </c>
    </row>
    <row r="80" spans="1:3" ht="14.4" customHeight="1" x14ac:dyDescent="0.25">
      <c r="A80" s="100" t="s">
        <v>1347</v>
      </c>
      <c r="B80" s="229" t="s">
        <v>1348</v>
      </c>
    </row>
    <row r="81" spans="1:2" ht="14.4" customHeight="1" x14ac:dyDescent="0.25">
      <c r="A81" s="100" t="s">
        <v>1349</v>
      </c>
      <c r="B81" s="229" t="s">
        <v>1350</v>
      </c>
    </row>
    <row r="82" spans="1:2" ht="14.4" customHeight="1" x14ac:dyDescent="0.25">
      <c r="A82" s="100" t="s">
        <v>1351</v>
      </c>
      <c r="B82" s="229" t="s">
        <v>1352</v>
      </c>
    </row>
    <row r="83" spans="1:2" ht="14.4" customHeight="1" x14ac:dyDescent="0.25">
      <c r="A83" s="100" t="s">
        <v>1353</v>
      </c>
      <c r="B83" s="230" t="s">
        <v>1354</v>
      </c>
    </row>
    <row r="84" spans="1:2" ht="14.4" customHeight="1" x14ac:dyDescent="0.25">
      <c r="A84" s="100" t="s">
        <v>1355</v>
      </c>
      <c r="B84" s="229" t="s">
        <v>1356</v>
      </c>
    </row>
    <row r="85" spans="1:2" ht="14.4" customHeight="1" x14ac:dyDescent="0.25">
      <c r="A85" s="100" t="s">
        <v>1357</v>
      </c>
      <c r="B85" s="229" t="s">
        <v>1358</v>
      </c>
    </row>
    <row r="86" spans="1:2" ht="14.4" customHeight="1" x14ac:dyDescent="0.25">
      <c r="A86" s="100" t="s">
        <v>1359</v>
      </c>
      <c r="B86" s="229" t="s">
        <v>1360</v>
      </c>
    </row>
    <row r="87" spans="1:2" ht="14.4" customHeight="1" x14ac:dyDescent="0.25">
      <c r="A87" s="100" t="s">
        <v>1361</v>
      </c>
      <c r="B87" s="229" t="s">
        <v>1362</v>
      </c>
    </row>
    <row r="88" spans="1:2" ht="14.4" customHeight="1" x14ac:dyDescent="0.25">
      <c r="A88" s="100" t="s">
        <v>1363</v>
      </c>
      <c r="B88" s="229" t="s">
        <v>1364</v>
      </c>
    </row>
    <row r="89" spans="1:2" ht="14.4" customHeight="1" x14ac:dyDescent="0.25">
      <c r="A89" s="100" t="s">
        <v>1365</v>
      </c>
      <c r="B89" s="229" t="s">
        <v>1366</v>
      </c>
    </row>
    <row r="90" spans="1:2" ht="14.4" customHeight="1" x14ac:dyDescent="0.25">
      <c r="A90" s="100" t="s">
        <v>1367</v>
      </c>
      <c r="B90" s="229" t="s">
        <v>1368</v>
      </c>
    </row>
    <row r="91" spans="1:2" ht="14.4" customHeight="1" x14ac:dyDescent="0.25">
      <c r="A91" s="100" t="s">
        <v>1369</v>
      </c>
      <c r="B91" s="229" t="s">
        <v>1370</v>
      </c>
    </row>
    <row r="92" spans="1:2" ht="14.4" customHeight="1" x14ac:dyDescent="0.25">
      <c r="A92" s="100" t="s">
        <v>1371</v>
      </c>
      <c r="B92" s="230" t="s">
        <v>1372</v>
      </c>
    </row>
    <row r="93" spans="1:2" ht="14.4" customHeight="1" x14ac:dyDescent="0.25">
      <c r="A93" s="100" t="s">
        <v>1373</v>
      </c>
      <c r="B93" s="230" t="s">
        <v>1374</v>
      </c>
    </row>
    <row r="94" spans="1:2" ht="14.4" customHeight="1" x14ac:dyDescent="0.25">
      <c r="A94" s="100" t="s">
        <v>1375</v>
      </c>
      <c r="B94" s="230" t="s">
        <v>1376</v>
      </c>
    </row>
    <row r="95" spans="1:2" ht="14.4" customHeight="1" x14ac:dyDescent="0.25">
      <c r="A95" s="100" t="s">
        <v>1377</v>
      </c>
      <c r="B95" s="229" t="s">
        <v>1378</v>
      </c>
    </row>
    <row r="96" spans="1:2" ht="14.4" customHeight="1" x14ac:dyDescent="0.25">
      <c r="A96" s="100" t="s">
        <v>1379</v>
      </c>
      <c r="B96" s="229" t="s">
        <v>1380</v>
      </c>
    </row>
    <row r="97" spans="1:3" ht="14.4" customHeight="1" x14ac:dyDescent="0.25">
      <c r="A97" s="100" t="s">
        <v>1381</v>
      </c>
      <c r="B97" s="229" t="s">
        <v>1382</v>
      </c>
    </row>
    <row r="98" spans="1:3" ht="14.4" customHeight="1" x14ac:dyDescent="0.25">
      <c r="A98" s="100" t="s">
        <v>1383</v>
      </c>
      <c r="B98" s="229" t="s">
        <v>1384</v>
      </c>
    </row>
    <row r="99" spans="1:3" ht="14.4" customHeight="1" x14ac:dyDescent="0.25">
      <c r="A99" s="100" t="s">
        <v>1385</v>
      </c>
      <c r="B99" s="229" t="s">
        <v>1386</v>
      </c>
    </row>
    <row r="100" spans="1:3" ht="14.4" customHeight="1" x14ac:dyDescent="0.25">
      <c r="A100" s="100" t="s">
        <v>1387</v>
      </c>
      <c r="B100" s="229" t="s">
        <v>1388</v>
      </c>
    </row>
    <row r="101" spans="1:3" ht="14.4" customHeight="1" x14ac:dyDescent="0.25">
      <c r="A101" s="100" t="s">
        <v>1389</v>
      </c>
      <c r="B101" s="229" t="s">
        <v>1390</v>
      </c>
    </row>
    <row r="102" spans="1:3" ht="14.4" customHeight="1" x14ac:dyDescent="0.25">
      <c r="A102" s="100" t="s">
        <v>1392</v>
      </c>
      <c r="B102" s="229" t="s">
        <v>1393</v>
      </c>
    </row>
    <row r="103" spans="1:3" ht="14.4" customHeight="1" x14ac:dyDescent="0.25">
      <c r="A103" s="100" t="s">
        <v>1394</v>
      </c>
      <c r="B103" s="229" t="s">
        <v>1395</v>
      </c>
    </row>
    <row r="104" spans="1:3" ht="14.4" customHeight="1" x14ac:dyDescent="0.25">
      <c r="A104" s="100" t="s">
        <v>1396</v>
      </c>
      <c r="B104" s="229" t="s">
        <v>1397</v>
      </c>
    </row>
    <row r="105" spans="1:3" ht="14.4" customHeight="1" x14ac:dyDescent="0.25">
      <c r="A105" s="100" t="s">
        <v>1398</v>
      </c>
      <c r="B105" s="229" t="s">
        <v>1399</v>
      </c>
    </row>
    <row r="106" spans="1:3" ht="14.4" customHeight="1" x14ac:dyDescent="0.25">
      <c r="A106" s="100" t="s">
        <v>1400</v>
      </c>
      <c r="B106" s="229" t="s">
        <v>1401</v>
      </c>
    </row>
    <row r="107" spans="1:3" ht="14.4" customHeight="1" x14ac:dyDescent="0.25">
      <c r="A107" s="100" t="s">
        <v>1402</v>
      </c>
      <c r="B107" s="229" t="s">
        <v>1403</v>
      </c>
    </row>
    <row r="108" spans="1:3" ht="14.4" customHeight="1" x14ac:dyDescent="0.25">
      <c r="A108" s="100" t="s">
        <v>1404</v>
      </c>
      <c r="B108" s="229" t="s">
        <v>1405</v>
      </c>
    </row>
    <row r="109" spans="1:3" ht="14.4" customHeight="1" x14ac:dyDescent="0.25">
      <c r="A109" s="100" t="s">
        <v>1407</v>
      </c>
      <c r="B109" s="229" t="s">
        <v>1408</v>
      </c>
    </row>
    <row r="110" spans="1:3" ht="14.4" customHeight="1" x14ac:dyDescent="0.25">
      <c r="A110" s="100" t="s">
        <v>1409</v>
      </c>
      <c r="B110" s="229" t="s">
        <v>1410</v>
      </c>
      <c r="C110" s="100">
        <v>141</v>
      </c>
    </row>
    <row r="111" spans="1:3" ht="14.4" customHeight="1" x14ac:dyDescent="0.25">
      <c r="A111" s="100" t="s">
        <v>1412</v>
      </c>
      <c r="B111" s="229" t="s">
        <v>1413</v>
      </c>
      <c r="C111" s="100">
        <v>141</v>
      </c>
    </row>
    <row r="112" spans="1:3" ht="14.4" customHeight="1" x14ac:dyDescent="0.25">
      <c r="A112" s="100" t="s">
        <v>1414</v>
      </c>
      <c r="B112" s="229" t="s">
        <v>1415</v>
      </c>
      <c r="C112" s="100">
        <v>141</v>
      </c>
    </row>
    <row r="113" spans="1:3" ht="14.4" customHeight="1" x14ac:dyDescent="0.25">
      <c r="A113" s="100" t="s">
        <v>1416</v>
      </c>
      <c r="B113" s="229" t="s">
        <v>1417</v>
      </c>
      <c r="C113" s="100">
        <v>141</v>
      </c>
    </row>
    <row r="114" spans="1:3" ht="14.4" customHeight="1" x14ac:dyDescent="0.25">
      <c r="A114" s="100" t="s">
        <v>1418</v>
      </c>
      <c r="B114" s="229" t="s">
        <v>1419</v>
      </c>
    </row>
    <row r="115" spans="1:3" ht="14.4" customHeight="1" x14ac:dyDescent="0.25">
      <c r="A115" s="100" t="s">
        <v>1421</v>
      </c>
      <c r="B115" s="229" t="s">
        <v>1422</v>
      </c>
    </row>
    <row r="116" spans="1:3" ht="14.4" customHeight="1" x14ac:dyDescent="0.25">
      <c r="A116" s="100" t="s">
        <v>1423</v>
      </c>
      <c r="B116" s="229" t="s">
        <v>1424</v>
      </c>
    </row>
    <row r="117" spans="1:3" ht="14.4" customHeight="1" x14ac:dyDescent="0.25">
      <c r="A117" s="100" t="s">
        <v>1425</v>
      </c>
      <c r="B117" s="229" t="s">
        <v>1426</v>
      </c>
    </row>
    <row r="118" spans="1:3" ht="14.4" customHeight="1" x14ac:dyDescent="0.25">
      <c r="A118" s="100" t="s">
        <v>1427</v>
      </c>
      <c r="B118" s="229" t="s">
        <v>1428</v>
      </c>
    </row>
    <row r="119" spans="1:3" ht="14.4" customHeight="1" x14ac:dyDescent="0.25">
      <c r="A119" s="100" t="s">
        <v>1429</v>
      </c>
      <c r="B119" s="229" t="s">
        <v>1430</v>
      </c>
    </row>
    <row r="120" spans="1:3" ht="14.4" customHeight="1" x14ac:dyDescent="0.25">
      <c r="A120" s="100" t="s">
        <v>1431</v>
      </c>
      <c r="B120" s="229" t="s">
        <v>1432</v>
      </c>
    </row>
    <row r="121" spans="1:3" ht="14.4" customHeight="1" x14ac:dyDescent="0.25">
      <c r="A121" s="100" t="s">
        <v>1434</v>
      </c>
      <c r="B121" s="229" t="s">
        <v>1435</v>
      </c>
    </row>
    <row r="122" spans="1:3" ht="14.4" customHeight="1" x14ac:dyDescent="0.25">
      <c r="A122" s="100" t="s">
        <v>1436</v>
      </c>
      <c r="B122" s="229" t="s">
        <v>1437</v>
      </c>
    </row>
    <row r="123" spans="1:3" ht="14.4" customHeight="1" x14ac:dyDescent="0.25">
      <c r="A123" s="100" t="s">
        <v>1438</v>
      </c>
      <c r="B123" s="229" t="s">
        <v>1439</v>
      </c>
    </row>
    <row r="124" spans="1:3" ht="14.4" customHeight="1" x14ac:dyDescent="0.25">
      <c r="A124" s="100" t="s">
        <v>1440</v>
      </c>
      <c r="B124" s="229" t="s">
        <v>1441</v>
      </c>
    </row>
    <row r="125" spans="1:3" ht="14.4" customHeight="1" x14ac:dyDescent="0.25">
      <c r="A125" s="100" t="s">
        <v>1442</v>
      </c>
      <c r="B125" s="229" t="s">
        <v>1443</v>
      </c>
    </row>
    <row r="126" spans="1:3" ht="14.4" customHeight="1" x14ac:dyDescent="0.25">
      <c r="A126" s="100" t="s">
        <v>1444</v>
      </c>
      <c r="B126" s="229" t="s">
        <v>1445</v>
      </c>
    </row>
    <row r="127" spans="1:3" ht="14.4" customHeight="1" x14ac:dyDescent="0.25">
      <c r="A127" s="100" t="s">
        <v>1446</v>
      </c>
      <c r="B127" s="229" t="s">
        <v>1447</v>
      </c>
    </row>
    <row r="128" spans="1:3" ht="14.4" customHeight="1" x14ac:dyDescent="0.25">
      <c r="A128" s="100" t="s">
        <v>1449</v>
      </c>
      <c r="B128" s="229" t="s">
        <v>1450</v>
      </c>
    </row>
    <row r="129" spans="1:2" ht="14.4" customHeight="1" x14ac:dyDescent="0.25">
      <c r="A129" s="100" t="s">
        <v>1451</v>
      </c>
      <c r="B129" s="229" t="s">
        <v>1452</v>
      </c>
    </row>
    <row r="130" spans="1:2" ht="14.4" customHeight="1" x14ac:dyDescent="0.25">
      <c r="A130" s="100" t="s">
        <v>1453</v>
      </c>
      <c r="B130" s="229" t="s">
        <v>1454</v>
      </c>
    </row>
    <row r="131" spans="1:2" ht="14.4" customHeight="1" x14ac:dyDescent="0.25">
      <c r="A131" s="100" t="s">
        <v>1455</v>
      </c>
      <c r="B131" s="230" t="s">
        <v>1456</v>
      </c>
    </row>
    <row r="132" spans="1:2" ht="14.4" customHeight="1" x14ac:dyDescent="0.25">
      <c r="A132" s="100" t="s">
        <v>1457</v>
      </c>
      <c r="B132" s="229" t="s">
        <v>1458</v>
      </c>
    </row>
    <row r="133" spans="1:2" ht="14.4" customHeight="1" x14ac:dyDescent="0.25">
      <c r="A133" s="100" t="s">
        <v>1460</v>
      </c>
      <c r="B133" s="229" t="s">
        <v>1461</v>
      </c>
    </row>
    <row r="134" spans="1:2" ht="14.4" customHeight="1" x14ac:dyDescent="0.25">
      <c r="A134" s="100" t="s">
        <v>1462</v>
      </c>
      <c r="B134" s="229" t="s">
        <v>1463</v>
      </c>
    </row>
    <row r="135" spans="1:2" ht="14.4" customHeight="1" x14ac:dyDescent="0.25">
      <c r="A135" s="100" t="s">
        <v>1464</v>
      </c>
      <c r="B135" s="229" t="s">
        <v>1465</v>
      </c>
    </row>
    <row r="136" spans="1:2" ht="14.4" customHeight="1" x14ac:dyDescent="0.25">
      <c r="A136" s="100" t="s">
        <v>1466</v>
      </c>
      <c r="B136" s="229" t="s">
        <v>1467</v>
      </c>
    </row>
    <row r="137" spans="1:2" ht="14.4" customHeight="1" x14ac:dyDescent="0.25">
      <c r="A137" s="100" t="s">
        <v>1468</v>
      </c>
      <c r="B137" s="229" t="s">
        <v>1469</v>
      </c>
    </row>
    <row r="138" spans="1:2" ht="14.4" customHeight="1" x14ac:dyDescent="0.25">
      <c r="A138" s="100" t="s">
        <v>1470</v>
      </c>
      <c r="B138" s="229" t="s">
        <v>1471</v>
      </c>
    </row>
    <row r="139" spans="1:2" ht="14.4" customHeight="1" x14ac:dyDescent="0.25">
      <c r="A139" s="100" t="s">
        <v>1472</v>
      </c>
      <c r="B139" s="230" t="s">
        <v>1473</v>
      </c>
    </row>
    <row r="140" spans="1:2" ht="14.4" customHeight="1" x14ac:dyDescent="0.25">
      <c r="A140" s="100" t="s">
        <v>1475</v>
      </c>
      <c r="B140" s="229" t="s">
        <v>1476</v>
      </c>
    </row>
    <row r="141" spans="1:2" ht="14.4" customHeight="1" x14ac:dyDescent="0.25">
      <c r="A141" s="100" t="s">
        <v>1477</v>
      </c>
      <c r="B141" s="229" t="s">
        <v>1478</v>
      </c>
    </row>
    <row r="142" spans="1:2" ht="14.4" customHeight="1" x14ac:dyDescent="0.25">
      <c r="A142" s="100" t="s">
        <v>1479</v>
      </c>
      <c r="B142" s="229" t="s">
        <v>1480</v>
      </c>
    </row>
    <row r="143" spans="1:2" ht="14.4" customHeight="1" x14ac:dyDescent="0.25">
      <c r="A143" s="100" t="s">
        <v>1482</v>
      </c>
      <c r="B143" s="229" t="s">
        <v>1483</v>
      </c>
    </row>
    <row r="144" spans="1:2" ht="14.4" customHeight="1" x14ac:dyDescent="0.25">
      <c r="A144" s="100" t="s">
        <v>1484</v>
      </c>
      <c r="B144" s="229" t="s">
        <v>1485</v>
      </c>
    </row>
    <row r="145" spans="1:2" ht="14.4" customHeight="1" x14ac:dyDescent="0.25">
      <c r="A145" s="100" t="s">
        <v>1486</v>
      </c>
      <c r="B145" s="229" t="s">
        <v>1487</v>
      </c>
    </row>
    <row r="146" spans="1:2" ht="14.4" customHeight="1" x14ac:dyDescent="0.25">
      <c r="A146" s="100" t="s">
        <v>1488</v>
      </c>
      <c r="B146" s="229" t="s">
        <v>1489</v>
      </c>
    </row>
    <row r="147" spans="1:2" ht="14.4" customHeight="1" x14ac:dyDescent="0.25">
      <c r="A147" s="100" t="s">
        <v>1490</v>
      </c>
      <c r="B147" s="229" t="s">
        <v>1491</v>
      </c>
    </row>
    <row r="148" spans="1:2" ht="14.4" customHeight="1" x14ac:dyDescent="0.25">
      <c r="A148" s="100" t="s">
        <v>1492</v>
      </c>
      <c r="B148" s="229" t="s">
        <v>1493</v>
      </c>
    </row>
    <row r="149" spans="1:2" ht="14.4" customHeight="1" x14ac:dyDescent="0.25">
      <c r="A149" s="100" t="s">
        <v>1494</v>
      </c>
      <c r="B149" s="229" t="s">
        <v>1495</v>
      </c>
    </row>
    <row r="150" spans="1:2" ht="14.4" customHeight="1" x14ac:dyDescent="0.25">
      <c r="A150" s="100" t="s">
        <v>1496</v>
      </c>
      <c r="B150" s="229" t="s">
        <v>1497</v>
      </c>
    </row>
    <row r="151" spans="1:2" ht="14.4" customHeight="1" x14ac:dyDescent="0.25">
      <c r="A151" s="100" t="s">
        <v>1499</v>
      </c>
      <c r="B151" s="229" t="s">
        <v>1500</v>
      </c>
    </row>
    <row r="152" spans="1:2" ht="14.4" customHeight="1" x14ac:dyDescent="0.25">
      <c r="A152" s="100" t="s">
        <v>1501</v>
      </c>
      <c r="B152" s="229" t="s">
        <v>1502</v>
      </c>
    </row>
    <row r="153" spans="1:2" ht="14.4" customHeight="1" x14ac:dyDescent="0.25">
      <c r="A153" s="100" t="s">
        <v>1503</v>
      </c>
      <c r="B153" s="229" t="s">
        <v>1504</v>
      </c>
    </row>
    <row r="154" spans="1:2" ht="14.4" customHeight="1" x14ac:dyDescent="0.25">
      <c r="A154" s="100" t="s">
        <v>1505</v>
      </c>
      <c r="B154" s="229" t="s">
        <v>1506</v>
      </c>
    </row>
    <row r="155" spans="1:2" ht="14.4" customHeight="1" x14ac:dyDescent="0.25">
      <c r="A155" s="100" t="s">
        <v>1507</v>
      </c>
      <c r="B155" s="229" t="s">
        <v>1508</v>
      </c>
    </row>
    <row r="156" spans="1:2" ht="14.4" customHeight="1" x14ac:dyDescent="0.25">
      <c r="A156" s="100" t="s">
        <v>1509</v>
      </c>
      <c r="B156" s="229" t="s">
        <v>1510</v>
      </c>
    </row>
    <row r="157" spans="1:2" ht="14.4" customHeight="1" x14ac:dyDescent="0.25">
      <c r="A157" s="100" t="s">
        <v>1511</v>
      </c>
      <c r="B157" s="229" t="s">
        <v>1512</v>
      </c>
    </row>
    <row r="158" spans="1:2" ht="14.4" customHeight="1" x14ac:dyDescent="0.25">
      <c r="A158" s="100" t="s">
        <v>1513</v>
      </c>
      <c r="B158" s="229" t="s">
        <v>1514</v>
      </c>
    </row>
    <row r="159" spans="1:2" ht="14.4" customHeight="1" x14ac:dyDescent="0.25">
      <c r="A159" s="100" t="s">
        <v>1516</v>
      </c>
      <c r="B159" s="229" t="s">
        <v>1517</v>
      </c>
    </row>
    <row r="160" spans="1:2" ht="14.4" customHeight="1" x14ac:dyDescent="0.25">
      <c r="A160" s="100" t="s">
        <v>1518</v>
      </c>
      <c r="B160" s="229" t="s">
        <v>1519</v>
      </c>
    </row>
    <row r="161" spans="1:2" ht="14.4" customHeight="1" x14ac:dyDescent="0.25">
      <c r="A161" s="100" t="s">
        <v>1520</v>
      </c>
      <c r="B161" s="229" t="s">
        <v>1521</v>
      </c>
    </row>
    <row r="162" spans="1:2" ht="14.4" customHeight="1" x14ac:dyDescent="0.25">
      <c r="A162" s="100" t="s">
        <v>1522</v>
      </c>
      <c r="B162" s="229" t="s">
        <v>1523</v>
      </c>
    </row>
    <row r="163" spans="1:2" ht="14.4" customHeight="1" x14ac:dyDescent="0.25">
      <c r="A163" s="100" t="s">
        <v>1524</v>
      </c>
      <c r="B163" s="229" t="s">
        <v>1525</v>
      </c>
    </row>
    <row r="164" spans="1:2" ht="14.4" customHeight="1" x14ac:dyDescent="0.25">
      <c r="A164" s="100" t="s">
        <v>1526</v>
      </c>
      <c r="B164" s="229" t="s">
        <v>1527</v>
      </c>
    </row>
    <row r="165" spans="1:2" ht="14.4" customHeight="1" x14ac:dyDescent="0.25">
      <c r="A165" s="100" t="s">
        <v>1528</v>
      </c>
      <c r="B165" s="229" t="s">
        <v>1529</v>
      </c>
    </row>
    <row r="166" spans="1:2" ht="14.4" customHeight="1" x14ac:dyDescent="0.25">
      <c r="A166" s="100" t="s">
        <v>1530</v>
      </c>
      <c r="B166" s="229" t="s">
        <v>1531</v>
      </c>
    </row>
    <row r="167" spans="1:2" ht="14.4" customHeight="1" x14ac:dyDescent="0.25">
      <c r="A167" s="100" t="s">
        <v>1532</v>
      </c>
      <c r="B167" s="229" t="s">
        <v>1533</v>
      </c>
    </row>
    <row r="168" spans="1:2" ht="14.4" customHeight="1" x14ac:dyDescent="0.25">
      <c r="A168" s="100" t="s">
        <v>1534</v>
      </c>
      <c r="B168" s="229" t="s">
        <v>1535</v>
      </c>
    </row>
    <row r="169" spans="1:2" ht="14.4" customHeight="1" x14ac:dyDescent="0.25">
      <c r="A169" s="100" t="s">
        <v>1536</v>
      </c>
      <c r="B169" s="229" t="s">
        <v>1537</v>
      </c>
    </row>
    <row r="170" spans="1:2" ht="14.4" customHeight="1" x14ac:dyDescent="0.25">
      <c r="A170" s="100" t="s">
        <v>1538</v>
      </c>
      <c r="B170" s="229" t="s">
        <v>1539</v>
      </c>
    </row>
    <row r="171" spans="1:2" ht="14.4" customHeight="1" x14ac:dyDescent="0.25">
      <c r="A171" s="100" t="s">
        <v>1540</v>
      </c>
      <c r="B171" s="229" t="s">
        <v>1541</v>
      </c>
    </row>
    <row r="172" spans="1:2" ht="14.4" customHeight="1" x14ac:dyDescent="0.25">
      <c r="A172" s="100" t="s">
        <v>1542</v>
      </c>
      <c r="B172" s="229" t="s">
        <v>1543</v>
      </c>
    </row>
    <row r="173" spans="1:2" ht="14.4" customHeight="1" x14ac:dyDescent="0.25">
      <c r="A173" s="100" t="s">
        <v>1544</v>
      </c>
      <c r="B173" s="229" t="s">
        <v>1545</v>
      </c>
    </row>
    <row r="174" spans="1:2" ht="14.4" customHeight="1" x14ac:dyDescent="0.25">
      <c r="A174" s="100" t="s">
        <v>1546</v>
      </c>
      <c r="B174" s="229" t="s">
        <v>1547</v>
      </c>
    </row>
    <row r="175" spans="1:2" ht="14.4" customHeight="1" x14ac:dyDescent="0.25">
      <c r="A175" s="100" t="s">
        <v>1548</v>
      </c>
      <c r="B175" s="229" t="s">
        <v>1549</v>
      </c>
    </row>
    <row r="176" spans="1:2" ht="14.4" customHeight="1" x14ac:dyDescent="0.25">
      <c r="A176" s="100" t="s">
        <v>1550</v>
      </c>
      <c r="B176" s="229" t="s">
        <v>1551</v>
      </c>
    </row>
    <row r="177" spans="1:2" ht="14.4" customHeight="1" x14ac:dyDescent="0.25">
      <c r="A177" s="100" t="s">
        <v>1552</v>
      </c>
      <c r="B177" s="229" t="s">
        <v>1553</v>
      </c>
    </row>
    <row r="178" spans="1:2" ht="14.4" customHeight="1" x14ac:dyDescent="0.25">
      <c r="A178" s="100" t="s">
        <v>1554</v>
      </c>
      <c r="B178" s="229" t="s">
        <v>1555</v>
      </c>
    </row>
    <row r="179" spans="1:2" ht="14.4" customHeight="1" x14ac:dyDescent="0.25">
      <c r="A179" s="100" t="s">
        <v>1556</v>
      </c>
      <c r="B179" s="229" t="s">
        <v>1557</v>
      </c>
    </row>
    <row r="180" spans="1:2" ht="14.4" customHeight="1" x14ac:dyDescent="0.25">
      <c r="A180" s="100" t="s">
        <v>1558</v>
      </c>
      <c r="B180" s="229" t="s">
        <v>1559</v>
      </c>
    </row>
    <row r="181" spans="1:2" ht="14.4" customHeight="1" x14ac:dyDescent="0.25">
      <c r="A181" s="100" t="s">
        <v>1560</v>
      </c>
      <c r="B181" s="229" t="s">
        <v>1561</v>
      </c>
    </row>
    <row r="182" spans="1:2" ht="14.4" customHeight="1" x14ac:dyDescent="0.25">
      <c r="A182" s="100" t="s">
        <v>1562</v>
      </c>
      <c r="B182" s="229" t="s">
        <v>1563</v>
      </c>
    </row>
    <row r="183" spans="1:2" ht="14.4" customHeight="1" x14ac:dyDescent="0.25">
      <c r="A183" s="100" t="s">
        <v>1564</v>
      </c>
      <c r="B183" s="229" t="s">
        <v>1565</v>
      </c>
    </row>
    <row r="184" spans="1:2" ht="14.4" customHeight="1" x14ac:dyDescent="0.25">
      <c r="A184" s="100" t="s">
        <v>1566</v>
      </c>
      <c r="B184" s="229" t="s">
        <v>1567</v>
      </c>
    </row>
    <row r="185" spans="1:2" ht="14.4" customHeight="1" x14ac:dyDescent="0.25">
      <c r="A185" s="100" t="s">
        <v>1568</v>
      </c>
      <c r="B185" s="229" t="s">
        <v>1569</v>
      </c>
    </row>
    <row r="186" spans="1:2" ht="14.4" customHeight="1" x14ac:dyDescent="0.25">
      <c r="A186" s="100" t="s">
        <v>1571</v>
      </c>
      <c r="B186" s="229" t="s">
        <v>1572</v>
      </c>
    </row>
    <row r="187" spans="1:2" ht="14.4" customHeight="1" x14ac:dyDescent="0.25">
      <c r="A187" s="100" t="s">
        <v>1573</v>
      </c>
      <c r="B187" s="229" t="s">
        <v>1574</v>
      </c>
    </row>
    <row r="188" spans="1:2" ht="14.4" customHeight="1" x14ac:dyDescent="0.25">
      <c r="A188" s="100" t="s">
        <v>1575</v>
      </c>
      <c r="B188" s="229" t="s">
        <v>1576</v>
      </c>
    </row>
    <row r="189" spans="1:2" ht="14.4" customHeight="1" x14ac:dyDescent="0.25">
      <c r="A189" s="100" t="s">
        <v>1577</v>
      </c>
      <c r="B189" s="229" t="s">
        <v>1578</v>
      </c>
    </row>
    <row r="190" spans="1:2" ht="14.4" customHeight="1" x14ac:dyDescent="0.25">
      <c r="A190" s="100" t="s">
        <v>1579</v>
      </c>
      <c r="B190" s="229" t="s">
        <v>1580</v>
      </c>
    </row>
    <row r="191" spans="1:2" ht="14.4" customHeight="1" x14ac:dyDescent="0.25">
      <c r="A191" s="100" t="s">
        <v>1581</v>
      </c>
      <c r="B191" s="229" t="s">
        <v>1582</v>
      </c>
    </row>
    <row r="192" spans="1:2" ht="14.4" customHeight="1" x14ac:dyDescent="0.25">
      <c r="A192" s="100" t="s">
        <v>1583</v>
      </c>
      <c r="B192" s="229" t="s">
        <v>1584</v>
      </c>
    </row>
    <row r="193" spans="1:3" ht="14.4" customHeight="1" x14ac:dyDescent="0.25">
      <c r="A193" s="100" t="s">
        <v>1585</v>
      </c>
      <c r="B193" s="229" t="s">
        <v>1586</v>
      </c>
    </row>
    <row r="194" spans="1:3" ht="14.4" customHeight="1" x14ac:dyDescent="0.25">
      <c r="A194" s="100" t="s">
        <v>1587</v>
      </c>
      <c r="B194" s="229" t="s">
        <v>1588</v>
      </c>
    </row>
    <row r="195" spans="1:3" ht="14.4" customHeight="1" x14ac:dyDescent="0.25">
      <c r="A195" s="100" t="s">
        <v>1589</v>
      </c>
      <c r="B195" s="229" t="s">
        <v>1590</v>
      </c>
    </row>
    <row r="196" spans="1:3" ht="14.4" customHeight="1" x14ac:dyDescent="0.25">
      <c r="A196" s="100" t="s">
        <v>1591</v>
      </c>
      <c r="B196" s="229" t="s">
        <v>1592</v>
      </c>
    </row>
    <row r="197" spans="1:3" ht="14.4" customHeight="1" x14ac:dyDescent="0.25">
      <c r="A197" s="100" t="s">
        <v>1593</v>
      </c>
      <c r="B197" s="229" t="s">
        <v>1594</v>
      </c>
    </row>
    <row r="198" spans="1:3" ht="14.4" customHeight="1" x14ac:dyDescent="0.25">
      <c r="A198" s="100" t="s">
        <v>1595</v>
      </c>
      <c r="B198" s="229" t="s">
        <v>1596</v>
      </c>
    </row>
    <row r="199" spans="1:3" ht="14.4" customHeight="1" x14ac:dyDescent="0.25">
      <c r="A199" s="100" t="s">
        <v>1597</v>
      </c>
      <c r="B199" s="229" t="s">
        <v>1598</v>
      </c>
    </row>
    <row r="200" spans="1:3" ht="14.4" customHeight="1" x14ac:dyDescent="0.25">
      <c r="A200" s="100" t="s">
        <v>1599</v>
      </c>
      <c r="B200" s="229" t="s">
        <v>1600</v>
      </c>
    </row>
    <row r="201" spans="1:3" ht="14.4" customHeight="1" x14ac:dyDescent="0.25">
      <c r="A201" s="100" t="s">
        <v>1601</v>
      </c>
      <c r="B201" s="229" t="s">
        <v>1602</v>
      </c>
    </row>
    <row r="202" spans="1:3" ht="14.4" customHeight="1" x14ac:dyDescent="0.25">
      <c r="A202" s="100" t="s">
        <v>1603</v>
      </c>
      <c r="B202" s="229" t="s">
        <v>1604</v>
      </c>
    </row>
    <row r="203" spans="1:3" ht="14.4" customHeight="1" x14ac:dyDescent="0.25">
      <c r="A203" s="100" t="s">
        <v>1605</v>
      </c>
      <c r="B203" s="229" t="s">
        <v>1606</v>
      </c>
    </row>
    <row r="204" spans="1:3" ht="14.4" customHeight="1" x14ac:dyDescent="0.25">
      <c r="A204" s="100" t="s">
        <v>1607</v>
      </c>
      <c r="B204" s="229" t="s">
        <v>1608</v>
      </c>
    </row>
    <row r="205" spans="1:3" ht="14.4" customHeight="1" x14ac:dyDescent="0.25">
      <c r="A205" s="100" t="s">
        <v>1609</v>
      </c>
      <c r="B205" s="229" t="s">
        <v>1610</v>
      </c>
      <c r="C205" s="100">
        <v>124</v>
      </c>
    </row>
    <row r="206" spans="1:3" ht="14.4" customHeight="1" x14ac:dyDescent="0.25">
      <c r="A206" s="100" t="s">
        <v>1611</v>
      </c>
      <c r="B206" s="229" t="s">
        <v>1612</v>
      </c>
      <c r="C206" s="100">
        <v>124</v>
      </c>
    </row>
    <row r="207" spans="1:3" ht="14.4" customHeight="1" x14ac:dyDescent="0.25">
      <c r="A207" s="100" t="s">
        <v>1613</v>
      </c>
      <c r="B207" s="229" t="s">
        <v>1614</v>
      </c>
      <c r="C207" s="100">
        <v>124</v>
      </c>
    </row>
    <row r="208" spans="1:3" ht="14.4" customHeight="1" x14ac:dyDescent="0.25">
      <c r="A208" s="100" t="s">
        <v>1615</v>
      </c>
      <c r="B208" s="229" t="s">
        <v>1616</v>
      </c>
      <c r="C208" s="100">
        <v>124</v>
      </c>
    </row>
    <row r="209" spans="1:3" ht="14.4" customHeight="1" x14ac:dyDescent="0.25">
      <c r="A209" s="100" t="s">
        <v>1617</v>
      </c>
      <c r="B209" s="229" t="s">
        <v>1618</v>
      </c>
      <c r="C209" s="100">
        <v>124</v>
      </c>
    </row>
    <row r="210" spans="1:3" ht="14.4" customHeight="1" x14ac:dyDescent="0.25">
      <c r="A210" s="100" t="s">
        <v>1619</v>
      </c>
      <c r="B210" s="229" t="s">
        <v>1620</v>
      </c>
    </row>
    <row r="211" spans="1:3" ht="14.4" customHeight="1" x14ac:dyDescent="0.25">
      <c r="A211" s="100" t="s">
        <v>1621</v>
      </c>
      <c r="B211" s="229" t="s">
        <v>1622</v>
      </c>
    </row>
    <row r="212" spans="1:3" ht="14.4" customHeight="1" x14ac:dyDescent="0.25">
      <c r="B212" s="229" t="s">
        <v>1624</v>
      </c>
    </row>
    <row r="213" spans="1:3" ht="14.4" customHeight="1" x14ac:dyDescent="0.25">
      <c r="A213" s="100" t="s">
        <v>1625</v>
      </c>
      <c r="B213" s="229" t="s">
        <v>1626</v>
      </c>
      <c r="C213" s="100">
        <v>52</v>
      </c>
    </row>
    <row r="214" spans="1:3" ht="14.4" customHeight="1" x14ac:dyDescent="0.25">
      <c r="A214" s="100" t="s">
        <v>1627</v>
      </c>
      <c r="B214" s="229" t="s">
        <v>1628</v>
      </c>
    </row>
    <row r="215" spans="1:3" ht="14.4" customHeight="1" x14ac:dyDescent="0.25">
      <c r="A215" s="100" t="s">
        <v>1629</v>
      </c>
      <c r="B215" s="229" t="s">
        <v>1630</v>
      </c>
      <c r="C215" s="100">
        <v>68</v>
      </c>
    </row>
    <row r="216" spans="1:3" ht="14.4" customHeight="1" x14ac:dyDescent="0.25">
      <c r="A216" s="100" t="s">
        <v>1632</v>
      </c>
      <c r="B216" s="229" t="s">
        <v>1633</v>
      </c>
      <c r="C216" s="100">
        <v>68</v>
      </c>
    </row>
    <row r="217" spans="1:3" ht="14.4" customHeight="1" x14ac:dyDescent="0.25">
      <c r="A217" s="100" t="s">
        <v>1634</v>
      </c>
      <c r="B217" s="229" t="s">
        <v>1635</v>
      </c>
      <c r="C217" s="100">
        <v>68</v>
      </c>
    </row>
    <row r="218" spans="1:3" ht="14.4" customHeight="1" x14ac:dyDescent="0.25">
      <c r="A218" s="100" t="s">
        <v>1636</v>
      </c>
      <c r="B218" s="229" t="s">
        <v>1637</v>
      </c>
      <c r="C218" s="100">
        <v>68</v>
      </c>
    </row>
    <row r="219" spans="1:3" ht="14.4" customHeight="1" x14ac:dyDescent="0.25">
      <c r="A219" s="100" t="s">
        <v>1638</v>
      </c>
      <c r="B219" s="229" t="s">
        <v>1639</v>
      </c>
      <c r="C219" s="100">
        <v>124</v>
      </c>
    </row>
    <row r="220" spans="1:3" ht="14.4" customHeight="1" x14ac:dyDescent="0.25">
      <c r="A220" s="100" t="s">
        <v>1640</v>
      </c>
      <c r="B220" s="229" t="s">
        <v>1641</v>
      </c>
      <c r="C220" s="100">
        <v>127</v>
      </c>
    </row>
    <row r="221" spans="1:3" ht="14.4" customHeight="1" x14ac:dyDescent="0.25">
      <c r="A221" s="100" t="s">
        <v>1642</v>
      </c>
      <c r="B221" s="229" t="s">
        <v>1643</v>
      </c>
      <c r="C221" s="100">
        <v>127</v>
      </c>
    </row>
    <row r="222" spans="1:3" ht="14.4" customHeight="1" x14ac:dyDescent="0.25">
      <c r="A222" s="100" t="s">
        <v>1644</v>
      </c>
      <c r="B222" s="229" t="s">
        <v>1645</v>
      </c>
      <c r="C222" s="100">
        <v>127</v>
      </c>
    </row>
    <row r="223" spans="1:3" ht="14.4" customHeight="1" x14ac:dyDescent="0.25">
      <c r="A223" s="100" t="s">
        <v>1646</v>
      </c>
      <c r="B223" s="229" t="s">
        <v>1647</v>
      </c>
      <c r="C223" s="100">
        <v>72</v>
      </c>
    </row>
    <row r="224" spans="1:3" ht="14.4" customHeight="1" x14ac:dyDescent="0.25">
      <c r="A224" s="100" t="s">
        <v>1648</v>
      </c>
      <c r="B224" s="229" t="s">
        <v>1649</v>
      </c>
    </row>
    <row r="225" spans="1:4" ht="14.4" customHeight="1" x14ac:dyDescent="0.25">
      <c r="A225" s="100" t="s">
        <v>1650</v>
      </c>
      <c r="B225" s="229" t="s">
        <v>1651</v>
      </c>
      <c r="C225" s="100">
        <v>127</v>
      </c>
    </row>
    <row r="226" spans="1:4" ht="14.4" customHeight="1" x14ac:dyDescent="0.25">
      <c r="A226" s="100" t="s">
        <v>1652</v>
      </c>
      <c r="B226" s="229" t="s">
        <v>1653</v>
      </c>
      <c r="C226" s="100">
        <v>72</v>
      </c>
    </row>
    <row r="227" spans="1:4" ht="14.4" customHeight="1" x14ac:dyDescent="0.25">
      <c r="A227" s="100" t="s">
        <v>1655</v>
      </c>
      <c r="B227" s="229" t="s">
        <v>1656</v>
      </c>
      <c r="C227" s="100">
        <v>127</v>
      </c>
    </row>
    <row r="228" spans="1:4" ht="14.4" customHeight="1" x14ac:dyDescent="0.3">
      <c r="A228" s="100" t="s">
        <v>1657</v>
      </c>
      <c r="B228" s="231" t="s">
        <v>1658</v>
      </c>
      <c r="C228" s="100">
        <v>129</v>
      </c>
      <c r="D228" s="100">
        <v>10</v>
      </c>
    </row>
    <row r="229" spans="1:4" ht="14.4" customHeight="1" x14ac:dyDescent="0.3">
      <c r="A229" s="100" t="s">
        <v>1659</v>
      </c>
      <c r="B229" s="231" t="s">
        <v>1658</v>
      </c>
      <c r="C229" s="100">
        <v>129</v>
      </c>
      <c r="D229" s="100">
        <v>10</v>
      </c>
    </row>
    <row r="230" spans="1:4" ht="14.4" customHeight="1" x14ac:dyDescent="0.3">
      <c r="A230" s="100" t="s">
        <v>1660</v>
      </c>
      <c r="B230" s="231" t="s">
        <v>1661</v>
      </c>
      <c r="C230" s="100">
        <v>129</v>
      </c>
      <c r="D230" s="100">
        <v>10</v>
      </c>
    </row>
    <row r="231" spans="1:4" ht="14.4" customHeight="1" x14ac:dyDescent="0.3">
      <c r="A231" s="100" t="s">
        <v>1662</v>
      </c>
      <c r="B231" s="231" t="s">
        <v>1663</v>
      </c>
      <c r="C231" s="100">
        <v>129</v>
      </c>
      <c r="D231" s="100">
        <v>11</v>
      </c>
    </row>
    <row r="232" spans="1:4" ht="14.4" customHeight="1" x14ac:dyDescent="0.3">
      <c r="A232" s="100" t="s">
        <v>1664</v>
      </c>
      <c r="B232" s="231" t="s">
        <v>1665</v>
      </c>
      <c r="C232" s="100">
        <v>129</v>
      </c>
      <c r="D232" s="100">
        <v>11</v>
      </c>
    </row>
    <row r="233" spans="1:4" ht="14.4" customHeight="1" x14ac:dyDescent="0.3">
      <c r="A233" s="100" t="s">
        <v>1666</v>
      </c>
      <c r="B233" s="231" t="s">
        <v>1667</v>
      </c>
      <c r="C233" s="100">
        <v>130</v>
      </c>
      <c r="D233" s="100">
        <v>14</v>
      </c>
    </row>
    <row r="234" spans="1:4" ht="14.4" customHeight="1" x14ac:dyDescent="0.3">
      <c r="A234" s="100" t="s">
        <v>1668</v>
      </c>
      <c r="B234" s="231" t="s">
        <v>1669</v>
      </c>
      <c r="C234" s="100">
        <v>129</v>
      </c>
      <c r="D234" s="100">
        <v>13</v>
      </c>
    </row>
    <row r="235" spans="1:4" ht="14.4" customHeight="1" x14ac:dyDescent="0.25">
      <c r="A235" s="100" t="s">
        <v>1670</v>
      </c>
      <c r="B235" s="229" t="s">
        <v>1671</v>
      </c>
      <c r="D235" s="100">
        <v>13</v>
      </c>
    </row>
    <row r="236" spans="1:4" ht="14.4" customHeight="1" x14ac:dyDescent="0.25">
      <c r="A236" s="100" t="s">
        <v>1672</v>
      </c>
      <c r="B236" s="229" t="s">
        <v>1673</v>
      </c>
      <c r="D236" s="100">
        <v>13</v>
      </c>
    </row>
    <row r="237" spans="1:4" ht="14.4" customHeight="1" x14ac:dyDescent="0.25">
      <c r="A237" s="100" t="s">
        <v>1674</v>
      </c>
      <c r="B237" s="229" t="s">
        <v>1675</v>
      </c>
      <c r="C237" s="100">
        <v>74</v>
      </c>
      <c r="D237" s="100">
        <v>14</v>
      </c>
    </row>
    <row r="238" spans="1:4" ht="14.4" customHeight="1" x14ac:dyDescent="0.25">
      <c r="A238" s="100" t="s">
        <v>1677</v>
      </c>
      <c r="B238" s="229" t="s">
        <v>1678</v>
      </c>
      <c r="C238" s="100">
        <v>129</v>
      </c>
      <c r="D238" s="100">
        <v>14</v>
      </c>
    </row>
    <row r="239" spans="1:4" ht="14.4" customHeight="1" x14ac:dyDescent="0.25">
      <c r="A239" s="100" t="s">
        <v>1679</v>
      </c>
      <c r="B239" s="229" t="s">
        <v>1680</v>
      </c>
      <c r="C239" s="100">
        <v>130</v>
      </c>
    </row>
    <row r="240" spans="1:4" ht="14.4" customHeight="1" x14ac:dyDescent="0.25">
      <c r="A240" s="100" t="s">
        <v>1682</v>
      </c>
      <c r="B240" s="229" t="s">
        <v>1683</v>
      </c>
    </row>
    <row r="241" spans="1:3" ht="14.4" customHeight="1" x14ac:dyDescent="0.25">
      <c r="A241" s="100" t="s">
        <v>1684</v>
      </c>
      <c r="B241" s="229" t="s">
        <v>1685</v>
      </c>
    </row>
    <row r="242" spans="1:3" ht="14.4" customHeight="1" x14ac:dyDescent="0.25">
      <c r="A242" s="100" t="s">
        <v>1687</v>
      </c>
      <c r="B242" s="229" t="s">
        <v>1688</v>
      </c>
      <c r="C242" s="100">
        <v>75</v>
      </c>
    </row>
    <row r="243" spans="1:3" ht="14.4" customHeight="1" x14ac:dyDescent="0.25">
      <c r="A243" s="100" t="s">
        <v>1689</v>
      </c>
      <c r="B243" s="229" t="s">
        <v>1690</v>
      </c>
    </row>
    <row r="244" spans="1:3" ht="14.4" customHeight="1" x14ac:dyDescent="0.25">
      <c r="A244" s="100" t="s">
        <v>1691</v>
      </c>
      <c r="B244" s="229" t="s">
        <v>1685</v>
      </c>
      <c r="C244" s="100">
        <v>130</v>
      </c>
    </row>
    <row r="245" spans="1:3" ht="14.4" customHeight="1" x14ac:dyDescent="0.25">
      <c r="A245" s="100" t="s">
        <v>1692</v>
      </c>
      <c r="B245" s="229" t="s">
        <v>1693</v>
      </c>
      <c r="C245" s="100">
        <v>130</v>
      </c>
    </row>
    <row r="246" spans="1:3" ht="14.4" customHeight="1" x14ac:dyDescent="0.25">
      <c r="A246" s="100" t="s">
        <v>1694</v>
      </c>
      <c r="B246" s="229" t="s">
        <v>1695</v>
      </c>
    </row>
    <row r="247" spans="1:3" ht="14.4" customHeight="1" x14ac:dyDescent="0.25">
      <c r="A247" s="100" t="s">
        <v>1696</v>
      </c>
      <c r="B247" s="229" t="s">
        <v>1697</v>
      </c>
      <c r="C247" s="100">
        <v>130</v>
      </c>
    </row>
    <row r="248" spans="1:3" ht="14.4" customHeight="1" x14ac:dyDescent="0.25">
      <c r="A248" s="100" t="s">
        <v>1698</v>
      </c>
      <c r="B248" s="229" t="s">
        <v>1699</v>
      </c>
      <c r="C248" s="100">
        <v>76</v>
      </c>
    </row>
    <row r="249" spans="1:3" ht="14.4" customHeight="1" x14ac:dyDescent="0.25">
      <c r="A249" s="100" t="s">
        <v>1700</v>
      </c>
      <c r="B249" s="229" t="s">
        <v>1701</v>
      </c>
      <c r="C249" s="100">
        <v>76</v>
      </c>
    </row>
    <row r="250" spans="1:3" ht="14.4" customHeight="1" x14ac:dyDescent="0.25">
      <c r="A250" s="100" t="s">
        <v>1702</v>
      </c>
      <c r="B250" s="229" t="s">
        <v>1703</v>
      </c>
      <c r="C250" s="100">
        <v>76</v>
      </c>
    </row>
    <row r="251" spans="1:3" ht="14.4" customHeight="1" x14ac:dyDescent="0.25">
      <c r="A251" s="100" t="s">
        <v>1704</v>
      </c>
      <c r="B251" s="229" t="s">
        <v>1705</v>
      </c>
      <c r="C251" s="100">
        <v>76</v>
      </c>
    </row>
    <row r="252" spans="1:3" ht="14.4" customHeight="1" x14ac:dyDescent="0.25">
      <c r="A252" s="100" t="s">
        <v>1706</v>
      </c>
      <c r="B252" s="229" t="s">
        <v>1707</v>
      </c>
      <c r="C252" s="100">
        <v>130</v>
      </c>
    </row>
    <row r="253" spans="1:3" ht="14.4" customHeight="1" x14ac:dyDescent="0.25">
      <c r="A253" s="100" t="s">
        <v>1708</v>
      </c>
      <c r="B253" s="229" t="s">
        <v>1709</v>
      </c>
      <c r="C253" s="100">
        <v>131</v>
      </c>
    </row>
    <row r="254" spans="1:3" ht="14.4" customHeight="1" x14ac:dyDescent="0.25">
      <c r="A254" s="100" t="s">
        <v>1710</v>
      </c>
      <c r="B254" s="229" t="s">
        <v>1711</v>
      </c>
      <c r="C254" s="100">
        <v>78</v>
      </c>
    </row>
    <row r="255" spans="1:3" ht="14.4" customHeight="1" x14ac:dyDescent="0.25">
      <c r="A255" s="100" t="s">
        <v>1713</v>
      </c>
      <c r="B255" s="229" t="s">
        <v>1714</v>
      </c>
      <c r="C255" s="100">
        <v>132</v>
      </c>
    </row>
    <row r="256" spans="1:3" ht="14.4" customHeight="1" x14ac:dyDescent="0.25">
      <c r="A256" s="100" t="s">
        <v>1715</v>
      </c>
      <c r="B256" s="229" t="s">
        <v>1716</v>
      </c>
    </row>
    <row r="257" spans="1:3" ht="14.4" customHeight="1" x14ac:dyDescent="0.25">
      <c r="A257" s="100" t="s">
        <v>1718</v>
      </c>
      <c r="B257" s="229" t="s">
        <v>1719</v>
      </c>
    </row>
    <row r="258" spans="1:3" ht="14.4" customHeight="1" x14ac:dyDescent="0.25">
      <c r="A258" s="100" t="s">
        <v>1720</v>
      </c>
      <c r="B258" s="229" t="s">
        <v>1721</v>
      </c>
    </row>
    <row r="259" spans="1:3" ht="14.4" customHeight="1" x14ac:dyDescent="0.25">
      <c r="A259" s="100" t="s">
        <v>1718</v>
      </c>
      <c r="B259" s="229" t="s">
        <v>1719</v>
      </c>
    </row>
    <row r="260" spans="1:3" ht="14.4" customHeight="1" x14ac:dyDescent="0.25">
      <c r="A260" s="100" t="s">
        <v>1720</v>
      </c>
      <c r="B260" s="229" t="s">
        <v>1721</v>
      </c>
    </row>
    <row r="261" spans="1:3" ht="14.4" customHeight="1" x14ac:dyDescent="0.25">
      <c r="A261" s="100" t="s">
        <v>1722</v>
      </c>
      <c r="B261" s="229" t="s">
        <v>1723</v>
      </c>
      <c r="C261" s="100">
        <v>141</v>
      </c>
    </row>
    <row r="262" spans="1:3" ht="14.4" customHeight="1" x14ac:dyDescent="0.25">
      <c r="A262" s="100" t="s">
        <v>1725</v>
      </c>
      <c r="B262" s="229" t="s">
        <v>1726</v>
      </c>
      <c r="C262" s="100">
        <v>141</v>
      </c>
    </row>
    <row r="263" spans="1:3" ht="14.4" customHeight="1" x14ac:dyDescent="0.25">
      <c r="A263" s="100" t="s">
        <v>1722</v>
      </c>
      <c r="B263" s="229" t="s">
        <v>1723</v>
      </c>
      <c r="C263" s="100">
        <v>141</v>
      </c>
    </row>
    <row r="264" spans="1:3" ht="14.4" customHeight="1" x14ac:dyDescent="0.25">
      <c r="A264" s="100" t="s">
        <v>1725</v>
      </c>
      <c r="B264" s="229" t="s">
        <v>1726</v>
      </c>
      <c r="C264" s="100">
        <v>141</v>
      </c>
    </row>
    <row r="265" spans="1:3" ht="14.4" customHeight="1" x14ac:dyDescent="0.25">
      <c r="A265" s="100" t="s">
        <v>1727</v>
      </c>
      <c r="B265" s="229" t="s">
        <v>1728</v>
      </c>
      <c r="C265" s="100">
        <v>137</v>
      </c>
    </row>
    <row r="266" spans="1:3" ht="14.4" customHeight="1" x14ac:dyDescent="0.25">
      <c r="A266" s="100" t="s">
        <v>1730</v>
      </c>
      <c r="B266" s="229" t="s">
        <v>1731</v>
      </c>
      <c r="C266" s="100">
        <v>137</v>
      </c>
    </row>
    <row r="267" spans="1:3" ht="14.4" customHeight="1" x14ac:dyDescent="0.25">
      <c r="A267" s="100" t="s">
        <v>1732</v>
      </c>
      <c r="B267" s="229" t="s">
        <v>1733</v>
      </c>
      <c r="C267" s="100">
        <v>141</v>
      </c>
    </row>
    <row r="268" spans="1:3" ht="14.4" customHeight="1" x14ac:dyDescent="0.25">
      <c r="A268" s="100" t="s">
        <v>1734</v>
      </c>
      <c r="B268" s="229" t="s">
        <v>1735</v>
      </c>
      <c r="C268" s="100">
        <v>141</v>
      </c>
    </row>
    <row r="269" spans="1:3" ht="14.4" customHeight="1" x14ac:dyDescent="0.25">
      <c r="A269" s="100" t="s">
        <v>1736</v>
      </c>
      <c r="B269" s="229" t="s">
        <v>1737</v>
      </c>
    </row>
    <row r="270" spans="1:3" ht="14.4" customHeight="1" x14ac:dyDescent="0.25">
      <c r="A270" s="100" t="s">
        <v>1739</v>
      </c>
      <c r="B270" s="229" t="s">
        <v>1740</v>
      </c>
      <c r="C270" s="100">
        <v>141</v>
      </c>
    </row>
    <row r="271" spans="1:3" ht="14.4" customHeight="1" x14ac:dyDescent="0.25">
      <c r="A271" s="100" t="s">
        <v>1741</v>
      </c>
      <c r="B271" s="229" t="s">
        <v>1742</v>
      </c>
    </row>
    <row r="272" spans="1:3" ht="14.4" customHeight="1" x14ac:dyDescent="0.25">
      <c r="A272" s="100" t="s">
        <v>1743</v>
      </c>
      <c r="B272" s="229" t="s">
        <v>1744</v>
      </c>
      <c r="C272" s="100">
        <v>141</v>
      </c>
    </row>
    <row r="273" spans="1:3" ht="14.4" customHeight="1" x14ac:dyDescent="0.25">
      <c r="A273" s="100" t="s">
        <v>1745</v>
      </c>
      <c r="B273" s="229" t="s">
        <v>1746</v>
      </c>
    </row>
    <row r="274" spans="1:3" ht="14.4" customHeight="1" x14ac:dyDescent="0.25">
      <c r="A274" s="100" t="s">
        <v>1747</v>
      </c>
      <c r="B274" s="229" t="s">
        <v>1748</v>
      </c>
    </row>
    <row r="275" spans="1:3" ht="14.4" customHeight="1" x14ac:dyDescent="0.25">
      <c r="A275" s="100" t="s">
        <v>1750</v>
      </c>
      <c r="B275" s="229" t="s">
        <v>1751</v>
      </c>
      <c r="C275" s="100">
        <v>141</v>
      </c>
    </row>
    <row r="276" spans="1:3" ht="14.4" customHeight="1" x14ac:dyDescent="0.25">
      <c r="A276" s="100">
        <v>4651</v>
      </c>
      <c r="B276" s="229" t="s">
        <v>2210</v>
      </c>
      <c r="C276" s="100">
        <v>140</v>
      </c>
    </row>
    <row r="277" spans="1:3" ht="14.4" customHeight="1" x14ac:dyDescent="0.25">
      <c r="A277" s="100" t="s">
        <v>1752</v>
      </c>
      <c r="B277" s="229" t="s">
        <v>1753</v>
      </c>
    </row>
    <row r="278" spans="1:3" ht="14.4" customHeight="1" x14ac:dyDescent="0.25">
      <c r="A278" s="100" t="s">
        <v>1754</v>
      </c>
      <c r="B278" s="229" t="s">
        <v>1755</v>
      </c>
      <c r="C278" s="100">
        <v>141</v>
      </c>
    </row>
    <row r="279" spans="1:3" ht="14.4" customHeight="1" x14ac:dyDescent="0.25">
      <c r="A279" s="100" t="s">
        <v>1756</v>
      </c>
      <c r="B279" s="229" t="s">
        <v>1755</v>
      </c>
      <c r="C279" s="100">
        <v>141</v>
      </c>
    </row>
    <row r="280" spans="1:3" ht="14.4" customHeight="1" x14ac:dyDescent="0.25">
      <c r="A280" s="100" t="s">
        <v>1757</v>
      </c>
      <c r="B280" s="229" t="s">
        <v>1758</v>
      </c>
      <c r="C280" s="100">
        <v>141</v>
      </c>
    </row>
    <row r="281" spans="1:3" ht="14.4" customHeight="1" x14ac:dyDescent="0.25">
      <c r="A281" s="100" t="s">
        <v>1759</v>
      </c>
      <c r="B281" s="229" t="s">
        <v>1760</v>
      </c>
    </row>
    <row r="282" spans="1:3" ht="14.4" customHeight="1" x14ac:dyDescent="0.25">
      <c r="A282" s="100" t="s">
        <v>1762</v>
      </c>
      <c r="B282" s="229" t="s">
        <v>1763</v>
      </c>
    </row>
    <row r="283" spans="1:3" ht="14.4" customHeight="1" x14ac:dyDescent="0.25">
      <c r="A283" s="100" t="s">
        <v>1764</v>
      </c>
      <c r="B283" s="229" t="s">
        <v>1765</v>
      </c>
    </row>
    <row r="284" spans="1:3" ht="14.4" customHeight="1" x14ac:dyDescent="0.25">
      <c r="A284" s="100" t="s">
        <v>1766</v>
      </c>
      <c r="B284" s="229" t="s">
        <v>1767</v>
      </c>
    </row>
    <row r="285" spans="1:3" ht="14.4" customHeight="1" x14ac:dyDescent="0.25">
      <c r="A285" s="100" t="s">
        <v>1768</v>
      </c>
      <c r="B285" s="229" t="s">
        <v>1769</v>
      </c>
    </row>
    <row r="286" spans="1:3" ht="14.4" customHeight="1" x14ac:dyDescent="0.25">
      <c r="A286" s="100" t="s">
        <v>1770</v>
      </c>
      <c r="B286" s="229" t="s">
        <v>1771</v>
      </c>
      <c r="C286" s="100">
        <v>141</v>
      </c>
    </row>
    <row r="287" spans="1:3" ht="14.4" customHeight="1" x14ac:dyDescent="0.25">
      <c r="A287" s="100" t="s">
        <v>1772</v>
      </c>
      <c r="B287" s="229" t="s">
        <v>1773</v>
      </c>
    </row>
    <row r="288" spans="1:3" ht="14.4" customHeight="1" x14ac:dyDescent="0.25">
      <c r="A288" s="100" t="s">
        <v>1774</v>
      </c>
      <c r="B288" s="229" t="s">
        <v>1775</v>
      </c>
    </row>
    <row r="289" spans="1:3" ht="14.4" customHeight="1" x14ac:dyDescent="0.25">
      <c r="A289" s="100" t="s">
        <v>1776</v>
      </c>
      <c r="B289" s="229" t="s">
        <v>1777</v>
      </c>
    </row>
    <row r="290" spans="1:3" ht="14.4" customHeight="1" x14ac:dyDescent="0.25">
      <c r="A290" s="100" t="s">
        <v>1779</v>
      </c>
      <c r="B290" s="229" t="s">
        <v>1780</v>
      </c>
    </row>
    <row r="291" spans="1:3" ht="14.4" customHeight="1" x14ac:dyDescent="0.25">
      <c r="A291" s="100" t="s">
        <v>1781</v>
      </c>
      <c r="B291" s="229" t="s">
        <v>1782</v>
      </c>
    </row>
    <row r="292" spans="1:3" ht="14.4" customHeight="1" x14ac:dyDescent="0.25">
      <c r="A292" s="100" t="s">
        <v>1783</v>
      </c>
      <c r="B292" s="229" t="s">
        <v>1784</v>
      </c>
    </row>
    <row r="293" spans="1:3" ht="14.4" customHeight="1" x14ac:dyDescent="0.25">
      <c r="A293" s="100" t="s">
        <v>1785</v>
      </c>
      <c r="B293" s="229" t="s">
        <v>1786</v>
      </c>
    </row>
    <row r="294" spans="1:3" ht="14.4" customHeight="1" x14ac:dyDescent="0.25">
      <c r="A294" s="100" t="s">
        <v>1787</v>
      </c>
      <c r="B294" s="229" t="s">
        <v>1788</v>
      </c>
    </row>
    <row r="295" spans="1:3" ht="14.4" customHeight="1" x14ac:dyDescent="0.25">
      <c r="A295" s="100" t="s">
        <v>1787</v>
      </c>
      <c r="B295" s="229" t="s">
        <v>1788</v>
      </c>
    </row>
    <row r="296" spans="1:3" ht="14.4" customHeight="1" x14ac:dyDescent="0.25">
      <c r="A296" s="100" t="s">
        <v>1789</v>
      </c>
      <c r="B296" s="229" t="s">
        <v>1790</v>
      </c>
    </row>
    <row r="297" spans="1:3" ht="14.4" customHeight="1" x14ac:dyDescent="0.25">
      <c r="A297" s="100" t="s">
        <v>1791</v>
      </c>
      <c r="B297" s="229" t="s">
        <v>1380</v>
      </c>
    </row>
    <row r="298" spans="1:3" ht="14.4" customHeight="1" x14ac:dyDescent="0.25">
      <c r="A298" s="100" t="s">
        <v>1792</v>
      </c>
      <c r="B298" s="229" t="s">
        <v>1793</v>
      </c>
    </row>
    <row r="299" spans="1:3" ht="14.4" customHeight="1" x14ac:dyDescent="0.25">
      <c r="A299" s="100" t="s">
        <v>1794</v>
      </c>
      <c r="B299" s="229" t="s">
        <v>1795</v>
      </c>
    </row>
    <row r="300" spans="1:3" ht="14.4" customHeight="1" x14ac:dyDescent="0.25">
      <c r="A300" s="100" t="s">
        <v>1796</v>
      </c>
      <c r="B300" s="229" t="s">
        <v>1797</v>
      </c>
    </row>
    <row r="301" spans="1:3" ht="14.4" customHeight="1" x14ac:dyDescent="0.25">
      <c r="A301" s="100" t="s">
        <v>1798</v>
      </c>
      <c r="B301" s="229" t="s">
        <v>1799</v>
      </c>
    </row>
    <row r="302" spans="1:3" ht="14.4" customHeight="1" x14ac:dyDescent="0.25">
      <c r="A302" s="100" t="s">
        <v>1800</v>
      </c>
      <c r="B302" s="229" t="s">
        <v>1801</v>
      </c>
    </row>
    <row r="303" spans="1:3" ht="14.4" customHeight="1" x14ac:dyDescent="0.25">
      <c r="A303" s="100" t="s">
        <v>1802</v>
      </c>
      <c r="B303" s="229" t="s">
        <v>1803</v>
      </c>
    </row>
    <row r="304" spans="1:3" ht="14.4" customHeight="1" x14ac:dyDescent="0.25">
      <c r="A304" s="100" t="s">
        <v>1804</v>
      </c>
      <c r="B304" s="229" t="s">
        <v>1805</v>
      </c>
      <c r="C304" s="100">
        <v>141</v>
      </c>
    </row>
    <row r="305" spans="1:3" ht="14.4" customHeight="1" x14ac:dyDescent="0.25">
      <c r="A305" s="100" t="s">
        <v>1807</v>
      </c>
      <c r="B305" s="229" t="s">
        <v>1808</v>
      </c>
      <c r="C305" s="100">
        <v>141</v>
      </c>
    </row>
    <row r="306" spans="1:3" ht="14.4" customHeight="1" x14ac:dyDescent="0.25">
      <c r="A306" s="100" t="s">
        <v>1809</v>
      </c>
      <c r="B306" s="229" t="s">
        <v>1810</v>
      </c>
      <c r="C306" s="100">
        <v>98</v>
      </c>
    </row>
    <row r="307" spans="1:3" ht="14.4" customHeight="1" x14ac:dyDescent="0.25">
      <c r="A307" s="100" t="s">
        <v>1812</v>
      </c>
      <c r="B307" s="229" t="s">
        <v>1813</v>
      </c>
      <c r="C307" s="100">
        <v>98</v>
      </c>
    </row>
    <row r="308" spans="1:3" ht="14.4" customHeight="1" x14ac:dyDescent="0.25">
      <c r="A308" s="100" t="s">
        <v>1814</v>
      </c>
      <c r="B308" s="229" t="s">
        <v>1815</v>
      </c>
      <c r="C308" s="100">
        <v>108</v>
      </c>
    </row>
    <row r="309" spans="1:3" ht="14.4" customHeight="1" x14ac:dyDescent="0.25">
      <c r="A309" s="100" t="s">
        <v>1816</v>
      </c>
      <c r="B309" s="229" t="s">
        <v>1817</v>
      </c>
      <c r="C309" s="100">
        <v>103</v>
      </c>
    </row>
    <row r="310" spans="1:3" ht="14.4" customHeight="1" x14ac:dyDescent="0.25">
      <c r="A310" s="100" t="s">
        <v>1819</v>
      </c>
      <c r="B310" s="229" t="s">
        <v>1820</v>
      </c>
      <c r="C310" s="100">
        <v>105</v>
      </c>
    </row>
    <row r="311" spans="1:3" ht="14.4" customHeight="1" x14ac:dyDescent="0.25">
      <c r="A311" s="100" t="s">
        <v>1821</v>
      </c>
      <c r="B311" s="229" t="s">
        <v>1822</v>
      </c>
      <c r="C311" s="100">
        <v>108</v>
      </c>
    </row>
    <row r="312" spans="1:3" ht="14.4" customHeight="1" x14ac:dyDescent="0.25">
      <c r="A312" s="100" t="s">
        <v>1823</v>
      </c>
      <c r="B312" s="229" t="s">
        <v>1824</v>
      </c>
      <c r="C312" s="100">
        <v>88</v>
      </c>
    </row>
    <row r="313" spans="1:3" ht="14.4" customHeight="1" x14ac:dyDescent="0.25">
      <c r="A313" s="100" t="s">
        <v>1826</v>
      </c>
      <c r="B313" s="229" t="s">
        <v>1827</v>
      </c>
      <c r="C313" s="100">
        <v>147</v>
      </c>
    </row>
    <row r="314" spans="1:3" ht="14.4" customHeight="1" x14ac:dyDescent="0.25">
      <c r="A314" s="100" t="s">
        <v>1828</v>
      </c>
      <c r="B314" s="229" t="s">
        <v>1829</v>
      </c>
    </row>
    <row r="315" spans="1:3" ht="14.4" customHeight="1" x14ac:dyDescent="0.25">
      <c r="A315" s="100" t="s">
        <v>1831</v>
      </c>
      <c r="B315" s="229" t="s">
        <v>1832</v>
      </c>
    </row>
    <row r="316" spans="1:3" ht="14.4" customHeight="1" x14ac:dyDescent="0.25">
      <c r="A316" s="100" t="s">
        <v>1833</v>
      </c>
      <c r="B316" s="229" t="s">
        <v>1834</v>
      </c>
    </row>
    <row r="317" spans="1:3" ht="14.4" customHeight="1" x14ac:dyDescent="0.25">
      <c r="A317" s="100" t="s">
        <v>1835</v>
      </c>
      <c r="B317" s="229" t="s">
        <v>1295</v>
      </c>
    </row>
    <row r="318" spans="1:3" ht="14.4" customHeight="1" x14ac:dyDescent="0.25">
      <c r="A318" s="100" t="s">
        <v>1836</v>
      </c>
      <c r="B318" s="229" t="s">
        <v>1837</v>
      </c>
    </row>
    <row r="319" spans="1:3" ht="14.4" customHeight="1" x14ac:dyDescent="0.25">
      <c r="A319" s="100" t="s">
        <v>1838</v>
      </c>
      <c r="B319" s="229" t="s">
        <v>1839</v>
      </c>
    </row>
    <row r="320" spans="1:3" ht="14.4" customHeight="1" x14ac:dyDescent="0.25">
      <c r="A320" s="100" t="s">
        <v>1840</v>
      </c>
      <c r="B320" s="229" t="s">
        <v>1297</v>
      </c>
    </row>
    <row r="321" spans="1:3" ht="14.4" customHeight="1" x14ac:dyDescent="0.25">
      <c r="A321" s="100" t="s">
        <v>1841</v>
      </c>
      <c r="B321" s="229" t="s">
        <v>1842</v>
      </c>
    </row>
    <row r="322" spans="1:3" ht="14.4" customHeight="1" x14ac:dyDescent="0.25">
      <c r="A322" s="100" t="s">
        <v>1843</v>
      </c>
      <c r="B322" s="229" t="s">
        <v>1844</v>
      </c>
      <c r="C322" s="100">
        <v>100</v>
      </c>
    </row>
    <row r="323" spans="1:3" ht="14.4" customHeight="1" x14ac:dyDescent="0.25">
      <c r="A323" s="100" t="s">
        <v>1846</v>
      </c>
      <c r="B323" s="229" t="s">
        <v>1847</v>
      </c>
      <c r="C323" s="100">
        <v>101</v>
      </c>
    </row>
    <row r="324" spans="1:3" ht="14.4" customHeight="1" x14ac:dyDescent="0.25">
      <c r="A324" s="100" t="s">
        <v>1848</v>
      </c>
      <c r="B324" s="229" t="s">
        <v>1849</v>
      </c>
    </row>
    <row r="325" spans="1:3" ht="14.4" customHeight="1" x14ac:dyDescent="0.25">
      <c r="A325" s="100" t="s">
        <v>1851</v>
      </c>
      <c r="B325" s="229" t="s">
        <v>1852</v>
      </c>
    </row>
    <row r="326" spans="1:3" ht="14.4" customHeight="1" x14ac:dyDescent="0.25">
      <c r="A326" s="100" t="s">
        <v>1853</v>
      </c>
      <c r="B326" s="229" t="s">
        <v>1854</v>
      </c>
    </row>
    <row r="327" spans="1:3" ht="14.4" customHeight="1" x14ac:dyDescent="0.25">
      <c r="A327" s="100" t="s">
        <v>1855</v>
      </c>
      <c r="B327" s="229" t="s">
        <v>1856</v>
      </c>
    </row>
    <row r="328" spans="1:3" ht="14.4" customHeight="1" x14ac:dyDescent="0.25">
      <c r="A328" s="100" t="s">
        <v>1857</v>
      </c>
      <c r="B328" s="229" t="s">
        <v>1858</v>
      </c>
      <c r="C328" s="100">
        <v>108</v>
      </c>
    </row>
    <row r="329" spans="1:3" ht="14.4" customHeight="1" x14ac:dyDescent="0.25">
      <c r="A329" s="100" t="s">
        <v>1860</v>
      </c>
      <c r="B329" s="229" t="s">
        <v>1861</v>
      </c>
      <c r="C329" s="100">
        <v>109</v>
      </c>
    </row>
    <row r="330" spans="1:3" ht="14.4" customHeight="1" x14ac:dyDescent="0.25">
      <c r="A330" s="100" t="s">
        <v>1862</v>
      </c>
      <c r="B330" s="229" t="s">
        <v>1861</v>
      </c>
      <c r="C330" s="100">
        <v>109</v>
      </c>
    </row>
    <row r="331" spans="1:3" ht="14.4" customHeight="1" x14ac:dyDescent="0.25">
      <c r="A331" s="100" t="s">
        <v>1863</v>
      </c>
      <c r="B331" s="229" t="s">
        <v>1864</v>
      </c>
    </row>
    <row r="332" spans="1:3" ht="14.4" customHeight="1" x14ac:dyDescent="0.25">
      <c r="A332" s="100" t="s">
        <v>1865</v>
      </c>
      <c r="B332" s="229" t="s">
        <v>1866</v>
      </c>
    </row>
    <row r="333" spans="1:3" ht="14.4" customHeight="1" x14ac:dyDescent="0.25">
      <c r="A333" s="100" t="s">
        <v>1867</v>
      </c>
      <c r="B333" s="229" t="s">
        <v>1480</v>
      </c>
    </row>
    <row r="334" spans="1:3" ht="14.4" customHeight="1" x14ac:dyDescent="0.25">
      <c r="A334" s="100" t="s">
        <v>1868</v>
      </c>
      <c r="B334" s="229" t="s">
        <v>1869</v>
      </c>
    </row>
    <row r="335" spans="1:3" ht="14.4" customHeight="1" x14ac:dyDescent="0.25">
      <c r="A335" s="100" t="s">
        <v>1870</v>
      </c>
      <c r="B335" s="229" t="s">
        <v>1871</v>
      </c>
    </row>
    <row r="336" spans="1:3" ht="14.4" customHeight="1" x14ac:dyDescent="0.25">
      <c r="A336" s="100" t="s">
        <v>1872</v>
      </c>
      <c r="B336" s="229" t="s">
        <v>1873</v>
      </c>
    </row>
    <row r="337" spans="1:2" ht="14.4" customHeight="1" x14ac:dyDescent="0.25">
      <c r="A337" s="100" t="s">
        <v>1874</v>
      </c>
      <c r="B337" s="229"/>
    </row>
    <row r="338" spans="1:2" ht="14.4" customHeight="1" x14ac:dyDescent="0.25">
      <c r="A338" s="100" t="s">
        <v>1228</v>
      </c>
      <c r="B338" s="229"/>
    </row>
    <row r="339" spans="1:2" ht="14.4" customHeight="1" x14ac:dyDescent="0.25">
      <c r="A339" s="100" t="s">
        <v>1875</v>
      </c>
      <c r="B339" s="229"/>
    </row>
    <row r="340" spans="1:2" ht="14.4" customHeight="1" x14ac:dyDescent="0.25">
      <c r="A340" s="100" t="s">
        <v>1876</v>
      </c>
      <c r="B340" s="229"/>
    </row>
    <row r="341" spans="1:2" ht="14.4" customHeight="1" x14ac:dyDescent="0.25">
      <c r="A341" s="100" t="s">
        <v>1910</v>
      </c>
      <c r="B341" s="232" t="s">
        <v>1911</v>
      </c>
    </row>
    <row r="342" spans="1:2" ht="14.4" customHeight="1" x14ac:dyDescent="0.25">
      <c r="A342" s="100" t="s">
        <v>1912</v>
      </c>
      <c r="B342" s="232" t="s">
        <v>1913</v>
      </c>
    </row>
    <row r="343" spans="1:2" ht="14.4" customHeight="1" x14ac:dyDescent="0.25">
      <c r="A343" s="100" t="s">
        <v>1915</v>
      </c>
      <c r="B343" s="232" t="s">
        <v>1916</v>
      </c>
    </row>
    <row r="344" spans="1:2" ht="14.4" customHeight="1" x14ac:dyDescent="0.25">
      <c r="A344" s="100" t="s">
        <v>1917</v>
      </c>
      <c r="B344" s="232" t="s">
        <v>1918</v>
      </c>
    </row>
    <row r="345" spans="1:2" ht="14.4" customHeight="1" x14ac:dyDescent="0.25">
      <c r="A345" s="100" t="s">
        <v>1919</v>
      </c>
      <c r="B345" s="232" t="s">
        <v>1920</v>
      </c>
    </row>
    <row r="346" spans="1:2" ht="14.4" customHeight="1" x14ac:dyDescent="0.25">
      <c r="A346" s="100" t="s">
        <v>1921</v>
      </c>
      <c r="B346" s="232" t="s">
        <v>1922</v>
      </c>
    </row>
    <row r="347" spans="1:2" ht="14.4" customHeight="1" x14ac:dyDescent="0.25">
      <c r="A347" s="100" t="s">
        <v>1923</v>
      </c>
      <c r="B347" s="232" t="s">
        <v>1924</v>
      </c>
    </row>
    <row r="348" spans="1:2" ht="14.4" customHeight="1" x14ac:dyDescent="0.25">
      <c r="A348" s="100" t="s">
        <v>1925</v>
      </c>
      <c r="B348" s="232" t="s">
        <v>1926</v>
      </c>
    </row>
    <row r="349" spans="1:2" ht="14.4" customHeight="1" x14ac:dyDescent="0.25">
      <c r="A349" s="100" t="s">
        <v>1927</v>
      </c>
      <c r="B349" s="232" t="s">
        <v>1928</v>
      </c>
    </row>
    <row r="350" spans="1:2" ht="14.4" customHeight="1" x14ac:dyDescent="0.25">
      <c r="A350" s="100" t="s">
        <v>1929</v>
      </c>
      <c r="B350" s="232" t="s">
        <v>1930</v>
      </c>
    </row>
    <row r="351" spans="1:2" ht="14.4" customHeight="1" x14ac:dyDescent="0.25">
      <c r="A351" s="100" t="s">
        <v>1931</v>
      </c>
      <c r="B351" s="232" t="s">
        <v>1932</v>
      </c>
    </row>
    <row r="352" spans="1:2" ht="14.4" customHeight="1" x14ac:dyDescent="0.25">
      <c r="A352" s="100" t="s">
        <v>1933</v>
      </c>
      <c r="B352" s="232" t="s">
        <v>1934</v>
      </c>
    </row>
    <row r="353" spans="1:3" ht="14.4" customHeight="1" x14ac:dyDescent="0.25">
      <c r="A353" s="100" t="s">
        <v>1935</v>
      </c>
      <c r="B353" s="232" t="s">
        <v>1936</v>
      </c>
    </row>
    <row r="354" spans="1:3" ht="14.4" customHeight="1" x14ac:dyDescent="0.25">
      <c r="A354" s="100" t="s">
        <v>1937</v>
      </c>
      <c r="B354" s="232" t="s">
        <v>1938</v>
      </c>
    </row>
    <row r="355" spans="1:3" ht="14.4" customHeight="1" x14ac:dyDescent="0.25">
      <c r="A355" s="100" t="s">
        <v>1939</v>
      </c>
      <c r="B355" s="232" t="s">
        <v>1940</v>
      </c>
    </row>
    <row r="356" spans="1:3" ht="14.4" customHeight="1" x14ac:dyDescent="0.25">
      <c r="A356" s="100" t="s">
        <v>1941</v>
      </c>
      <c r="B356" s="232" t="s">
        <v>1942</v>
      </c>
    </row>
    <row r="357" spans="1:3" ht="14.4" customHeight="1" x14ac:dyDescent="0.25">
      <c r="A357" s="100" t="s">
        <v>1943</v>
      </c>
      <c r="B357" s="232" t="s">
        <v>1944</v>
      </c>
    </row>
    <row r="358" spans="1:3" ht="14.4" customHeight="1" x14ac:dyDescent="0.25">
      <c r="A358" s="100" t="s">
        <v>1945</v>
      </c>
      <c r="B358" s="232" t="s">
        <v>1946</v>
      </c>
    </row>
    <row r="359" spans="1:3" ht="14.4" customHeight="1" x14ac:dyDescent="0.25">
      <c r="A359" s="100" t="s">
        <v>1947</v>
      </c>
      <c r="B359" s="232" t="s">
        <v>1948</v>
      </c>
    </row>
    <row r="360" spans="1:3" ht="14.4" customHeight="1" x14ac:dyDescent="0.25">
      <c r="A360" s="100" t="s">
        <v>1949</v>
      </c>
      <c r="B360" s="232" t="s">
        <v>1950</v>
      </c>
    </row>
    <row r="361" spans="1:3" ht="14.4" customHeight="1" x14ac:dyDescent="0.25">
      <c r="A361" s="100" t="s">
        <v>1951</v>
      </c>
      <c r="B361" s="232" t="s">
        <v>1952</v>
      </c>
      <c r="C361" s="100">
        <v>157</v>
      </c>
    </row>
    <row r="362" spans="1:3" ht="14.4" customHeight="1" x14ac:dyDescent="0.25">
      <c r="A362" s="100" t="s">
        <v>1953</v>
      </c>
      <c r="B362" s="232" t="s">
        <v>1952</v>
      </c>
      <c r="C362" s="100">
        <v>157</v>
      </c>
    </row>
    <row r="363" spans="1:3" ht="14.4" customHeight="1" x14ac:dyDescent="0.25">
      <c r="A363" s="100" t="s">
        <v>1954</v>
      </c>
      <c r="B363" s="232" t="s">
        <v>1955</v>
      </c>
    </row>
    <row r="364" spans="1:3" ht="14.4" customHeight="1" x14ac:dyDescent="0.25">
      <c r="A364" s="100" t="s">
        <v>1956</v>
      </c>
      <c r="B364" s="232" t="s">
        <v>1957</v>
      </c>
    </row>
    <row r="365" spans="1:3" ht="14.4" customHeight="1" x14ac:dyDescent="0.25">
      <c r="A365" s="100" t="s">
        <v>1958</v>
      </c>
      <c r="B365" s="232" t="s">
        <v>1959</v>
      </c>
    </row>
    <row r="366" spans="1:3" ht="14.4" customHeight="1" x14ac:dyDescent="0.25">
      <c r="A366" s="100" t="s">
        <v>1960</v>
      </c>
      <c r="B366" s="232" t="s">
        <v>1961</v>
      </c>
    </row>
    <row r="367" spans="1:3" ht="14.4" customHeight="1" x14ac:dyDescent="0.25">
      <c r="A367" s="100" t="s">
        <v>1962</v>
      </c>
      <c r="B367" s="232" t="s">
        <v>1963</v>
      </c>
    </row>
    <row r="368" spans="1:3" ht="14.4" customHeight="1" x14ac:dyDescent="0.25">
      <c r="A368" s="100" t="s">
        <v>1964</v>
      </c>
      <c r="B368" s="232" t="s">
        <v>1965</v>
      </c>
    </row>
    <row r="369" spans="1:2" ht="14.4" customHeight="1" x14ac:dyDescent="0.25">
      <c r="A369" s="100" t="s">
        <v>1966</v>
      </c>
      <c r="B369" s="232" t="s">
        <v>1967</v>
      </c>
    </row>
    <row r="370" spans="1:2" ht="14.4" customHeight="1" x14ac:dyDescent="0.25">
      <c r="A370" s="100" t="s">
        <v>1968</v>
      </c>
      <c r="B370" s="232" t="s">
        <v>1969</v>
      </c>
    </row>
    <row r="371" spans="1:2" ht="14.4" customHeight="1" x14ac:dyDescent="0.25">
      <c r="A371" s="100" t="s">
        <v>1970</v>
      </c>
      <c r="B371" s="232" t="s">
        <v>1971</v>
      </c>
    </row>
    <row r="372" spans="1:2" ht="14.4" customHeight="1" x14ac:dyDescent="0.25">
      <c r="A372" s="100" t="s">
        <v>1972</v>
      </c>
      <c r="B372" s="232" t="s">
        <v>1973</v>
      </c>
    </row>
    <row r="373" spans="1:2" ht="14.4" customHeight="1" x14ac:dyDescent="0.25">
      <c r="A373" s="100" t="s">
        <v>1974</v>
      </c>
      <c r="B373" s="232" t="s">
        <v>1975</v>
      </c>
    </row>
    <row r="374" spans="1:2" ht="14.4" customHeight="1" x14ac:dyDescent="0.25">
      <c r="A374" s="100" t="s">
        <v>1976</v>
      </c>
      <c r="B374" s="232" t="s">
        <v>1977</v>
      </c>
    </row>
    <row r="375" spans="1:2" ht="14.4" customHeight="1" x14ac:dyDescent="0.25">
      <c r="A375" s="100" t="s">
        <v>1978</v>
      </c>
      <c r="B375" s="232" t="s">
        <v>1979</v>
      </c>
    </row>
    <row r="376" spans="1:2" ht="14.4" customHeight="1" x14ac:dyDescent="0.25">
      <c r="A376" s="100" t="s">
        <v>1980</v>
      </c>
      <c r="B376" s="232" t="s">
        <v>1981</v>
      </c>
    </row>
    <row r="377" spans="1:2" ht="14.4" customHeight="1" x14ac:dyDescent="0.25">
      <c r="A377" s="100" t="s">
        <v>1982</v>
      </c>
      <c r="B377" s="232" t="s">
        <v>1983</v>
      </c>
    </row>
    <row r="378" spans="1:2" ht="14.4" customHeight="1" x14ac:dyDescent="0.25">
      <c r="A378" s="100" t="s">
        <v>1984</v>
      </c>
      <c r="B378" s="232" t="s">
        <v>1985</v>
      </c>
    </row>
    <row r="379" spans="1:2" ht="14.4" customHeight="1" x14ac:dyDescent="0.25">
      <c r="A379" s="100" t="s">
        <v>1986</v>
      </c>
      <c r="B379" s="232" t="s">
        <v>1987</v>
      </c>
    </row>
    <row r="380" spans="1:2" ht="14.4" customHeight="1" x14ac:dyDescent="0.25">
      <c r="A380" s="100" t="s">
        <v>1988</v>
      </c>
      <c r="B380" s="232" t="s">
        <v>1989</v>
      </c>
    </row>
    <row r="381" spans="1:2" ht="14.4" customHeight="1" x14ac:dyDescent="0.25">
      <c r="A381" s="100" t="s">
        <v>1990</v>
      </c>
      <c r="B381" s="232" t="s">
        <v>1991</v>
      </c>
    </row>
    <row r="382" spans="1:2" ht="14.4" customHeight="1" x14ac:dyDescent="0.25">
      <c r="A382" s="100" t="s">
        <v>1992</v>
      </c>
      <c r="B382" s="232" t="s">
        <v>1993</v>
      </c>
    </row>
    <row r="383" spans="1:2" ht="14.4" customHeight="1" x14ac:dyDescent="0.25">
      <c r="A383" s="100" t="s">
        <v>1994</v>
      </c>
      <c r="B383" s="232" t="s">
        <v>1995</v>
      </c>
    </row>
    <row r="384" spans="1:2" ht="14.4" customHeight="1" x14ac:dyDescent="0.25">
      <c r="A384" s="100" t="s">
        <v>1996</v>
      </c>
      <c r="B384" s="232" t="s">
        <v>1997</v>
      </c>
    </row>
    <row r="385" spans="1:2" ht="14.4" customHeight="1" x14ac:dyDescent="0.25">
      <c r="A385" s="100" t="s">
        <v>1998</v>
      </c>
      <c r="B385" s="232" t="s">
        <v>1999</v>
      </c>
    </row>
    <row r="386" spans="1:2" ht="14.4" customHeight="1" x14ac:dyDescent="0.25">
      <c r="A386" s="100" t="s">
        <v>2000</v>
      </c>
      <c r="B386" s="232" t="s">
        <v>2001</v>
      </c>
    </row>
    <row r="387" spans="1:2" ht="14.4" customHeight="1" x14ac:dyDescent="0.25">
      <c r="A387" s="100" t="s">
        <v>2003</v>
      </c>
      <c r="B387" s="232" t="s">
        <v>2004</v>
      </c>
    </row>
    <row r="388" spans="1:2" ht="14.4" customHeight="1" x14ac:dyDescent="0.25">
      <c r="A388" s="100" t="s">
        <v>2005</v>
      </c>
      <c r="B388" s="232" t="s">
        <v>2006</v>
      </c>
    </row>
    <row r="389" spans="1:2" ht="14.4" customHeight="1" x14ac:dyDescent="0.25">
      <c r="A389" s="100" t="s">
        <v>2007</v>
      </c>
      <c r="B389" s="232" t="s">
        <v>2008</v>
      </c>
    </row>
    <row r="390" spans="1:2" ht="14.4" customHeight="1" x14ac:dyDescent="0.25">
      <c r="A390" s="100" t="s">
        <v>2009</v>
      </c>
      <c r="B390" s="232" t="s">
        <v>2010</v>
      </c>
    </row>
    <row r="391" spans="1:2" ht="14.4" customHeight="1" x14ac:dyDescent="0.25">
      <c r="A391" s="100" t="s">
        <v>2011</v>
      </c>
      <c r="B391" s="232" t="s">
        <v>2012</v>
      </c>
    </row>
    <row r="392" spans="1:2" ht="14.4" customHeight="1" x14ac:dyDescent="0.25">
      <c r="A392" s="100" t="s">
        <v>2013</v>
      </c>
      <c r="B392" s="232" t="s">
        <v>2014</v>
      </c>
    </row>
    <row r="393" spans="1:2" ht="14.4" customHeight="1" x14ac:dyDescent="0.25">
      <c r="A393" s="100" t="s">
        <v>2016</v>
      </c>
      <c r="B393" s="232" t="s">
        <v>2017</v>
      </c>
    </row>
    <row r="394" spans="1:2" ht="14.4" customHeight="1" x14ac:dyDescent="0.25">
      <c r="A394" s="100" t="s">
        <v>2018</v>
      </c>
      <c r="B394" s="232" t="s">
        <v>2019</v>
      </c>
    </row>
    <row r="395" spans="1:2" ht="14.4" customHeight="1" x14ac:dyDescent="0.25">
      <c r="A395" s="100" t="s">
        <v>2020</v>
      </c>
      <c r="B395" s="232" t="s">
        <v>2021</v>
      </c>
    </row>
    <row r="396" spans="1:2" ht="14.4" customHeight="1" x14ac:dyDescent="0.25">
      <c r="A396" s="100" t="s">
        <v>2022</v>
      </c>
      <c r="B396" s="232" t="s">
        <v>2023</v>
      </c>
    </row>
    <row r="397" spans="1:2" ht="14.4" customHeight="1" x14ac:dyDescent="0.25">
      <c r="A397" s="100" t="s">
        <v>2024</v>
      </c>
      <c r="B397" s="232" t="s">
        <v>2025</v>
      </c>
    </row>
    <row r="398" spans="1:2" ht="14.4" customHeight="1" x14ac:dyDescent="0.25">
      <c r="A398" s="100" t="s">
        <v>2026</v>
      </c>
      <c r="B398" s="232" t="s">
        <v>2027</v>
      </c>
    </row>
    <row r="399" spans="1:2" ht="14.4" customHeight="1" x14ac:dyDescent="0.25">
      <c r="A399" s="100" t="s">
        <v>2028</v>
      </c>
      <c r="B399" s="232" t="s">
        <v>2029</v>
      </c>
    </row>
    <row r="400" spans="1:2" ht="14.4" customHeight="1" x14ac:dyDescent="0.25">
      <c r="A400" s="100" t="s">
        <v>2030</v>
      </c>
      <c r="B400" s="232" t="s">
        <v>2031</v>
      </c>
    </row>
    <row r="401" spans="1:2" ht="14.4" customHeight="1" x14ac:dyDescent="0.25">
      <c r="A401" s="100" t="s">
        <v>2033</v>
      </c>
      <c r="B401" s="232" t="s">
        <v>2034</v>
      </c>
    </row>
    <row r="402" spans="1:2" ht="14.4" customHeight="1" x14ac:dyDescent="0.25">
      <c r="A402" s="100" t="s">
        <v>2035</v>
      </c>
      <c r="B402" s="232" t="s">
        <v>2036</v>
      </c>
    </row>
    <row r="403" spans="1:2" ht="14.4" customHeight="1" x14ac:dyDescent="0.25">
      <c r="A403" s="100" t="s">
        <v>2037</v>
      </c>
      <c r="B403" s="232" t="s">
        <v>2038</v>
      </c>
    </row>
    <row r="404" spans="1:2" ht="14.4" customHeight="1" x14ac:dyDescent="0.25">
      <c r="A404" s="100" t="s">
        <v>2040</v>
      </c>
      <c r="B404" s="232" t="s">
        <v>2041</v>
      </c>
    </row>
    <row r="405" spans="1:2" ht="14.4" customHeight="1" x14ac:dyDescent="0.25">
      <c r="A405" s="100" t="s">
        <v>2042</v>
      </c>
      <c r="B405" s="232" t="s">
        <v>2043</v>
      </c>
    </row>
    <row r="406" spans="1:2" ht="14.4" customHeight="1" x14ac:dyDescent="0.25">
      <c r="A406" s="100" t="s">
        <v>2044</v>
      </c>
      <c r="B406" s="232" t="s">
        <v>2043</v>
      </c>
    </row>
    <row r="407" spans="1:2" ht="14.4" customHeight="1" x14ac:dyDescent="0.25">
      <c r="A407" s="100" t="s">
        <v>2045</v>
      </c>
      <c r="B407" s="232" t="s">
        <v>2046</v>
      </c>
    </row>
    <row r="408" spans="1:2" ht="14.4" customHeight="1" x14ac:dyDescent="0.25">
      <c r="A408" s="100" t="s">
        <v>2047</v>
      </c>
      <c r="B408" s="232" t="s">
        <v>2048</v>
      </c>
    </row>
    <row r="409" spans="1:2" ht="14.4" customHeight="1" x14ac:dyDescent="0.25">
      <c r="A409" s="100" t="s">
        <v>2049</v>
      </c>
      <c r="B409" s="233" t="s">
        <v>2050</v>
      </c>
    </row>
    <row r="410" spans="1:2" ht="14.4" customHeight="1" x14ac:dyDescent="0.25">
      <c r="A410" s="100" t="s">
        <v>2051</v>
      </c>
      <c r="B410" s="232" t="s">
        <v>2052</v>
      </c>
    </row>
    <row r="411" spans="1:2" ht="14.4" customHeight="1" x14ac:dyDescent="0.25">
      <c r="A411" s="100" t="s">
        <v>2054</v>
      </c>
      <c r="B411" s="232" t="s">
        <v>2055</v>
      </c>
    </row>
    <row r="412" spans="1:2" ht="14.4" customHeight="1" x14ac:dyDescent="0.25">
      <c r="A412" s="100" t="s">
        <v>2056</v>
      </c>
      <c r="B412" s="232" t="s">
        <v>2057</v>
      </c>
    </row>
    <row r="413" spans="1:2" ht="14.4" customHeight="1" x14ac:dyDescent="0.25">
      <c r="A413" s="100" t="s">
        <v>2058</v>
      </c>
      <c r="B413" s="232" t="s">
        <v>2059</v>
      </c>
    </row>
    <row r="414" spans="1:2" ht="14.4" customHeight="1" x14ac:dyDescent="0.25">
      <c r="A414" s="100" t="s">
        <v>2060</v>
      </c>
      <c r="B414" s="232" t="s">
        <v>2061</v>
      </c>
    </row>
    <row r="415" spans="1:2" ht="14.4" customHeight="1" x14ac:dyDescent="0.25">
      <c r="A415" s="100" t="s">
        <v>2062</v>
      </c>
      <c r="B415" s="232" t="s">
        <v>2063</v>
      </c>
    </row>
    <row r="416" spans="1:2" ht="14.4" customHeight="1" x14ac:dyDescent="0.25">
      <c r="A416" s="100" t="s">
        <v>2064</v>
      </c>
      <c r="B416" s="232" t="s">
        <v>2065</v>
      </c>
    </row>
    <row r="417" spans="1:2" ht="14.4" customHeight="1" x14ac:dyDescent="0.25">
      <c r="A417" s="100" t="s">
        <v>2067</v>
      </c>
      <c r="B417" s="232" t="s">
        <v>2068</v>
      </c>
    </row>
    <row r="418" spans="1:2" ht="14.4" customHeight="1" x14ac:dyDescent="0.25">
      <c r="A418" s="100" t="s">
        <v>2069</v>
      </c>
      <c r="B418" s="232" t="s">
        <v>2070</v>
      </c>
    </row>
    <row r="419" spans="1:2" ht="14.4" customHeight="1" x14ac:dyDescent="0.25">
      <c r="A419" s="100" t="s">
        <v>2071</v>
      </c>
      <c r="B419" s="232" t="s">
        <v>2072</v>
      </c>
    </row>
    <row r="420" spans="1:2" ht="14.4" customHeight="1" x14ac:dyDescent="0.25">
      <c r="A420" s="100" t="s">
        <v>2073</v>
      </c>
      <c r="B420" s="232" t="s">
        <v>2074</v>
      </c>
    </row>
    <row r="421" spans="1:2" ht="14.4" customHeight="1" x14ac:dyDescent="0.25">
      <c r="A421" s="100" t="s">
        <v>2075</v>
      </c>
      <c r="B421" s="232" t="s">
        <v>2076</v>
      </c>
    </row>
    <row r="422" spans="1:2" ht="14.4" customHeight="1" x14ac:dyDescent="0.25">
      <c r="A422" s="100" t="s">
        <v>2077</v>
      </c>
      <c r="B422" s="232" t="s">
        <v>2078</v>
      </c>
    </row>
    <row r="423" spans="1:2" ht="14.4" customHeight="1" x14ac:dyDescent="0.25">
      <c r="A423" s="100" t="s">
        <v>2079</v>
      </c>
      <c r="B423" s="232" t="s">
        <v>2080</v>
      </c>
    </row>
    <row r="424" spans="1:2" ht="14.4" customHeight="1" x14ac:dyDescent="0.25">
      <c r="A424" s="100" t="s">
        <v>2081</v>
      </c>
      <c r="B424" s="232" t="s">
        <v>2082</v>
      </c>
    </row>
    <row r="425" spans="1:2" ht="14.4" customHeight="1" x14ac:dyDescent="0.25">
      <c r="A425" s="100" t="s">
        <v>2083</v>
      </c>
      <c r="B425" s="234" t="s">
        <v>2084</v>
      </c>
    </row>
    <row r="426" spans="1:2" ht="14.4" customHeight="1" x14ac:dyDescent="0.25">
      <c r="A426" s="100" t="s">
        <v>2085</v>
      </c>
      <c r="B426" s="234" t="s">
        <v>2086</v>
      </c>
    </row>
    <row r="427" spans="1:2" ht="14.4" customHeight="1" x14ac:dyDescent="0.25">
      <c r="A427" s="100" t="s">
        <v>2087</v>
      </c>
      <c r="B427" s="232" t="s">
        <v>2082</v>
      </c>
    </row>
    <row r="428" spans="1:2" ht="14.4" customHeight="1" x14ac:dyDescent="0.25">
      <c r="A428" s="100" t="s">
        <v>2088</v>
      </c>
      <c r="B428" s="232" t="s">
        <v>2089</v>
      </c>
    </row>
    <row r="429" spans="1:2" ht="14.4" customHeight="1" x14ac:dyDescent="0.25">
      <c r="A429" s="100" t="s">
        <v>2090</v>
      </c>
      <c r="B429" s="232" t="s">
        <v>2091</v>
      </c>
    </row>
    <row r="430" spans="1:2" ht="14.4" customHeight="1" x14ac:dyDescent="0.25">
      <c r="A430" s="100" t="s">
        <v>2092</v>
      </c>
      <c r="B430" s="232" t="s">
        <v>2093</v>
      </c>
    </row>
    <row r="431" spans="1:2" ht="14.4" customHeight="1" x14ac:dyDescent="0.25">
      <c r="A431" s="100" t="s">
        <v>2094</v>
      </c>
      <c r="B431" s="232" t="s">
        <v>2095</v>
      </c>
    </row>
    <row r="432" spans="1:2" ht="14.4" customHeight="1" x14ac:dyDescent="0.25">
      <c r="A432" s="100" t="s">
        <v>2096</v>
      </c>
      <c r="B432" s="232" t="s">
        <v>2097</v>
      </c>
    </row>
    <row r="433" spans="1:2" ht="14.4" customHeight="1" x14ac:dyDescent="0.25">
      <c r="A433" s="100" t="s">
        <v>2098</v>
      </c>
      <c r="B433" s="232" t="s">
        <v>2099</v>
      </c>
    </row>
    <row r="434" spans="1:2" ht="14.4" customHeight="1" x14ac:dyDescent="0.25">
      <c r="A434" s="100" t="s">
        <v>2100</v>
      </c>
      <c r="B434" s="232" t="s">
        <v>2101</v>
      </c>
    </row>
    <row r="435" spans="1:2" ht="14.4" customHeight="1" x14ac:dyDescent="0.25">
      <c r="A435" s="100" t="s">
        <v>2102</v>
      </c>
      <c r="B435" s="232" t="s">
        <v>2103</v>
      </c>
    </row>
    <row r="436" spans="1:2" ht="14.4" customHeight="1" x14ac:dyDescent="0.25">
      <c r="A436" s="100" t="s">
        <v>2104</v>
      </c>
      <c r="B436" s="232" t="s">
        <v>2105</v>
      </c>
    </row>
    <row r="437" spans="1:2" ht="14.4" customHeight="1" x14ac:dyDescent="0.25">
      <c r="A437" s="100" t="s">
        <v>2106</v>
      </c>
      <c r="B437" s="232" t="s">
        <v>2107</v>
      </c>
    </row>
    <row r="438" spans="1:2" ht="14.4" customHeight="1" x14ac:dyDescent="0.25">
      <c r="A438" s="100" t="s">
        <v>2108</v>
      </c>
      <c r="B438" s="232" t="s">
        <v>2109</v>
      </c>
    </row>
    <row r="439" spans="1:2" ht="14.4" customHeight="1" x14ac:dyDescent="0.25">
      <c r="A439" s="100" t="s">
        <v>2110</v>
      </c>
      <c r="B439" s="232" t="s">
        <v>2111</v>
      </c>
    </row>
    <row r="440" spans="1:2" ht="14.4" customHeight="1" x14ac:dyDescent="0.25">
      <c r="A440" s="100" t="s">
        <v>2112</v>
      </c>
      <c r="B440" s="232" t="s">
        <v>2113</v>
      </c>
    </row>
    <row r="441" spans="1:2" ht="14.4" customHeight="1" x14ac:dyDescent="0.25">
      <c r="A441" s="100" t="s">
        <v>2114</v>
      </c>
      <c r="B441" s="232" t="s">
        <v>2115</v>
      </c>
    </row>
    <row r="442" spans="1:2" ht="14.4" customHeight="1" x14ac:dyDescent="0.25">
      <c r="A442" s="100" t="s">
        <v>2117</v>
      </c>
      <c r="B442" s="232" t="s">
        <v>2118</v>
      </c>
    </row>
    <row r="443" spans="1:2" ht="14.4" customHeight="1" x14ac:dyDescent="0.25">
      <c r="A443" s="100" t="s">
        <v>2119</v>
      </c>
      <c r="B443" s="232" t="s">
        <v>2120</v>
      </c>
    </row>
    <row r="444" spans="1:2" ht="14.4" customHeight="1" x14ac:dyDescent="0.25">
      <c r="A444" s="100" t="s">
        <v>2121</v>
      </c>
      <c r="B444" s="232" t="s">
        <v>2122</v>
      </c>
    </row>
    <row r="445" spans="1:2" ht="14.4" customHeight="1" x14ac:dyDescent="0.25">
      <c r="A445" s="100" t="s">
        <v>2123</v>
      </c>
      <c r="B445" s="232" t="s">
        <v>2124</v>
      </c>
    </row>
    <row r="446" spans="1:2" ht="14.4" customHeight="1" x14ac:dyDescent="0.25">
      <c r="A446" s="100" t="s">
        <v>2125</v>
      </c>
      <c r="B446" s="232" t="s">
        <v>2126</v>
      </c>
    </row>
    <row r="447" spans="1:2" ht="14.4" customHeight="1" x14ac:dyDescent="0.25">
      <c r="A447" s="100" t="s">
        <v>2127</v>
      </c>
      <c r="B447" s="232" t="s">
        <v>2128</v>
      </c>
    </row>
    <row r="448" spans="1:2" ht="14.4" customHeight="1" x14ac:dyDescent="0.25">
      <c r="A448" s="100" t="s">
        <v>2129</v>
      </c>
      <c r="B448" s="232" t="s">
        <v>2130</v>
      </c>
    </row>
    <row r="449" spans="1:2" ht="14.4" customHeight="1" x14ac:dyDescent="0.25">
      <c r="A449" s="100" t="s">
        <v>2131</v>
      </c>
      <c r="B449" s="232" t="s">
        <v>2132</v>
      </c>
    </row>
    <row r="450" spans="1:2" ht="14.4" customHeight="1" x14ac:dyDescent="0.25">
      <c r="A450" s="100" t="s">
        <v>2133</v>
      </c>
      <c r="B450" s="232" t="s">
        <v>2134</v>
      </c>
    </row>
    <row r="451" spans="1:2" ht="14.4" customHeight="1" x14ac:dyDescent="0.25">
      <c r="A451" s="100" t="s">
        <v>2136</v>
      </c>
      <c r="B451" s="232" t="s">
        <v>2137</v>
      </c>
    </row>
    <row r="452" spans="1:2" ht="14.4" customHeight="1" x14ac:dyDescent="0.25">
      <c r="A452" s="100" t="s">
        <v>2138</v>
      </c>
      <c r="B452" s="232" t="s">
        <v>2139</v>
      </c>
    </row>
    <row r="453" spans="1:2" ht="14.4" customHeight="1" x14ac:dyDescent="0.25">
      <c r="A453" s="100" t="s">
        <v>2140</v>
      </c>
      <c r="B453" s="100" t="s">
        <v>2141</v>
      </c>
    </row>
    <row r="454" spans="1:2" ht="14.4" customHeight="1" x14ac:dyDescent="0.25">
      <c r="A454" s="100" t="s">
        <v>2142</v>
      </c>
      <c r="B454" s="100" t="s">
        <v>2143</v>
      </c>
    </row>
    <row r="455" spans="1:2" ht="14.4" customHeight="1" x14ac:dyDescent="0.25">
      <c r="A455" s="100" t="s">
        <v>2144</v>
      </c>
      <c r="B455" s="100" t="s">
        <v>2145</v>
      </c>
    </row>
    <row r="456" spans="1:2" ht="14.4" customHeight="1" x14ac:dyDescent="0.25">
      <c r="A456" s="100" t="s">
        <v>2147</v>
      </c>
      <c r="B456" s="100" t="s">
        <v>2148</v>
      </c>
    </row>
    <row r="457" spans="1:2" ht="14.4" customHeight="1" x14ac:dyDescent="0.25">
      <c r="A457" s="100" t="s">
        <v>2149</v>
      </c>
      <c r="B457" s="100" t="s">
        <v>2150</v>
      </c>
    </row>
    <row r="458" spans="1:2" ht="14.4" customHeight="1" x14ac:dyDescent="0.25">
      <c r="A458" s="100" t="s">
        <v>2151</v>
      </c>
      <c r="B458" s="100" t="s">
        <v>2152</v>
      </c>
    </row>
    <row r="459" spans="1:2" ht="14.4" customHeight="1" x14ac:dyDescent="0.25">
      <c r="A459" s="100" t="s">
        <v>2153</v>
      </c>
      <c r="B459" s="100" t="s">
        <v>2154</v>
      </c>
    </row>
    <row r="460" spans="1:2" ht="14.4" customHeight="1" x14ac:dyDescent="0.25">
      <c r="A460" s="100" t="s">
        <v>2155</v>
      </c>
      <c r="B460" s="100" t="s">
        <v>2156</v>
      </c>
    </row>
    <row r="461" spans="1:2" ht="14.4" customHeight="1" x14ac:dyDescent="0.25">
      <c r="A461" s="100" t="s">
        <v>2158</v>
      </c>
      <c r="B461" s="100" t="s">
        <v>2159</v>
      </c>
    </row>
    <row r="462" spans="1:2" ht="14.4" customHeight="1" x14ac:dyDescent="0.25">
      <c r="A462" s="100" t="s">
        <v>2160</v>
      </c>
      <c r="B462" s="100" t="s">
        <v>2161</v>
      </c>
    </row>
    <row r="463" spans="1:2" ht="14.4" customHeight="1" x14ac:dyDescent="0.25">
      <c r="A463" s="100" t="s">
        <v>2162</v>
      </c>
      <c r="B463" s="100" t="s">
        <v>2163</v>
      </c>
    </row>
    <row r="464" spans="1:2" ht="14.4" customHeight="1" x14ac:dyDescent="0.25">
      <c r="A464" s="100" t="s">
        <v>2164</v>
      </c>
      <c r="B464" s="100" t="s">
        <v>2165</v>
      </c>
    </row>
    <row r="465" spans="1:2" ht="14.4" customHeight="1" x14ac:dyDescent="0.25">
      <c r="A465" s="100" t="s">
        <v>2166</v>
      </c>
      <c r="B465" s="122" t="s">
        <v>2167</v>
      </c>
    </row>
    <row r="466" spans="1:2" ht="14.4" customHeight="1" x14ac:dyDescent="0.25">
      <c r="A466" s="100" t="s">
        <v>2168</v>
      </c>
      <c r="B466" s="100" t="s">
        <v>2169</v>
      </c>
    </row>
    <row r="467" spans="1:2" ht="14.4" customHeight="1" x14ac:dyDescent="0.25">
      <c r="A467" s="100" t="s">
        <v>2170</v>
      </c>
      <c r="B467" s="100" t="s">
        <v>2171</v>
      </c>
    </row>
    <row r="468" spans="1:2" ht="14.4" customHeight="1" x14ac:dyDescent="0.25">
      <c r="A468" s="100" t="s">
        <v>2172</v>
      </c>
      <c r="B468" s="100" t="s">
        <v>2173</v>
      </c>
    </row>
    <row r="469" spans="1:2" ht="14.4" customHeight="1" x14ac:dyDescent="0.25">
      <c r="A469" s="100" t="s">
        <v>2174</v>
      </c>
      <c r="B469" s="100" t="s">
        <v>2175</v>
      </c>
    </row>
    <row r="470" spans="1:2" ht="14.4" customHeight="1" x14ac:dyDescent="0.25">
      <c r="A470" s="100" t="s">
        <v>2176</v>
      </c>
      <c r="B470" s="100" t="s">
        <v>2177</v>
      </c>
    </row>
    <row r="471" spans="1:2" ht="14.4" customHeight="1" x14ac:dyDescent="0.25">
      <c r="A471" s="100" t="s">
        <v>2178</v>
      </c>
      <c r="B471" s="100" t="s">
        <v>2179</v>
      </c>
    </row>
    <row r="472" spans="1:2" ht="14.4" customHeight="1" x14ac:dyDescent="0.25">
      <c r="A472" s="100" t="s">
        <v>2180</v>
      </c>
      <c r="B472" s="100" t="s">
        <v>2181</v>
      </c>
    </row>
    <row r="473" spans="1:2" ht="14.4" customHeight="1" x14ac:dyDescent="0.25">
      <c r="A473" s="100" t="s">
        <v>2182</v>
      </c>
      <c r="B473" s="100" t="s">
        <v>2181</v>
      </c>
    </row>
    <row r="474" spans="1:2" ht="14.4" customHeight="1" x14ac:dyDescent="0.25">
      <c r="A474" s="100" t="s">
        <v>2183</v>
      </c>
    </row>
    <row r="475" spans="1:2" ht="14.4" customHeight="1" x14ac:dyDescent="0.25">
      <c r="A475" s="100" t="s">
        <v>2184</v>
      </c>
      <c r="B475" s="100" t="s">
        <v>2185</v>
      </c>
    </row>
    <row r="476" spans="1:2" ht="14.4" customHeight="1" x14ac:dyDescent="0.25">
      <c r="A476" s="100" t="s">
        <v>2186</v>
      </c>
      <c r="B476" s="100" t="s">
        <v>2187</v>
      </c>
    </row>
    <row r="477" spans="1:2" ht="14.4" customHeight="1" x14ac:dyDescent="0.25">
      <c r="A477" s="100" t="s">
        <v>2188</v>
      </c>
      <c r="B477" s="122" t="s">
        <v>2189</v>
      </c>
    </row>
    <row r="478" spans="1:2" ht="14.4" customHeight="1" x14ac:dyDescent="0.25">
      <c r="A478" s="100" t="s">
        <v>2190</v>
      </c>
      <c r="B478" s="100" t="s">
        <v>2191</v>
      </c>
    </row>
    <row r="479" spans="1:2" ht="14.4" customHeight="1" x14ac:dyDescent="0.25">
      <c r="A479" s="100" t="s">
        <v>2193</v>
      </c>
      <c r="B479" s="100" t="s">
        <v>2194</v>
      </c>
    </row>
    <row r="480" spans="1:2" ht="14.4" customHeight="1" x14ac:dyDescent="0.25">
      <c r="A480" s="100" t="s">
        <v>2195</v>
      </c>
      <c r="B480" s="100" t="s">
        <v>2196</v>
      </c>
    </row>
    <row r="481" spans="1:2" ht="14.4" customHeight="1" x14ac:dyDescent="0.25">
      <c r="A481" s="100" t="s">
        <v>2197</v>
      </c>
      <c r="B481" s="100" t="s">
        <v>2198</v>
      </c>
    </row>
    <row r="482" spans="1:2" ht="14.4" customHeight="1" x14ac:dyDescent="0.25">
      <c r="A482" s="100" t="s">
        <v>2199</v>
      </c>
      <c r="B482" s="100" t="s">
        <v>2200</v>
      </c>
    </row>
    <row r="483" spans="1:2" ht="14.4" customHeight="1" x14ac:dyDescent="0.25">
      <c r="A483" s="100" t="s">
        <v>2201</v>
      </c>
      <c r="B483" s="100" t="s">
        <v>2202</v>
      </c>
    </row>
    <row r="484" spans="1:2" ht="14.4" customHeight="1" x14ac:dyDescent="0.25">
      <c r="A484" s="100" t="s">
        <v>2203</v>
      </c>
      <c r="B484" s="100" t="s">
        <v>2204</v>
      </c>
    </row>
    <row r="485" spans="1:2" ht="14.4" customHeight="1" x14ac:dyDescent="0.25">
      <c r="A485" s="100" t="s">
        <v>2205</v>
      </c>
      <c r="B485" s="100" t="s">
        <v>2206</v>
      </c>
    </row>
    <row r="486" spans="1:2" ht="14.4" customHeight="1" x14ac:dyDescent="0.25">
      <c r="A486" s="100" t="s">
        <v>2207</v>
      </c>
      <c r="B486" s="232" t="s">
        <v>2115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9C69-1697-47C6-ABDC-3FAC691CC968}">
  <sheetPr codeName="Sheet2">
    <tabColor rgb="FFFF0000"/>
  </sheetPr>
  <dimension ref="A1:O14"/>
  <sheetViews>
    <sheetView showGridLines="0" workbookViewId="0">
      <selection activeCell="O12" sqref="O12"/>
    </sheetView>
  </sheetViews>
  <sheetFormatPr defaultRowHeight="12" x14ac:dyDescent="0.3"/>
  <sheetData>
    <row r="1" spans="1:15" x14ac:dyDescent="0.3">
      <c r="A1" s="1" t="s">
        <v>0</v>
      </c>
      <c r="B1" s="2" t="str">
        <f>'Trial Balance'!B1</f>
        <v>X</v>
      </c>
    </row>
    <row r="2" spans="1:15" x14ac:dyDescent="0.3">
      <c r="A2" s="1" t="s">
        <v>2</v>
      </c>
      <c r="B2" s="2" t="str">
        <f>'Trial Balance'!B2</f>
        <v>X</v>
      </c>
    </row>
    <row r="3" spans="1:15" x14ac:dyDescent="0.3">
      <c r="A3" s="1" t="s">
        <v>7</v>
      </c>
      <c r="B3" s="2" t="str">
        <f>'Trial Balance'!B3</f>
        <v>X</v>
      </c>
    </row>
    <row r="4" spans="1:15" x14ac:dyDescent="0.3">
      <c r="A4" s="1" t="s">
        <v>9</v>
      </c>
      <c r="B4" s="2" t="str">
        <f>'Trial Balance'!B4</f>
        <v>X</v>
      </c>
    </row>
    <row r="5" spans="1:15" x14ac:dyDescent="0.3">
      <c r="A5" s="1" t="s">
        <v>11</v>
      </c>
      <c r="B5" s="2" t="str">
        <f>'Trial Balance'!B5</f>
        <v>X</v>
      </c>
    </row>
    <row r="6" spans="1:15" x14ac:dyDescent="0.3">
      <c r="A6" s="1" t="s">
        <v>12</v>
      </c>
      <c r="B6" s="2" t="str">
        <f>'Trial Balance'!B6</f>
        <v>X</v>
      </c>
    </row>
    <row r="7" spans="1:15" x14ac:dyDescent="0.3">
      <c r="A7" s="1" t="s">
        <v>14</v>
      </c>
      <c r="B7" s="17">
        <f>'Trial Balance'!B7</f>
        <v>2022</v>
      </c>
    </row>
    <row r="10" spans="1:15" x14ac:dyDescent="0.3">
      <c r="A10" s="33" t="s">
        <v>41</v>
      </c>
    </row>
    <row r="13" spans="1:15" ht="24.5" thickBot="1" x14ac:dyDescent="0.35">
      <c r="A13" s="34" t="s">
        <v>13</v>
      </c>
      <c r="B13" s="34" t="s">
        <v>22</v>
      </c>
      <c r="C13" s="34" t="s">
        <v>23</v>
      </c>
      <c r="D13" s="34" t="s">
        <v>24</v>
      </c>
      <c r="E13" s="34" t="s">
        <v>25</v>
      </c>
      <c r="F13" s="34" t="s">
        <v>3</v>
      </c>
      <c r="G13" s="34" t="s">
        <v>26</v>
      </c>
      <c r="H13" s="34" t="s">
        <v>27</v>
      </c>
      <c r="I13" s="34" t="s">
        <v>28</v>
      </c>
      <c r="J13" s="34" t="s">
        <v>29</v>
      </c>
      <c r="K13" s="34" t="s">
        <v>4</v>
      </c>
      <c r="L13" s="35" t="s">
        <v>30</v>
      </c>
      <c r="M13" s="35" t="s">
        <v>31</v>
      </c>
      <c r="N13" s="36" t="s">
        <v>5</v>
      </c>
      <c r="O13" s="37" t="s">
        <v>42</v>
      </c>
    </row>
    <row r="14" spans="1:15" ht="12.5" thickTop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576-135A-42F8-8FA1-83984F6A4354}">
  <dimension ref="A1:E82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9.109375" style="100"/>
    <col min="2" max="2" width="115.5546875" style="100" bestFit="1" customWidth="1"/>
    <col min="3" max="3" width="12.88671875" style="100" bestFit="1" customWidth="1"/>
    <col min="4" max="4" width="37.109375" style="100" customWidth="1"/>
    <col min="5" max="16384" width="9.109375" style="100"/>
  </cols>
  <sheetData>
    <row r="1" spans="1:5" ht="26" x14ac:dyDescent="0.25">
      <c r="A1" s="228" t="s">
        <v>1176</v>
      </c>
      <c r="B1" s="228" t="s">
        <v>26</v>
      </c>
      <c r="C1" s="235" t="s">
        <v>33</v>
      </c>
      <c r="D1" s="235" t="s">
        <v>2211</v>
      </c>
      <c r="E1" s="235" t="s">
        <v>35</v>
      </c>
    </row>
    <row r="2" spans="1:5" x14ac:dyDescent="0.25">
      <c r="A2" s="100" t="s">
        <v>1322</v>
      </c>
      <c r="B2" s="229" t="s">
        <v>1323</v>
      </c>
      <c r="C2" s="236" t="s">
        <v>664</v>
      </c>
      <c r="D2" s="100" t="s">
        <v>665</v>
      </c>
      <c r="E2" s="100" t="s">
        <v>666</v>
      </c>
    </row>
    <row r="3" spans="1:5" x14ac:dyDescent="0.25">
      <c r="A3" s="100" t="s">
        <v>1324</v>
      </c>
      <c r="B3" s="229" t="s">
        <v>1325</v>
      </c>
      <c r="C3" s="236" t="s">
        <v>664</v>
      </c>
      <c r="D3" s="100" t="s">
        <v>665</v>
      </c>
      <c r="E3" s="100" t="s">
        <v>666</v>
      </c>
    </row>
    <row r="4" spans="1:5" ht="13" x14ac:dyDescent="0.3">
      <c r="A4" s="100" t="s">
        <v>1326</v>
      </c>
      <c r="B4" s="229" t="s">
        <v>1327</v>
      </c>
      <c r="C4" s="237" t="s">
        <v>674</v>
      </c>
      <c r="D4" s="100" t="s">
        <v>675</v>
      </c>
      <c r="E4" s="100" t="s">
        <v>676</v>
      </c>
    </row>
    <row r="5" spans="1:5" x14ac:dyDescent="0.25">
      <c r="A5" s="100" t="s">
        <v>1328</v>
      </c>
      <c r="B5" s="229" t="s">
        <v>1329</v>
      </c>
      <c r="C5" s="100" t="s">
        <v>669</v>
      </c>
      <c r="D5" s="100" t="s">
        <v>670</v>
      </c>
      <c r="E5" s="100" t="s">
        <v>671</v>
      </c>
    </row>
    <row r="6" spans="1:5" x14ac:dyDescent="0.25">
      <c r="A6" s="100" t="s">
        <v>1330</v>
      </c>
      <c r="B6" s="229" t="s">
        <v>1331</v>
      </c>
      <c r="C6" s="100" t="s">
        <v>674</v>
      </c>
      <c r="D6" s="100" t="s">
        <v>675</v>
      </c>
      <c r="E6" s="100" t="s">
        <v>676</v>
      </c>
    </row>
    <row r="7" spans="1:5" x14ac:dyDescent="0.25">
      <c r="A7" s="100" t="s">
        <v>1333</v>
      </c>
      <c r="B7" s="229" t="s">
        <v>1334</v>
      </c>
      <c r="C7" s="100" t="s">
        <v>674</v>
      </c>
      <c r="D7" s="100" t="s">
        <v>675</v>
      </c>
      <c r="E7" s="100" t="s">
        <v>676</v>
      </c>
    </row>
    <row r="8" spans="1:5" ht="13" x14ac:dyDescent="0.3">
      <c r="A8" s="100" t="s">
        <v>1335</v>
      </c>
      <c r="B8" s="229" t="s">
        <v>1336</v>
      </c>
      <c r="C8" s="237" t="s">
        <v>674</v>
      </c>
      <c r="D8" s="100" t="s">
        <v>675</v>
      </c>
      <c r="E8" s="100" t="s">
        <v>676</v>
      </c>
    </row>
    <row r="9" spans="1:5" x14ac:dyDescent="0.25">
      <c r="A9" s="100" t="s">
        <v>1337</v>
      </c>
      <c r="B9" s="229" t="s">
        <v>1338</v>
      </c>
      <c r="C9" s="100" t="s">
        <v>688</v>
      </c>
      <c r="D9" s="100" t="s">
        <v>689</v>
      </c>
      <c r="E9" s="100" t="s">
        <v>690</v>
      </c>
    </row>
    <row r="10" spans="1:5" x14ac:dyDescent="0.25">
      <c r="A10" s="100" t="s">
        <v>1339</v>
      </c>
      <c r="B10" s="229" t="s">
        <v>1340</v>
      </c>
      <c r="C10" s="100" t="s">
        <v>688</v>
      </c>
      <c r="D10" s="100" t="s">
        <v>689</v>
      </c>
      <c r="E10" s="100" t="s">
        <v>690</v>
      </c>
    </row>
    <row r="11" spans="1:5" x14ac:dyDescent="0.25">
      <c r="A11" s="100" t="s">
        <v>1341</v>
      </c>
      <c r="B11" s="229" t="s">
        <v>1342</v>
      </c>
      <c r="C11" s="100" t="s">
        <v>688</v>
      </c>
      <c r="D11" s="100" t="s">
        <v>689</v>
      </c>
      <c r="E11" s="100" t="s">
        <v>690</v>
      </c>
    </row>
    <row r="12" spans="1:5" x14ac:dyDescent="0.25">
      <c r="A12" s="100" t="s">
        <v>1343</v>
      </c>
      <c r="B12" s="229" t="s">
        <v>1344</v>
      </c>
      <c r="C12" s="100" t="s">
        <v>693</v>
      </c>
      <c r="D12" s="100" t="s">
        <v>694</v>
      </c>
      <c r="E12" s="100" t="s">
        <v>695</v>
      </c>
    </row>
    <row r="13" spans="1:5" x14ac:dyDescent="0.25">
      <c r="A13" s="100" t="s">
        <v>1345</v>
      </c>
      <c r="B13" s="229" t="s">
        <v>1346</v>
      </c>
      <c r="C13" s="100" t="s">
        <v>698</v>
      </c>
      <c r="D13" s="100" t="s">
        <v>699</v>
      </c>
      <c r="E13" s="100" t="s">
        <v>700</v>
      </c>
    </row>
    <row r="14" spans="1:5" x14ac:dyDescent="0.25">
      <c r="A14" s="100" t="s">
        <v>1347</v>
      </c>
      <c r="B14" s="229" t="s">
        <v>1348</v>
      </c>
      <c r="C14" s="100" t="s">
        <v>698</v>
      </c>
      <c r="D14" s="100" t="s">
        <v>699</v>
      </c>
      <c r="E14" s="100" t="s">
        <v>700</v>
      </c>
    </row>
    <row r="15" spans="1:5" x14ac:dyDescent="0.25">
      <c r="A15" s="100" t="s">
        <v>1349</v>
      </c>
      <c r="B15" s="229" t="s">
        <v>1350</v>
      </c>
      <c r="C15" s="100" t="s">
        <v>698</v>
      </c>
      <c r="D15" s="100" t="s">
        <v>699</v>
      </c>
      <c r="E15" s="100" t="s">
        <v>700</v>
      </c>
    </row>
    <row r="16" spans="1:5" x14ac:dyDescent="0.25">
      <c r="A16" s="100" t="s">
        <v>1351</v>
      </c>
      <c r="B16" s="229" t="s">
        <v>1352</v>
      </c>
      <c r="C16" s="100" t="s">
        <v>703</v>
      </c>
      <c r="D16" s="100" t="s">
        <v>704</v>
      </c>
      <c r="E16" s="100" t="s">
        <v>705</v>
      </c>
    </row>
    <row r="17" spans="1:5" x14ac:dyDescent="0.25">
      <c r="A17" s="100" t="s">
        <v>1353</v>
      </c>
      <c r="B17" s="230" t="s">
        <v>1354</v>
      </c>
      <c r="C17" s="100" t="s">
        <v>718</v>
      </c>
      <c r="D17" s="100" t="s">
        <v>719</v>
      </c>
      <c r="E17" s="100" t="s">
        <v>720</v>
      </c>
    </row>
    <row r="18" spans="1:5" x14ac:dyDescent="0.25">
      <c r="A18" s="100" t="s">
        <v>1355</v>
      </c>
      <c r="B18" s="229" t="s">
        <v>1356</v>
      </c>
      <c r="C18" s="100" t="s">
        <v>703</v>
      </c>
      <c r="D18" s="100" t="s">
        <v>704</v>
      </c>
      <c r="E18" s="100" t="s">
        <v>705</v>
      </c>
    </row>
    <row r="19" spans="1:5" x14ac:dyDescent="0.25">
      <c r="A19" s="100" t="s">
        <v>1357</v>
      </c>
      <c r="B19" s="229" t="s">
        <v>1358</v>
      </c>
      <c r="C19" s="100" t="s">
        <v>708</v>
      </c>
      <c r="D19" s="100" t="s">
        <v>709</v>
      </c>
      <c r="E19" s="100" t="s">
        <v>710</v>
      </c>
    </row>
    <row r="20" spans="1:5" x14ac:dyDescent="0.25">
      <c r="A20" s="100" t="s">
        <v>1359</v>
      </c>
      <c r="B20" s="229" t="s">
        <v>1360</v>
      </c>
      <c r="C20" s="100" t="s">
        <v>713</v>
      </c>
      <c r="D20" s="100" t="s">
        <v>714</v>
      </c>
      <c r="E20" s="100" t="s">
        <v>715</v>
      </c>
    </row>
    <row r="21" spans="1:5" x14ac:dyDescent="0.25">
      <c r="A21" s="100" t="s">
        <v>1361</v>
      </c>
      <c r="B21" s="229" t="s">
        <v>1362</v>
      </c>
      <c r="C21" s="100" t="s">
        <v>718</v>
      </c>
      <c r="D21" s="100" t="s">
        <v>719</v>
      </c>
      <c r="E21" s="100" t="s">
        <v>720</v>
      </c>
    </row>
    <row r="22" spans="1:5" x14ac:dyDescent="0.25">
      <c r="A22" s="100" t="s">
        <v>1363</v>
      </c>
      <c r="B22" s="229" t="s">
        <v>1364</v>
      </c>
      <c r="C22" s="100" t="s">
        <v>723</v>
      </c>
      <c r="D22" s="100" t="s">
        <v>724</v>
      </c>
      <c r="E22" s="100" t="s">
        <v>725</v>
      </c>
    </row>
    <row r="23" spans="1:5" x14ac:dyDescent="0.25">
      <c r="A23" s="100" t="s">
        <v>1365</v>
      </c>
      <c r="B23" s="229" t="s">
        <v>1366</v>
      </c>
      <c r="C23" s="100" t="s">
        <v>723</v>
      </c>
      <c r="D23" s="100" t="s">
        <v>724</v>
      </c>
      <c r="E23" s="100" t="s">
        <v>725</v>
      </c>
    </row>
    <row r="24" spans="1:5" x14ac:dyDescent="0.25">
      <c r="A24" s="100" t="s">
        <v>1367</v>
      </c>
      <c r="B24" s="229" t="s">
        <v>1368</v>
      </c>
      <c r="C24" s="100" t="s">
        <v>723</v>
      </c>
      <c r="D24" s="100" t="s">
        <v>724</v>
      </c>
      <c r="E24" s="100" t="s">
        <v>725</v>
      </c>
    </row>
    <row r="25" spans="1:5" x14ac:dyDescent="0.25">
      <c r="A25" s="100" t="s">
        <v>1369</v>
      </c>
      <c r="B25" s="229" t="s">
        <v>1370</v>
      </c>
      <c r="C25" s="100" t="s">
        <v>723</v>
      </c>
      <c r="D25" s="100" t="s">
        <v>724</v>
      </c>
      <c r="E25" s="100" t="s">
        <v>725</v>
      </c>
    </row>
    <row r="26" spans="1:5" x14ac:dyDescent="0.25">
      <c r="A26" s="100" t="s">
        <v>1371</v>
      </c>
      <c r="B26" s="230" t="s">
        <v>1372</v>
      </c>
      <c r="C26" s="100" t="s">
        <v>733</v>
      </c>
      <c r="D26" s="100" t="s">
        <v>734</v>
      </c>
      <c r="E26" s="100" t="s">
        <v>735</v>
      </c>
    </row>
    <row r="27" spans="1:5" x14ac:dyDescent="0.25">
      <c r="A27" s="100" t="s">
        <v>1373</v>
      </c>
      <c r="B27" s="230" t="s">
        <v>1374</v>
      </c>
    </row>
    <row r="28" spans="1:5" x14ac:dyDescent="0.25">
      <c r="A28" s="100" t="s">
        <v>1375</v>
      </c>
      <c r="B28" s="230" t="s">
        <v>1376</v>
      </c>
      <c r="C28" s="100" t="s">
        <v>679</v>
      </c>
      <c r="D28" s="100" t="s">
        <v>680</v>
      </c>
      <c r="E28" s="100" t="s">
        <v>681</v>
      </c>
    </row>
    <row r="29" spans="1:5" x14ac:dyDescent="0.25">
      <c r="A29" s="100" t="s">
        <v>1377</v>
      </c>
      <c r="B29" s="229" t="s">
        <v>1378</v>
      </c>
      <c r="C29" s="100" t="s">
        <v>728</v>
      </c>
      <c r="D29" s="100" t="s">
        <v>729</v>
      </c>
      <c r="E29" s="100" t="s">
        <v>730</v>
      </c>
    </row>
    <row r="30" spans="1:5" x14ac:dyDescent="0.25">
      <c r="A30" s="100" t="s">
        <v>1379</v>
      </c>
      <c r="B30" s="229" t="s">
        <v>1380</v>
      </c>
    </row>
    <row r="31" spans="1:5" x14ac:dyDescent="0.25">
      <c r="A31" s="100" t="s">
        <v>1381</v>
      </c>
      <c r="B31" s="229" t="s">
        <v>1382</v>
      </c>
    </row>
    <row r="32" spans="1:5" x14ac:dyDescent="0.25">
      <c r="A32" s="100" t="s">
        <v>1383</v>
      </c>
      <c r="B32" s="229" t="s">
        <v>1384</v>
      </c>
    </row>
    <row r="33" spans="1:5" x14ac:dyDescent="0.25">
      <c r="A33" s="100" t="s">
        <v>1385</v>
      </c>
      <c r="B33" s="229" t="s">
        <v>1386</v>
      </c>
    </row>
    <row r="34" spans="1:5" x14ac:dyDescent="0.25">
      <c r="A34" s="100" t="s">
        <v>1387</v>
      </c>
      <c r="B34" s="229" t="s">
        <v>1388</v>
      </c>
    </row>
    <row r="35" spans="1:5" x14ac:dyDescent="0.25">
      <c r="A35" s="100" t="s">
        <v>1389</v>
      </c>
      <c r="B35" s="229" t="s">
        <v>1390</v>
      </c>
    </row>
    <row r="36" spans="1:5" x14ac:dyDescent="0.25">
      <c r="A36" s="100" t="s">
        <v>1392</v>
      </c>
      <c r="B36" s="229" t="s">
        <v>1393</v>
      </c>
    </row>
    <row r="37" spans="1:5" x14ac:dyDescent="0.25">
      <c r="A37" s="100" t="s">
        <v>1394</v>
      </c>
      <c r="B37" s="229" t="s">
        <v>1395</v>
      </c>
    </row>
    <row r="38" spans="1:5" x14ac:dyDescent="0.25">
      <c r="A38" s="100" t="s">
        <v>1396</v>
      </c>
      <c r="B38" s="229" t="s">
        <v>1397</v>
      </c>
    </row>
    <row r="39" spans="1:5" x14ac:dyDescent="0.25">
      <c r="A39" s="100" t="s">
        <v>1398</v>
      </c>
      <c r="B39" s="229" t="s">
        <v>1399</v>
      </c>
    </row>
    <row r="40" spans="1:5" x14ac:dyDescent="0.25">
      <c r="A40" s="100" t="s">
        <v>1400</v>
      </c>
      <c r="B40" s="229" t="s">
        <v>1401</v>
      </c>
    </row>
    <row r="41" spans="1:5" x14ac:dyDescent="0.25">
      <c r="A41" s="100" t="s">
        <v>1402</v>
      </c>
      <c r="B41" s="229" t="s">
        <v>1403</v>
      </c>
    </row>
    <row r="42" spans="1:5" ht="13" x14ac:dyDescent="0.3">
      <c r="A42" s="100" t="s">
        <v>1404</v>
      </c>
      <c r="B42" s="229" t="s">
        <v>1405</v>
      </c>
      <c r="C42" s="238" t="s">
        <v>740</v>
      </c>
      <c r="D42" s="100" t="s">
        <v>741</v>
      </c>
      <c r="E42" s="100" t="s">
        <v>742</v>
      </c>
    </row>
    <row r="43" spans="1:5" x14ac:dyDescent="0.25">
      <c r="A43" s="100" t="s">
        <v>1407</v>
      </c>
      <c r="B43" s="229" t="s">
        <v>1408</v>
      </c>
    </row>
    <row r="44" spans="1:5" x14ac:dyDescent="0.25">
      <c r="A44" s="100" t="s">
        <v>1409</v>
      </c>
      <c r="B44" s="229" t="s">
        <v>1410</v>
      </c>
    </row>
    <row r="45" spans="1:5" x14ac:dyDescent="0.25">
      <c r="A45" s="100" t="s">
        <v>1412</v>
      </c>
      <c r="B45" s="229" t="s">
        <v>1413</v>
      </c>
    </row>
    <row r="46" spans="1:5" x14ac:dyDescent="0.25">
      <c r="A46" s="100" t="s">
        <v>1414</v>
      </c>
      <c r="B46" s="229" t="s">
        <v>1415</v>
      </c>
    </row>
    <row r="47" spans="1:5" x14ac:dyDescent="0.25">
      <c r="A47" s="100" t="s">
        <v>1416</v>
      </c>
      <c r="B47" s="229" t="s">
        <v>1417</v>
      </c>
    </row>
    <row r="48" spans="1:5" x14ac:dyDescent="0.25">
      <c r="A48" s="100" t="s">
        <v>1418</v>
      </c>
      <c r="B48" s="229" t="s">
        <v>1419</v>
      </c>
      <c r="C48" s="100" t="s">
        <v>749</v>
      </c>
      <c r="D48" s="100" t="s">
        <v>750</v>
      </c>
      <c r="E48" s="100" t="s">
        <v>751</v>
      </c>
    </row>
    <row r="49" spans="1:5" x14ac:dyDescent="0.25">
      <c r="A49" s="100" t="s">
        <v>1421</v>
      </c>
      <c r="B49" s="229" t="s">
        <v>1422</v>
      </c>
      <c r="C49" s="100" t="s">
        <v>749</v>
      </c>
      <c r="D49" s="100" t="s">
        <v>750</v>
      </c>
      <c r="E49" s="100" t="s">
        <v>751</v>
      </c>
    </row>
    <row r="50" spans="1:5" x14ac:dyDescent="0.25">
      <c r="A50" s="100" t="s">
        <v>1423</v>
      </c>
      <c r="B50" s="229" t="s">
        <v>1424</v>
      </c>
      <c r="C50" s="100" t="s">
        <v>759</v>
      </c>
      <c r="D50" s="100" t="s">
        <v>760</v>
      </c>
      <c r="E50" s="100" t="s">
        <v>761</v>
      </c>
    </row>
    <row r="51" spans="1:5" x14ac:dyDescent="0.25">
      <c r="A51" s="100" t="s">
        <v>1425</v>
      </c>
      <c r="B51" s="229" t="s">
        <v>1426</v>
      </c>
      <c r="C51" s="100" t="s">
        <v>755</v>
      </c>
      <c r="D51" s="100" t="s">
        <v>756</v>
      </c>
      <c r="E51" s="100" t="s">
        <v>757</v>
      </c>
    </row>
    <row r="52" spans="1:5" x14ac:dyDescent="0.25">
      <c r="A52" s="100" t="s">
        <v>1427</v>
      </c>
      <c r="B52" s="229" t="s">
        <v>1428</v>
      </c>
      <c r="C52" s="100" t="s">
        <v>759</v>
      </c>
      <c r="D52" s="100" t="s">
        <v>760</v>
      </c>
      <c r="E52" s="100" t="s">
        <v>761</v>
      </c>
    </row>
    <row r="53" spans="1:5" x14ac:dyDescent="0.25">
      <c r="A53" s="100" t="s">
        <v>1429</v>
      </c>
      <c r="B53" s="229" t="s">
        <v>1430</v>
      </c>
      <c r="C53" s="100" t="s">
        <v>759</v>
      </c>
      <c r="D53" s="100" t="s">
        <v>760</v>
      </c>
      <c r="E53" s="100" t="s">
        <v>761</v>
      </c>
    </row>
    <row r="54" spans="1:5" x14ac:dyDescent="0.25">
      <c r="A54" s="100" t="s">
        <v>1431</v>
      </c>
      <c r="B54" s="229" t="s">
        <v>1432</v>
      </c>
      <c r="C54" s="100" t="s">
        <v>767</v>
      </c>
      <c r="D54" s="100" t="s">
        <v>768</v>
      </c>
      <c r="E54" s="100" t="s">
        <v>769</v>
      </c>
    </row>
    <row r="55" spans="1:5" x14ac:dyDescent="0.25">
      <c r="A55" s="100" t="s">
        <v>1434</v>
      </c>
      <c r="B55" s="229" t="s">
        <v>1435</v>
      </c>
      <c r="C55" s="100" t="s">
        <v>770</v>
      </c>
      <c r="D55" s="100" t="s">
        <v>771</v>
      </c>
      <c r="E55" s="100" t="s">
        <v>772</v>
      </c>
    </row>
    <row r="56" spans="1:5" x14ac:dyDescent="0.25">
      <c r="A56" s="100" t="s">
        <v>1436</v>
      </c>
      <c r="B56" s="229" t="s">
        <v>1437</v>
      </c>
      <c r="C56" s="100" t="s">
        <v>773</v>
      </c>
      <c r="D56" s="100" t="s">
        <v>774</v>
      </c>
      <c r="E56" s="100" t="s">
        <v>775</v>
      </c>
    </row>
    <row r="57" spans="1:5" x14ac:dyDescent="0.25">
      <c r="A57" s="100" t="s">
        <v>1438</v>
      </c>
      <c r="B57" s="229" t="s">
        <v>1439</v>
      </c>
      <c r="C57" s="100" t="s">
        <v>776</v>
      </c>
      <c r="D57" s="100" t="s">
        <v>777</v>
      </c>
      <c r="E57" s="100" t="s">
        <v>778</v>
      </c>
    </row>
    <row r="58" spans="1:5" x14ac:dyDescent="0.25">
      <c r="A58" s="100" t="s">
        <v>1440</v>
      </c>
      <c r="B58" s="229" t="s">
        <v>1441</v>
      </c>
      <c r="C58" s="100" t="s">
        <v>779</v>
      </c>
      <c r="D58" s="100" t="s">
        <v>780</v>
      </c>
      <c r="E58" s="100" t="s">
        <v>781</v>
      </c>
    </row>
    <row r="59" spans="1:5" x14ac:dyDescent="0.25">
      <c r="A59" s="100" t="s">
        <v>1442</v>
      </c>
      <c r="B59" s="229" t="s">
        <v>1443</v>
      </c>
      <c r="C59" s="100" t="s">
        <v>782</v>
      </c>
      <c r="D59" s="100" t="s">
        <v>783</v>
      </c>
      <c r="E59" s="100" t="s">
        <v>784</v>
      </c>
    </row>
    <row r="60" spans="1:5" x14ac:dyDescent="0.25">
      <c r="A60" s="100" t="s">
        <v>1444</v>
      </c>
      <c r="B60" s="229" t="s">
        <v>1445</v>
      </c>
      <c r="C60" s="100" t="s">
        <v>785</v>
      </c>
      <c r="D60" s="100" t="s">
        <v>786</v>
      </c>
      <c r="E60" s="100" t="s">
        <v>787</v>
      </c>
    </row>
    <row r="61" spans="1:5" x14ac:dyDescent="0.25">
      <c r="A61" s="100" t="s">
        <v>1446</v>
      </c>
      <c r="B61" s="229" t="s">
        <v>1447</v>
      </c>
      <c r="C61" s="100" t="s">
        <v>798</v>
      </c>
      <c r="D61" s="100" t="s">
        <v>799</v>
      </c>
      <c r="E61" s="100" t="s">
        <v>800</v>
      </c>
    </row>
    <row r="62" spans="1:5" x14ac:dyDescent="0.25">
      <c r="A62" s="100" t="s">
        <v>1449</v>
      </c>
      <c r="B62" s="229" t="s">
        <v>1450</v>
      </c>
      <c r="C62" s="100" t="s">
        <v>807</v>
      </c>
      <c r="D62" s="100" t="s">
        <v>808</v>
      </c>
      <c r="E62" s="100" t="s">
        <v>809</v>
      </c>
    </row>
    <row r="63" spans="1:5" x14ac:dyDescent="0.25">
      <c r="A63" s="100" t="s">
        <v>1451</v>
      </c>
      <c r="B63" s="229" t="s">
        <v>1452</v>
      </c>
      <c r="C63" s="100" t="s">
        <v>803</v>
      </c>
      <c r="D63" s="100" t="s">
        <v>804</v>
      </c>
      <c r="E63" s="100" t="s">
        <v>805</v>
      </c>
    </row>
    <row r="64" spans="1:5" x14ac:dyDescent="0.25">
      <c r="A64" s="100" t="s">
        <v>1453</v>
      </c>
      <c r="B64" s="229" t="s">
        <v>1454</v>
      </c>
      <c r="C64" s="100" t="s">
        <v>807</v>
      </c>
      <c r="D64" s="100" t="s">
        <v>808</v>
      </c>
      <c r="E64" s="100" t="s">
        <v>809</v>
      </c>
    </row>
    <row r="65" spans="1:5" x14ac:dyDescent="0.25">
      <c r="A65" s="100" t="s">
        <v>1455</v>
      </c>
      <c r="B65" s="230" t="s">
        <v>1456</v>
      </c>
    </row>
    <row r="66" spans="1:5" x14ac:dyDescent="0.25">
      <c r="A66" s="100" t="s">
        <v>1457</v>
      </c>
      <c r="B66" s="229" t="s">
        <v>1458</v>
      </c>
      <c r="C66" s="100" t="s">
        <v>816</v>
      </c>
      <c r="D66" s="100" t="s">
        <v>817</v>
      </c>
      <c r="E66" s="100" t="s">
        <v>818</v>
      </c>
    </row>
    <row r="67" spans="1:5" x14ac:dyDescent="0.25">
      <c r="A67" s="100" t="s">
        <v>1460</v>
      </c>
      <c r="B67" s="229" t="s">
        <v>1461</v>
      </c>
      <c r="C67" s="100" t="s">
        <v>820</v>
      </c>
      <c r="D67" s="100" t="s">
        <v>821</v>
      </c>
      <c r="E67" s="100" t="s">
        <v>822</v>
      </c>
    </row>
    <row r="68" spans="1:5" x14ac:dyDescent="0.25">
      <c r="A68" s="100" t="s">
        <v>1462</v>
      </c>
      <c r="B68" s="229" t="s">
        <v>1463</v>
      </c>
      <c r="C68" s="100" t="s">
        <v>824</v>
      </c>
      <c r="D68" s="100" t="s">
        <v>825</v>
      </c>
      <c r="E68" s="100" t="s">
        <v>826</v>
      </c>
    </row>
    <row r="69" spans="1:5" x14ac:dyDescent="0.25">
      <c r="A69" s="100" t="s">
        <v>1464</v>
      </c>
      <c r="B69" s="229" t="s">
        <v>1465</v>
      </c>
      <c r="C69" s="100" t="s">
        <v>828</v>
      </c>
      <c r="D69" s="100" t="s">
        <v>829</v>
      </c>
      <c r="E69" s="100" t="s">
        <v>830</v>
      </c>
    </row>
    <row r="70" spans="1:5" x14ac:dyDescent="0.25">
      <c r="A70" s="100" t="s">
        <v>1466</v>
      </c>
      <c r="B70" s="229" t="s">
        <v>1467</v>
      </c>
      <c r="C70" s="100" t="s">
        <v>831</v>
      </c>
      <c r="D70" s="100" t="s">
        <v>832</v>
      </c>
      <c r="E70" s="100" t="s">
        <v>833</v>
      </c>
    </row>
    <row r="71" spans="1:5" x14ac:dyDescent="0.25">
      <c r="A71" s="100" t="s">
        <v>1468</v>
      </c>
      <c r="B71" s="229" t="s">
        <v>1469</v>
      </c>
      <c r="C71" s="100" t="s">
        <v>836</v>
      </c>
      <c r="D71" s="100" t="s">
        <v>837</v>
      </c>
      <c r="E71" s="100" t="s">
        <v>838</v>
      </c>
    </row>
    <row r="72" spans="1:5" x14ac:dyDescent="0.25">
      <c r="A72" s="100" t="s">
        <v>1470</v>
      </c>
      <c r="B72" s="229" t="s">
        <v>1471</v>
      </c>
      <c r="C72" s="100" t="s">
        <v>840</v>
      </c>
      <c r="D72" s="100" t="s">
        <v>841</v>
      </c>
      <c r="E72" s="100" t="s">
        <v>842</v>
      </c>
    </row>
    <row r="73" spans="1:5" x14ac:dyDescent="0.25">
      <c r="A73" s="100" t="s">
        <v>1472</v>
      </c>
      <c r="B73" s="230" t="s">
        <v>1473</v>
      </c>
    </row>
    <row r="74" spans="1:5" x14ac:dyDescent="0.25">
      <c r="A74" s="100" t="s">
        <v>1475</v>
      </c>
      <c r="B74" s="229" t="s">
        <v>1476</v>
      </c>
      <c r="C74" s="100" t="s">
        <v>844</v>
      </c>
      <c r="D74" s="100" t="s">
        <v>845</v>
      </c>
      <c r="E74" s="100" t="s">
        <v>846</v>
      </c>
    </row>
    <row r="75" spans="1:5" ht="13" x14ac:dyDescent="0.3">
      <c r="A75" s="100" t="s">
        <v>1477</v>
      </c>
      <c r="B75" s="229" t="s">
        <v>1478</v>
      </c>
      <c r="C75" s="238" t="s">
        <v>844</v>
      </c>
      <c r="D75" s="100" t="s">
        <v>845</v>
      </c>
      <c r="E75" s="100" t="s">
        <v>846</v>
      </c>
    </row>
    <row r="76" spans="1:5" x14ac:dyDescent="0.25">
      <c r="A76" s="100" t="s">
        <v>1479</v>
      </c>
      <c r="B76" s="229" t="s">
        <v>1480</v>
      </c>
    </row>
    <row r="77" spans="1:5" x14ac:dyDescent="0.25">
      <c r="A77" s="100" t="s">
        <v>1482</v>
      </c>
      <c r="B77" s="229" t="s">
        <v>1483</v>
      </c>
    </row>
    <row r="78" spans="1:5" x14ac:dyDescent="0.25">
      <c r="A78" s="100" t="s">
        <v>1484</v>
      </c>
      <c r="B78" s="229" t="s">
        <v>1485</v>
      </c>
    </row>
    <row r="79" spans="1:5" x14ac:dyDescent="0.25">
      <c r="A79" s="100" t="s">
        <v>1486</v>
      </c>
      <c r="B79" s="229" t="s">
        <v>1487</v>
      </c>
    </row>
    <row r="80" spans="1:5" x14ac:dyDescent="0.25">
      <c r="A80" s="100" t="s">
        <v>1488</v>
      </c>
      <c r="B80" s="229" t="s">
        <v>1489</v>
      </c>
    </row>
    <row r="81" spans="1:2" x14ac:dyDescent="0.25">
      <c r="A81" s="100" t="s">
        <v>1490</v>
      </c>
      <c r="B81" s="229" t="s">
        <v>1491</v>
      </c>
    </row>
    <row r="82" spans="1:2" x14ac:dyDescent="0.25">
      <c r="A82" s="100" t="s">
        <v>1492</v>
      </c>
      <c r="B82" s="229" t="s">
        <v>1493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A5B2-370F-4351-AB8E-0ABB4E570BB4}">
  <dimension ref="A3:C7"/>
  <sheetViews>
    <sheetView workbookViewId="0">
      <selection activeCell="E12" sqref="E12"/>
    </sheetView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7E0C-016D-43CE-9B1E-479F2D6B4668}">
  <dimension ref="A2:C40"/>
  <sheetViews>
    <sheetView showGridLines="0" workbookViewId="0">
      <selection activeCell="E12" sqref="E12"/>
    </sheetView>
  </sheetViews>
  <sheetFormatPr defaultRowHeight="12" x14ac:dyDescent="0.3"/>
  <cols>
    <col min="1" max="1" width="49.88671875" bestFit="1" customWidth="1"/>
    <col min="2" max="2" width="12.109375" bestFit="1" customWidth="1"/>
  </cols>
  <sheetData>
    <row r="2" spans="1:2" x14ac:dyDescent="0.3">
      <c r="A2" s="2" t="s">
        <v>2212</v>
      </c>
      <c r="B2" s="2" t="s">
        <v>5</v>
      </c>
    </row>
    <row r="3" spans="1:2" x14ac:dyDescent="0.3">
      <c r="A3" t="s">
        <v>68</v>
      </c>
      <c r="B3">
        <f>_xlfn.XLOOKUP(A3,'1. F10'!L:L,'1. F10'!C:C)</f>
        <v>7</v>
      </c>
    </row>
    <row r="4" spans="1:2" x14ac:dyDescent="0.3">
      <c r="A4" t="s">
        <v>69</v>
      </c>
      <c r="B4">
        <f>_xlfn.XLOOKUP(A4,'1. F10'!L:L,'1. F10'!C:C)</f>
        <v>17</v>
      </c>
    </row>
    <row r="5" spans="1:2" x14ac:dyDescent="0.3">
      <c r="A5" t="s">
        <v>92</v>
      </c>
      <c r="B5">
        <f>_xlfn.XLOOKUP(A5,'1. F10'!L:L,'1. F10'!C:C)</f>
        <v>18</v>
      </c>
    </row>
    <row r="6" spans="1:2" x14ac:dyDescent="0.3">
      <c r="A6" t="s">
        <v>95</v>
      </c>
      <c r="B6">
        <f>_xlfn.XLOOKUP(A6,'1. F10'!L:L,'1. F10'!C:C)</f>
        <v>19</v>
      </c>
    </row>
    <row r="7" spans="1:2" x14ac:dyDescent="0.3">
      <c r="A7" t="s">
        <v>98</v>
      </c>
      <c r="B7">
        <f>_xlfn.XLOOKUP(A7,'1. F10'!L:L,'1. F10'!C:C)</f>
        <v>20</v>
      </c>
    </row>
    <row r="8" spans="1:2" x14ac:dyDescent="0.3">
      <c r="A8" t="s">
        <v>101</v>
      </c>
      <c r="B8">
        <f>_xlfn.XLOOKUP(A8,'1. F10'!L:L,'1. F10'!C:C)</f>
        <v>21</v>
      </c>
    </row>
    <row r="9" spans="1:2" x14ac:dyDescent="0.3">
      <c r="A9" t="s">
        <v>104</v>
      </c>
      <c r="B9">
        <f>_xlfn.XLOOKUP(A9,'1. F10'!L:L,'1. F10'!C:C)</f>
        <v>22</v>
      </c>
    </row>
    <row r="10" spans="1:2" x14ac:dyDescent="0.3">
      <c r="A10" t="s">
        <v>107</v>
      </c>
      <c r="B10">
        <f>_xlfn.XLOOKUP(A10,'1. F10'!L:L,'1. F10'!C:C)</f>
        <v>23</v>
      </c>
    </row>
    <row r="11" spans="1:2" x14ac:dyDescent="0.3">
      <c r="A11" t="s">
        <v>111</v>
      </c>
      <c r="B11">
        <f>_xlfn.XLOOKUP(A11,'1. F10'!L:L,'1. F10'!C:C)</f>
        <v>30</v>
      </c>
    </row>
    <row r="12" spans="1:2" x14ac:dyDescent="0.3">
      <c r="A12" t="s">
        <v>121</v>
      </c>
      <c r="B12">
        <f>_xlfn.XLOOKUP(A12,'1. F10'!L:L,'1. F10'!C:C)</f>
        <v>37</v>
      </c>
    </row>
    <row r="13" spans="1:2" x14ac:dyDescent="0.3">
      <c r="A13" t="s">
        <v>134</v>
      </c>
      <c r="B13">
        <f>_xlfn.XLOOKUP(A13,'1. F10'!L:L,'1. F10'!C:C)</f>
        <v>40</v>
      </c>
    </row>
    <row r="14" spans="1:2" x14ac:dyDescent="0.3">
      <c r="A14" t="s">
        <v>142</v>
      </c>
      <c r="B14">
        <f>_xlfn.XLOOKUP(A14,'1. F10'!L:L,'1. F10'!C:C)</f>
        <v>41</v>
      </c>
    </row>
    <row r="15" spans="1:2" x14ac:dyDescent="0.3">
      <c r="A15" t="s">
        <v>145</v>
      </c>
      <c r="B15">
        <f>_xlfn.XLOOKUP(A15,'1. F10'!L:L,'1. F10'!C:C)</f>
        <v>43</v>
      </c>
    </row>
    <row r="16" spans="1:2" x14ac:dyDescent="0.3">
      <c r="A16" t="s">
        <v>152</v>
      </c>
      <c r="B16">
        <f>_xlfn.XLOOKUP(A16,'1. F10'!L:L,'1. F10'!C:C)</f>
        <v>46</v>
      </c>
    </row>
    <row r="17" spans="1:2" x14ac:dyDescent="0.3">
      <c r="A17" t="s">
        <v>155</v>
      </c>
      <c r="B17">
        <f>_xlfn.XLOOKUP(A17,'1. F10'!L:L,'1. F10'!C:C)</f>
        <v>47</v>
      </c>
    </row>
    <row r="18" spans="1:2" x14ac:dyDescent="0.3">
      <c r="A18" t="s">
        <v>158</v>
      </c>
      <c r="B18">
        <f>_xlfn.XLOOKUP(A18,'1. F10'!L:L,'1. F10'!C:C)</f>
        <v>48</v>
      </c>
    </row>
    <row r="19" spans="1:2" x14ac:dyDescent="0.3">
      <c r="A19" t="s">
        <v>161</v>
      </c>
      <c r="B19">
        <f>_xlfn.XLOOKUP(A19,'1. F10'!L:L,'1. F10'!C:C)</f>
        <v>49</v>
      </c>
    </row>
    <row r="20" spans="1:2" x14ac:dyDescent="0.3">
      <c r="A20" t="s">
        <v>164</v>
      </c>
      <c r="B20">
        <f>_xlfn.XLOOKUP(A20,'1. F10'!L:L,'1. F10'!C:C)</f>
        <v>50</v>
      </c>
    </row>
    <row r="21" spans="1:2" x14ac:dyDescent="0.3">
      <c r="A21" t="s">
        <v>167</v>
      </c>
      <c r="B21">
        <f>_xlfn.XLOOKUP(A21,'1. F10'!L:L,'1. F10'!C:C)</f>
        <v>51</v>
      </c>
    </row>
    <row r="22" spans="1:2" x14ac:dyDescent="0.3">
      <c r="A22" t="s">
        <v>170</v>
      </c>
      <c r="B22">
        <f>_xlfn.XLOOKUP(A22,'1. F10'!L:L,'1. F10'!C:C)</f>
        <v>52</v>
      </c>
    </row>
    <row r="23" spans="1:2" x14ac:dyDescent="0.3">
      <c r="A23" t="s">
        <v>173</v>
      </c>
      <c r="B23">
        <f>_xlfn.XLOOKUP(A23,'1. F10'!L:L,'1. F10'!C:C)</f>
        <v>53</v>
      </c>
    </row>
    <row r="24" spans="1:2" x14ac:dyDescent="0.3">
      <c r="A24" t="s">
        <v>179</v>
      </c>
      <c r="B24">
        <f>_xlfn.XLOOKUP(A24,'1. F10'!L:L,'1. F10'!C:C)</f>
        <v>57</v>
      </c>
    </row>
    <row r="25" spans="1:2" x14ac:dyDescent="0.3">
      <c r="A25" t="s">
        <v>182</v>
      </c>
      <c r="B25">
        <f>_xlfn.XLOOKUP(A25,'1. F10'!L:L,'1. F10'!C:C)</f>
        <v>58</v>
      </c>
    </row>
    <row r="26" spans="1:2" x14ac:dyDescent="0.3">
      <c r="A26" t="s">
        <v>183</v>
      </c>
      <c r="B26">
        <f>_xlfn.XLOOKUP(A26,'1. F10'!L:L,'1. F10'!C:C)</f>
        <v>59</v>
      </c>
    </row>
    <row r="27" spans="1:2" x14ac:dyDescent="0.3">
      <c r="A27" t="s">
        <v>185</v>
      </c>
      <c r="B27">
        <f>_xlfn.XLOOKUP(A27,'1. F10'!L:L,'1. F10'!C:C)</f>
        <v>60</v>
      </c>
    </row>
    <row r="28" spans="1:2" x14ac:dyDescent="0.3">
      <c r="A28" t="s">
        <v>186</v>
      </c>
      <c r="B28">
        <f>_xlfn.XLOOKUP(A28,'1. F10'!L:L,'1. F10'!C:C)</f>
        <v>61</v>
      </c>
    </row>
    <row r="29" spans="1:2" x14ac:dyDescent="0.3">
      <c r="A29" t="s">
        <v>189</v>
      </c>
      <c r="B29">
        <f>_xlfn.XLOOKUP(A29,'1. F10'!L:L,'1. F10'!C:C)</f>
        <v>62</v>
      </c>
    </row>
    <row r="30" spans="1:2" x14ac:dyDescent="0.3">
      <c r="A30" t="s">
        <v>191</v>
      </c>
      <c r="B30">
        <f>_xlfn.XLOOKUP(A30,'1. F10'!L:L,'1. F10'!C:C)</f>
        <v>63</v>
      </c>
    </row>
    <row r="31" spans="1:2" x14ac:dyDescent="0.3">
      <c r="A31" t="s">
        <v>194</v>
      </c>
      <c r="B31">
        <f>_xlfn.XLOOKUP(A31,'1. F10'!L:L,'1. F10'!C:C)</f>
        <v>64</v>
      </c>
    </row>
    <row r="32" spans="1:2" x14ac:dyDescent="0.3">
      <c r="A32" t="s">
        <v>204</v>
      </c>
      <c r="B32">
        <f>_xlfn.XLOOKUP(A32,'1. F10'!L:L,'1. F10'!C:C)</f>
        <v>69</v>
      </c>
    </row>
    <row r="33" spans="1:3" x14ac:dyDescent="0.3">
      <c r="A33" t="s">
        <v>205</v>
      </c>
      <c r="B33">
        <f>_xlfn.XLOOKUP(A33,'1. F10'!L:L,'1. F10'!C:C)</f>
        <v>80</v>
      </c>
    </row>
    <row r="34" spans="1:3" x14ac:dyDescent="0.3">
      <c r="A34" t="s">
        <v>223</v>
      </c>
      <c r="B34">
        <f>_xlfn.XLOOKUP(A34,'1. F10'!L:L,'1. F10'!C:C)</f>
        <v>86</v>
      </c>
    </row>
    <row r="35" spans="1:3" x14ac:dyDescent="0.3">
      <c r="A35" t="s">
        <v>238</v>
      </c>
      <c r="B35">
        <f>_xlfn.XLOOKUP(A35,'1. F10'!L:L,'1. F10'!C:C)</f>
        <v>87</v>
      </c>
    </row>
    <row r="36" spans="1:3" x14ac:dyDescent="0.3">
      <c r="A36" t="s">
        <v>241</v>
      </c>
      <c r="B36">
        <f>_xlfn.XLOOKUP(A36,'1. F10'!L:L,'1. F10'!C:C)</f>
        <v>88</v>
      </c>
    </row>
    <row r="37" spans="1:3" x14ac:dyDescent="0.3">
      <c r="A37" t="s">
        <v>242</v>
      </c>
      <c r="B37">
        <f>_xlfn.XLOOKUP(A37,'1. F10'!L:L,'1. F10'!C:C)</f>
        <v>92</v>
      </c>
    </row>
    <row r="38" spans="1:3" x14ac:dyDescent="0.3">
      <c r="A38" t="s">
        <v>260</v>
      </c>
      <c r="B38">
        <f>_xlfn.XLOOKUP(A38,'1. F10'!L:L,'1. F10'!C:C)</f>
        <v>96</v>
      </c>
      <c r="C38">
        <f>'1. F10'!C124</f>
        <v>97</v>
      </c>
    </row>
    <row r="39" spans="1:3" x14ac:dyDescent="0.3">
      <c r="A39" t="s">
        <v>262</v>
      </c>
      <c r="B39">
        <f>_xlfn.XLOOKUP(A39,'1. F10'!L:L,'1. F10'!C:C)</f>
        <v>98</v>
      </c>
      <c r="C39">
        <f>'1. F10'!C127</f>
        <v>99</v>
      </c>
    </row>
    <row r="40" spans="1:3" x14ac:dyDescent="0.3">
      <c r="A40" t="s">
        <v>268</v>
      </c>
      <c r="B40">
        <f>_xlfn.XLOOKUP(A40,'1. F10'!L:L,'1. F10'!C:C)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F2B5-546C-4A85-AFC1-8845D51DC543}">
  <sheetPr codeName="Sheet3">
    <tabColor rgb="FF00B050"/>
  </sheetPr>
  <dimension ref="A1:L137"/>
  <sheetViews>
    <sheetView showGridLines="0" topLeftCell="A110" workbookViewId="0">
      <selection activeCell="A132" sqref="A132"/>
    </sheetView>
  </sheetViews>
  <sheetFormatPr defaultColWidth="13.109375" defaultRowHeight="12" outlineLevelCol="1" x14ac:dyDescent="0.3"/>
  <cols>
    <col min="1" max="1" width="62.109375" customWidth="1"/>
    <col min="2" max="2" width="19.5546875" customWidth="1"/>
    <col min="3" max="3" width="6.6640625" bestFit="1" customWidth="1"/>
    <col min="4" max="4" width="13.6640625" bestFit="1" customWidth="1"/>
    <col min="5" max="6" width="14.88671875" bestFit="1" customWidth="1"/>
    <col min="7" max="7" width="20.109375" bestFit="1" customWidth="1"/>
    <col min="8" max="8" width="1" customWidth="1"/>
    <col min="12" max="12" width="13.109375" outlineLevel="1"/>
  </cols>
  <sheetData>
    <row r="1" spans="1:12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12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12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12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12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12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12" x14ac:dyDescent="0.3">
      <c r="A7" s="1" t="str">
        <f>'Trial Balance'!A7</f>
        <v>Financial Year</v>
      </c>
      <c r="B7" s="17">
        <f>'Trial Balance'!B7</f>
        <v>2022</v>
      </c>
    </row>
    <row r="9" spans="1:12" x14ac:dyDescent="0.3">
      <c r="I9" s="38" t="s">
        <v>43</v>
      </c>
      <c r="J9" s="38" t="s">
        <v>44</v>
      </c>
    </row>
    <row r="10" spans="1:12" ht="24" x14ac:dyDescent="0.3">
      <c r="A10" s="39" t="s">
        <v>45</v>
      </c>
      <c r="B10" s="2"/>
      <c r="C10" s="2"/>
      <c r="D10" s="38" t="s">
        <v>46</v>
      </c>
      <c r="E10" s="38" t="s">
        <v>47</v>
      </c>
      <c r="I10" s="26">
        <f>SUM(I14:I132)</f>
        <v>0</v>
      </c>
      <c r="J10" s="26">
        <f>SUM(J14:J132)</f>
        <v>0</v>
      </c>
    </row>
    <row r="11" spans="1:12" ht="24.5" thickBot="1" x14ac:dyDescent="0.35">
      <c r="A11" s="40" t="s">
        <v>48</v>
      </c>
      <c r="B11" s="41" t="s">
        <v>49</v>
      </c>
      <c r="C11" s="40" t="s">
        <v>50</v>
      </c>
      <c r="D11" s="40">
        <f>'Trial Balance'!J6</f>
        <v>2021</v>
      </c>
      <c r="E11" s="40">
        <f>'Trial Balance'!K6</f>
        <v>2022</v>
      </c>
      <c r="F11" s="42" t="s">
        <v>5</v>
      </c>
      <c r="G11" s="42" t="s">
        <v>51</v>
      </c>
      <c r="I11" s="42" t="s">
        <v>6</v>
      </c>
      <c r="J11" s="42" t="s">
        <v>4</v>
      </c>
      <c r="L11" s="42" t="s">
        <v>52</v>
      </c>
    </row>
    <row r="12" spans="1:12" ht="12.5" thickTop="1" x14ac:dyDescent="0.3">
      <c r="A12" s="43" t="s">
        <v>53</v>
      </c>
      <c r="B12" s="44"/>
      <c r="C12" s="44"/>
      <c r="D12" s="44"/>
      <c r="E12" s="44"/>
    </row>
    <row r="13" spans="1:12" x14ac:dyDescent="0.3">
      <c r="A13" s="45" t="s">
        <v>54</v>
      </c>
      <c r="B13" s="46"/>
      <c r="C13" s="46"/>
      <c r="D13" s="46"/>
      <c r="E13" s="46"/>
    </row>
    <row r="14" spans="1:12" x14ac:dyDescent="0.3">
      <c r="A14" s="46" t="s">
        <v>55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57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ref="F15:F20" si="0">"BS"&amp;C15</f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59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61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63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65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67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68</v>
      </c>
    </row>
    <row r="21" spans="1:12" x14ac:dyDescent="0.3">
      <c r="A21" s="45" t="s">
        <v>69</v>
      </c>
      <c r="B21" s="46"/>
      <c r="C21" s="46"/>
      <c r="D21" s="47"/>
      <c r="E21" s="47"/>
    </row>
    <row r="22" spans="1:12" x14ac:dyDescent="0.3">
      <c r="A22" s="46" t="s">
        <v>70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72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74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76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78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80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82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84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86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88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69</v>
      </c>
    </row>
    <row r="32" spans="1:12" x14ac:dyDescent="0.3">
      <c r="A32" s="45" t="s">
        <v>89</v>
      </c>
      <c r="B32" s="46"/>
      <c r="C32" s="46"/>
      <c r="D32" s="47"/>
      <c r="E32" s="47"/>
    </row>
    <row r="33" spans="1:12" x14ac:dyDescent="0.3">
      <c r="A33" s="46" t="s">
        <v>90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92</v>
      </c>
    </row>
    <row r="34" spans="1:12" x14ac:dyDescent="0.3">
      <c r="A34" s="46" t="s">
        <v>93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95</v>
      </c>
    </row>
    <row r="35" spans="1:12" x14ac:dyDescent="0.3">
      <c r="A35" s="46" t="s">
        <v>96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98</v>
      </c>
    </row>
    <row r="36" spans="1:12" x14ac:dyDescent="0.3">
      <c r="A36" s="46" t="s">
        <v>99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101</v>
      </c>
    </row>
    <row r="37" spans="1:12" x14ac:dyDescent="0.3">
      <c r="A37" s="46" t="s">
        <v>102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104</v>
      </c>
    </row>
    <row r="38" spans="1:12" x14ac:dyDescent="0.3">
      <c r="A38" s="46" t="s">
        <v>105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107</v>
      </c>
    </row>
    <row r="39" spans="1:12" x14ac:dyDescent="0.3">
      <c r="A39" s="48" t="s">
        <v>108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109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110</v>
      </c>
      <c r="B41" s="46"/>
      <c r="C41" s="46"/>
      <c r="D41" s="47"/>
      <c r="E41" s="47"/>
    </row>
    <row r="42" spans="1:12" x14ac:dyDescent="0.3">
      <c r="A42" s="45" t="s">
        <v>111</v>
      </c>
      <c r="B42" s="46"/>
      <c r="C42" s="46"/>
      <c r="D42" s="47"/>
      <c r="E42" s="47"/>
    </row>
    <row r="43" spans="1:12" x14ac:dyDescent="0.3">
      <c r="A43" s="46" t="s">
        <v>112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 t="shared" ref="F43:F47" si="3"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114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 t="shared" si="3"/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116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 t="shared" si="3"/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118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 t="shared" si="3"/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120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 t="shared" si="3"/>
        <v>BS30</v>
      </c>
      <c r="L47" t="s">
        <v>111</v>
      </c>
    </row>
    <row r="48" spans="1:12" x14ac:dyDescent="0.3">
      <c r="A48" s="45" t="s">
        <v>121</v>
      </c>
      <c r="B48" s="46"/>
      <c r="C48" s="46"/>
      <c r="D48" s="47"/>
      <c r="E48" s="47"/>
    </row>
    <row r="49" spans="1:12" x14ac:dyDescent="0.3">
      <c r="A49" s="46" t="s">
        <v>122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4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124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4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126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4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127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4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129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4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131</v>
      </c>
      <c r="B54" s="46">
        <v>36</v>
      </c>
      <c r="C54" s="50">
        <v>36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4"/>
        <v>BS36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133</v>
      </c>
      <c r="B55" s="48">
        <v>37</v>
      </c>
      <c r="C55" s="48">
        <f>B55</f>
        <v>37</v>
      </c>
      <c r="D55" s="49">
        <f>SUM(D49:D54)</f>
        <v>0</v>
      </c>
      <c r="E55" s="49">
        <f>SUM(E49:E54)</f>
        <v>0</v>
      </c>
      <c r="F55" t="str">
        <f t="shared" si="4"/>
        <v>BS37</v>
      </c>
      <c r="L55" t="s">
        <v>121</v>
      </c>
    </row>
    <row r="56" spans="1:12" x14ac:dyDescent="0.3">
      <c r="A56" s="45" t="s">
        <v>134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135</v>
      </c>
      <c r="B57" s="46">
        <v>38</v>
      </c>
      <c r="C57" s="46">
        <f t="shared" ref="C57:C64" si="5">B57</f>
        <v>38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BS38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137</v>
      </c>
      <c r="B58" s="46">
        <v>39</v>
      </c>
      <c r="C58" s="46">
        <f t="shared" si="5"/>
        <v>39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BS39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139</v>
      </c>
      <c r="B59" s="48">
        <v>40</v>
      </c>
      <c r="C59" s="48">
        <f t="shared" si="5"/>
        <v>40</v>
      </c>
      <c r="D59" s="49">
        <f>SUM(D57:D58)</f>
        <v>0</v>
      </c>
      <c r="E59" s="49">
        <f>SUM(E57:E58)</f>
        <v>0</v>
      </c>
      <c r="F59" t="str">
        <f t="shared" si="6"/>
        <v>BS40</v>
      </c>
      <c r="L59" t="s">
        <v>134</v>
      </c>
    </row>
    <row r="60" spans="1:12" x14ac:dyDescent="0.3">
      <c r="A60" s="45" t="s">
        <v>140</v>
      </c>
      <c r="B60" s="46">
        <v>41</v>
      </c>
      <c r="C60" s="46">
        <f t="shared" si="5"/>
        <v>41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BS41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142</v>
      </c>
    </row>
    <row r="61" spans="1:12" x14ac:dyDescent="0.3">
      <c r="A61" s="48" t="s">
        <v>143</v>
      </c>
      <c r="B61" s="48">
        <v>42</v>
      </c>
      <c r="C61" s="48">
        <f t="shared" si="5"/>
        <v>42</v>
      </c>
      <c r="D61" s="49">
        <f>D47+D55+D59+D60</f>
        <v>0</v>
      </c>
      <c r="E61" s="49">
        <f>E47+E55+E59+E60</f>
        <v>0</v>
      </c>
      <c r="F61" t="str">
        <f t="shared" si="6"/>
        <v>BS42</v>
      </c>
    </row>
    <row r="62" spans="1:12" x14ac:dyDescent="0.3">
      <c r="A62" s="48" t="s">
        <v>144</v>
      </c>
      <c r="B62" s="48">
        <v>43</v>
      </c>
      <c r="C62" s="48">
        <f t="shared" si="5"/>
        <v>43</v>
      </c>
      <c r="D62" s="49">
        <f>D63+D64</f>
        <v>0</v>
      </c>
      <c r="E62" s="49">
        <f>E63+E64</f>
        <v>0</v>
      </c>
      <c r="F62" t="str">
        <f t="shared" si="6"/>
        <v>BS43</v>
      </c>
      <c r="L62" t="s">
        <v>145</v>
      </c>
    </row>
    <row r="63" spans="1:12" x14ac:dyDescent="0.3">
      <c r="A63" s="45" t="s">
        <v>146</v>
      </c>
      <c r="B63" s="46">
        <v>44</v>
      </c>
      <c r="C63" s="46">
        <f t="shared" si="5"/>
        <v>44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BS44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148</v>
      </c>
      <c r="B64" s="46">
        <v>45</v>
      </c>
      <c r="C64" s="46">
        <f t="shared" si="5"/>
        <v>45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BS45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149</v>
      </c>
      <c r="B65" s="46"/>
      <c r="C65" s="46"/>
      <c r="D65" s="47"/>
      <c r="E65" s="47"/>
    </row>
    <row r="66" spans="1:12" x14ac:dyDescent="0.3">
      <c r="A66" s="46" t="s">
        <v>150</v>
      </c>
      <c r="B66" s="46">
        <v>46</v>
      </c>
      <c r="C66" s="46">
        <f t="shared" ref="C66:C76" si="7">B66</f>
        <v>46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8">"BS"&amp;C66</f>
        <v>BS46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152</v>
      </c>
    </row>
    <row r="67" spans="1:12" x14ac:dyDescent="0.3">
      <c r="A67" s="46" t="s">
        <v>153</v>
      </c>
      <c r="B67" s="46">
        <v>47</v>
      </c>
      <c r="C67" s="46">
        <f t="shared" si="7"/>
        <v>47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8"/>
        <v>BS47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155</v>
      </c>
    </row>
    <row r="68" spans="1:12" x14ac:dyDescent="0.3">
      <c r="A68" s="46" t="s">
        <v>156</v>
      </c>
      <c r="B68" s="46">
        <v>48</v>
      </c>
      <c r="C68" s="46">
        <f t="shared" si="7"/>
        <v>48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8"/>
        <v>BS48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158</v>
      </c>
    </row>
    <row r="69" spans="1:12" x14ac:dyDescent="0.3">
      <c r="A69" s="46" t="s">
        <v>159</v>
      </c>
      <c r="B69" s="46">
        <v>49</v>
      </c>
      <c r="C69" s="46">
        <f t="shared" si="7"/>
        <v>49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8"/>
        <v>BS49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161</v>
      </c>
    </row>
    <row r="70" spans="1:12" x14ac:dyDescent="0.3">
      <c r="A70" s="46" t="s">
        <v>162</v>
      </c>
      <c r="B70" s="46">
        <v>50</v>
      </c>
      <c r="C70" s="46">
        <f t="shared" si="7"/>
        <v>50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8"/>
        <v>BS50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164</v>
      </c>
    </row>
    <row r="71" spans="1:12" x14ac:dyDescent="0.3">
      <c r="A71" s="46" t="s">
        <v>165</v>
      </c>
      <c r="B71" s="46">
        <v>51</v>
      </c>
      <c r="C71" s="46">
        <f t="shared" si="7"/>
        <v>51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8"/>
        <v>BS51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167</v>
      </c>
    </row>
    <row r="72" spans="1:12" x14ac:dyDescent="0.3">
      <c r="A72" s="46" t="s">
        <v>168</v>
      </c>
      <c r="B72" s="46">
        <v>52</v>
      </c>
      <c r="C72" s="46">
        <f t="shared" si="7"/>
        <v>52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8"/>
        <v>BS52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170</v>
      </c>
    </row>
    <row r="73" spans="1:12" x14ac:dyDescent="0.3">
      <c r="A73" s="46" t="s">
        <v>171</v>
      </c>
      <c r="B73" s="46">
        <v>53</v>
      </c>
      <c r="C73" s="46">
        <f t="shared" si="7"/>
        <v>53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8"/>
        <v>BS53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173</v>
      </c>
    </row>
    <row r="74" spans="1:12" x14ac:dyDescent="0.3">
      <c r="A74" s="48" t="s">
        <v>174</v>
      </c>
      <c r="B74" s="48">
        <v>54</v>
      </c>
      <c r="C74" s="48">
        <f t="shared" si="7"/>
        <v>54</v>
      </c>
      <c r="D74" s="49">
        <f>SUM(D66:D73)</f>
        <v>0</v>
      </c>
      <c r="E74" s="49">
        <f>SUM(E66:E73)</f>
        <v>0</v>
      </c>
      <c r="F74" t="str">
        <f t="shared" si="8"/>
        <v>BS54</v>
      </c>
    </row>
    <row r="75" spans="1:12" x14ac:dyDescent="0.3">
      <c r="A75" s="48" t="s">
        <v>175</v>
      </c>
      <c r="B75" s="48">
        <v>55</v>
      </c>
      <c r="C75" s="48">
        <f t="shared" si="7"/>
        <v>55</v>
      </c>
      <c r="D75" s="49">
        <f>D61+D63-D74-D94-D97-D100</f>
        <v>0</v>
      </c>
      <c r="E75" s="49">
        <f>E61+E63-E74-E94-E97-E100</f>
        <v>0</v>
      </c>
      <c r="F75" t="str">
        <f t="shared" si="8"/>
        <v>BS55</v>
      </c>
    </row>
    <row r="76" spans="1:12" x14ac:dyDescent="0.3">
      <c r="A76" s="48" t="s">
        <v>176</v>
      </c>
      <c r="B76" s="48">
        <v>56</v>
      </c>
      <c r="C76" s="48">
        <f t="shared" si="7"/>
        <v>56</v>
      </c>
      <c r="D76" s="49">
        <f>D40+D64+D75</f>
        <v>0</v>
      </c>
      <c r="E76" s="49">
        <f>E40+E64+E75</f>
        <v>0</v>
      </c>
      <c r="F76" t="str">
        <f t="shared" si="8"/>
        <v>BS56</v>
      </c>
    </row>
    <row r="77" spans="1:12" x14ac:dyDescent="0.3">
      <c r="A77" s="45" t="s">
        <v>177</v>
      </c>
      <c r="B77" s="46"/>
      <c r="C77" s="46"/>
      <c r="D77" s="47"/>
      <c r="E77" s="47"/>
    </row>
    <row r="78" spans="1:12" x14ac:dyDescent="0.3">
      <c r="A78" s="46" t="s">
        <v>178</v>
      </c>
      <c r="B78" s="46">
        <v>57</v>
      </c>
      <c r="C78" s="46">
        <f t="shared" ref="C78:C86" si="9">B78</f>
        <v>57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BS57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179</v>
      </c>
    </row>
    <row r="79" spans="1:12" x14ac:dyDescent="0.3">
      <c r="A79" s="46" t="s">
        <v>180</v>
      </c>
      <c r="B79" s="46">
        <v>58</v>
      </c>
      <c r="C79" s="46">
        <f t="shared" si="9"/>
        <v>58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BS58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182</v>
      </c>
    </row>
    <row r="80" spans="1:12" x14ac:dyDescent="0.3">
      <c r="A80" s="46" t="s">
        <v>156</v>
      </c>
      <c r="B80" s="46">
        <v>59</v>
      </c>
      <c r="C80" s="46">
        <f t="shared" si="9"/>
        <v>59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BS59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183</v>
      </c>
    </row>
    <row r="81" spans="1:12" x14ac:dyDescent="0.3">
      <c r="A81" s="46" t="s">
        <v>184</v>
      </c>
      <c r="B81" s="46">
        <v>60</v>
      </c>
      <c r="C81" s="46">
        <f t="shared" si="9"/>
        <v>60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BS60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185</v>
      </c>
    </row>
    <row r="82" spans="1:12" x14ac:dyDescent="0.3">
      <c r="A82" s="46" t="s">
        <v>162</v>
      </c>
      <c r="B82" s="46">
        <v>61</v>
      </c>
      <c r="C82" s="46">
        <f t="shared" si="9"/>
        <v>61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BS61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186</v>
      </c>
    </row>
    <row r="83" spans="1:12" x14ac:dyDescent="0.3">
      <c r="A83" s="46" t="s">
        <v>187</v>
      </c>
      <c r="B83" s="46">
        <v>62</v>
      </c>
      <c r="C83" s="46">
        <f t="shared" si="9"/>
        <v>62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BS62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189</v>
      </c>
    </row>
    <row r="84" spans="1:12" x14ac:dyDescent="0.3">
      <c r="A84" s="46" t="s">
        <v>168</v>
      </c>
      <c r="B84" s="46">
        <v>63</v>
      </c>
      <c r="C84" s="46">
        <f t="shared" si="9"/>
        <v>63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BS63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191</v>
      </c>
    </row>
    <row r="85" spans="1:12" x14ac:dyDescent="0.3">
      <c r="A85" s="46" t="s">
        <v>192</v>
      </c>
      <c r="B85" s="46">
        <v>64</v>
      </c>
      <c r="C85" s="46">
        <f t="shared" si="9"/>
        <v>64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BS64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194</v>
      </c>
    </row>
    <row r="86" spans="1:12" x14ac:dyDescent="0.3">
      <c r="A86" s="48" t="s">
        <v>195</v>
      </c>
      <c r="B86" s="48">
        <v>65</v>
      </c>
      <c r="C86" s="48">
        <f t="shared" si="9"/>
        <v>65</v>
      </c>
      <c r="D86" s="49">
        <f>SUM(D78:D85)</f>
        <v>0</v>
      </c>
      <c r="E86" s="49">
        <f>SUM(E78:E85)</f>
        <v>0</v>
      </c>
      <c r="F86" t="str">
        <f t="shared" si="10"/>
        <v>BS65</v>
      </c>
    </row>
    <row r="87" spans="1:12" x14ac:dyDescent="0.3">
      <c r="A87" s="45" t="s">
        <v>196</v>
      </c>
      <c r="B87" s="46"/>
      <c r="C87" s="46"/>
      <c r="D87" s="47"/>
      <c r="E87" s="47"/>
    </row>
    <row r="88" spans="1:12" x14ac:dyDescent="0.3">
      <c r="A88" s="46" t="s">
        <v>197</v>
      </c>
      <c r="B88" s="46">
        <v>66</v>
      </c>
      <c r="C88" s="46">
        <f>B88</f>
        <v>66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 t="shared" ref="F88:F91" si="11">"BS"&amp;C88</f>
        <v>BS66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199</v>
      </c>
      <c r="B89" s="46">
        <v>67</v>
      </c>
      <c r="C89" s="46">
        <f>B89</f>
        <v>67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 t="shared" si="11"/>
        <v>BS67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201</v>
      </c>
      <c r="B90" s="46">
        <v>68</v>
      </c>
      <c r="C90" s="46">
        <f>B90</f>
        <v>68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 t="shared" si="11"/>
        <v>BS68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203</v>
      </c>
      <c r="B91" s="48">
        <v>69</v>
      </c>
      <c r="C91" s="48">
        <f>B91</f>
        <v>69</v>
      </c>
      <c r="D91" s="49">
        <f>SUM(D88:D90)</f>
        <v>0</v>
      </c>
      <c r="E91" s="49">
        <f>SUM(E88:E90)</f>
        <v>0</v>
      </c>
      <c r="F91" t="str">
        <f t="shared" si="11"/>
        <v>BS69</v>
      </c>
      <c r="L91" t="s">
        <v>204</v>
      </c>
    </row>
    <row r="92" spans="1:12" x14ac:dyDescent="0.3">
      <c r="A92" s="45" t="s">
        <v>205</v>
      </c>
      <c r="B92" s="46"/>
      <c r="C92" s="46"/>
      <c r="D92" s="47"/>
      <c r="E92" s="47"/>
    </row>
    <row r="93" spans="1:12" x14ac:dyDescent="0.3">
      <c r="A93" s="48" t="s">
        <v>206</v>
      </c>
      <c r="B93" s="48">
        <v>70</v>
      </c>
      <c r="C93" s="48">
        <f t="shared" ref="C93:C103" si="12">B93</f>
        <v>70</v>
      </c>
      <c r="D93" s="49">
        <f>D94+D95</f>
        <v>0</v>
      </c>
      <c r="E93" s="49">
        <f>E94+E95</f>
        <v>0</v>
      </c>
      <c r="F93" t="str">
        <f t="shared" ref="F93:F103" si="13">"BS"&amp;C93</f>
        <v>BS70</v>
      </c>
    </row>
    <row r="94" spans="1:12" x14ac:dyDescent="0.3">
      <c r="A94" s="46" t="s">
        <v>207</v>
      </c>
      <c r="B94" s="46">
        <v>71</v>
      </c>
      <c r="C94" s="46">
        <f t="shared" si="12"/>
        <v>71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3"/>
        <v>BS71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209</v>
      </c>
      <c r="B95" s="46">
        <v>72</v>
      </c>
      <c r="C95" s="46">
        <f t="shared" si="12"/>
        <v>72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3"/>
        <v>BS72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210</v>
      </c>
      <c r="B96" s="48">
        <v>73</v>
      </c>
      <c r="C96" s="48">
        <f t="shared" si="12"/>
        <v>73</v>
      </c>
      <c r="D96" s="49">
        <f>D97+D98</f>
        <v>0</v>
      </c>
      <c r="E96" s="49">
        <f>E97+E98</f>
        <v>0</v>
      </c>
      <c r="F96" t="str">
        <f t="shared" si="13"/>
        <v>BS73</v>
      </c>
    </row>
    <row r="97" spans="1:12" x14ac:dyDescent="0.3">
      <c r="A97" s="46" t="s">
        <v>211</v>
      </c>
      <c r="B97" s="46">
        <v>74</v>
      </c>
      <c r="C97" s="46">
        <f t="shared" si="12"/>
        <v>74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3"/>
        <v>BS74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213</v>
      </c>
      <c r="B98" s="46">
        <v>75</v>
      </c>
      <c r="C98" s="46">
        <f t="shared" si="12"/>
        <v>75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3"/>
        <v>BS75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214</v>
      </c>
      <c r="B99" s="48">
        <v>76</v>
      </c>
      <c r="C99" s="48">
        <f t="shared" si="12"/>
        <v>76</v>
      </c>
      <c r="D99" s="49">
        <f>D100+D101</f>
        <v>0</v>
      </c>
      <c r="E99" s="49">
        <f>E100+E101</f>
        <v>0</v>
      </c>
      <c r="F99" t="str">
        <f t="shared" si="13"/>
        <v>BS76</v>
      </c>
    </row>
    <row r="100" spans="1:12" x14ac:dyDescent="0.3">
      <c r="A100" s="46" t="s">
        <v>215</v>
      </c>
      <c r="B100" s="46">
        <v>77</v>
      </c>
      <c r="C100" s="46">
        <f t="shared" si="12"/>
        <v>77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3"/>
        <v>BS77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217</v>
      </c>
      <c r="B101" s="46">
        <v>78</v>
      </c>
      <c r="C101" s="46">
        <f t="shared" si="12"/>
        <v>78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3"/>
        <v>BS78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218</v>
      </c>
      <c r="B102" s="46">
        <v>79</v>
      </c>
      <c r="C102" s="46">
        <f t="shared" si="12"/>
        <v>79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3"/>
        <v>BS79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220</v>
      </c>
      <c r="B103" s="48">
        <v>80</v>
      </c>
      <c r="C103" s="48">
        <f t="shared" si="12"/>
        <v>80</v>
      </c>
      <c r="D103" s="49">
        <f>D93+D96+D99+D102</f>
        <v>0</v>
      </c>
      <c r="E103" s="49">
        <f>E93+E96+E99+E102</f>
        <v>0</v>
      </c>
      <c r="F103" t="str">
        <f t="shared" si="13"/>
        <v>BS80</v>
      </c>
      <c r="L103" t="s">
        <v>205</v>
      </c>
    </row>
    <row r="104" spans="1:12" x14ac:dyDescent="0.3">
      <c r="A104" s="45" t="s">
        <v>222</v>
      </c>
      <c r="B104" s="46"/>
      <c r="C104" s="46"/>
      <c r="D104" s="47"/>
      <c r="E104" s="47"/>
    </row>
    <row r="105" spans="1:12" x14ac:dyDescent="0.3">
      <c r="A105" s="45" t="s">
        <v>223</v>
      </c>
      <c r="B105" s="46"/>
      <c r="C105" s="46"/>
      <c r="D105" s="47"/>
      <c r="E105" s="47"/>
    </row>
    <row r="106" spans="1:12" x14ac:dyDescent="0.3">
      <c r="A106" s="46" t="s">
        <v>224</v>
      </c>
      <c r="B106" s="46">
        <v>81</v>
      </c>
      <c r="C106" s="46">
        <f t="shared" ref="C106:C113" si="14">B106</f>
        <v>81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5">"BS"&amp;C106</f>
        <v>BS81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226</v>
      </c>
      <c r="B107" s="46">
        <v>82</v>
      </c>
      <c r="C107" s="46">
        <f t="shared" si="14"/>
        <v>82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5"/>
        <v>BS82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228</v>
      </c>
      <c r="B108" s="46">
        <v>83</v>
      </c>
      <c r="C108" s="46">
        <f t="shared" si="14"/>
        <v>83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5"/>
        <v>BS83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230</v>
      </c>
      <c r="B109" s="46">
        <v>84</v>
      </c>
      <c r="C109" s="46">
        <f t="shared" si="14"/>
        <v>84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5"/>
        <v>BS84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232</v>
      </c>
      <c r="B110" s="46">
        <v>85</v>
      </c>
      <c r="C110" s="46">
        <f t="shared" si="14"/>
        <v>85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5"/>
        <v>BS85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234</v>
      </c>
      <c r="B111" s="48">
        <v>86</v>
      </c>
      <c r="C111" s="48">
        <f t="shared" si="14"/>
        <v>86</v>
      </c>
      <c r="D111" s="49">
        <f>SUM(D106:D110)</f>
        <v>0</v>
      </c>
      <c r="E111" s="49">
        <f>SUM(E106:E110)</f>
        <v>0</v>
      </c>
      <c r="F111" t="str">
        <f t="shared" si="15"/>
        <v>BS86</v>
      </c>
      <c r="L111" t="s">
        <v>223</v>
      </c>
    </row>
    <row r="112" spans="1:12" x14ac:dyDescent="0.3">
      <c r="A112" s="45" t="s">
        <v>236</v>
      </c>
      <c r="B112" s="46">
        <v>87</v>
      </c>
      <c r="C112" s="46">
        <f t="shared" si="14"/>
        <v>87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5"/>
        <v>BS87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238</v>
      </c>
    </row>
    <row r="113" spans="1:12" x14ac:dyDescent="0.3">
      <c r="A113" s="45" t="s">
        <v>239</v>
      </c>
      <c r="B113" s="46">
        <v>88</v>
      </c>
      <c r="C113" s="46">
        <f t="shared" si="14"/>
        <v>88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5"/>
        <v>BS88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241</v>
      </c>
    </row>
    <row r="114" spans="1:12" x14ac:dyDescent="0.3">
      <c r="A114" s="45" t="s">
        <v>242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243</v>
      </c>
      <c r="B115" s="46">
        <v>89</v>
      </c>
      <c r="C115" s="46">
        <f t="shared" ref="C115:C117" si="16">B115</f>
        <v>89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7">"BS"&amp;C115</f>
        <v>BS89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245</v>
      </c>
      <c r="B116" s="46">
        <v>90</v>
      </c>
      <c r="C116" s="46">
        <f t="shared" si="16"/>
        <v>90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7"/>
        <v>BS90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247</v>
      </c>
      <c r="B117" s="46">
        <v>91</v>
      </c>
      <c r="C117" s="46">
        <f t="shared" si="16"/>
        <v>91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7"/>
        <v>BS91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249</v>
      </c>
      <c r="B118" s="48">
        <v>92</v>
      </c>
      <c r="C118" s="48">
        <f>B118</f>
        <v>92</v>
      </c>
      <c r="D118" s="49">
        <f>SUM(D115:D117)</f>
        <v>0</v>
      </c>
      <c r="E118" s="49">
        <f>SUM(E115:E117)</f>
        <v>0</v>
      </c>
      <c r="F118" t="str">
        <f t="shared" si="17"/>
        <v>BS92</v>
      </c>
      <c r="L118" t="s">
        <v>242</v>
      </c>
    </row>
    <row r="119" spans="1:12" x14ac:dyDescent="0.3">
      <c r="A119" s="46" t="s">
        <v>251</v>
      </c>
      <c r="B119" s="46">
        <v>93</v>
      </c>
      <c r="C119" s="46">
        <f>B119</f>
        <v>93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7"/>
        <v>BS93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253</v>
      </c>
      <c r="B120" s="46">
        <v>94</v>
      </c>
      <c r="C120" s="46">
        <f>B120</f>
        <v>94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7"/>
        <v>BS94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255</v>
      </c>
      <c r="B121" s="46">
        <v>95</v>
      </c>
      <c r="C121" s="46">
        <f>B121</f>
        <v>95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7"/>
        <v>BS95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257</v>
      </c>
      <c r="B122" s="46"/>
      <c r="C122" s="46"/>
      <c r="D122" s="47"/>
      <c r="E122" s="47"/>
    </row>
    <row r="123" spans="1:12" x14ac:dyDescent="0.3">
      <c r="A123" s="46" t="s">
        <v>258</v>
      </c>
      <c r="B123" s="46">
        <v>96</v>
      </c>
      <c r="C123" s="46">
        <f t="shared" ref="C123:C128" si="18">B123</f>
        <v>96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 t="shared" ref="F123:F124" si="19">"BS"&amp;C123</f>
        <v>BS96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260</v>
      </c>
    </row>
    <row r="124" spans="1:12" x14ac:dyDescent="0.3">
      <c r="A124" s="46" t="s">
        <v>261</v>
      </c>
      <c r="B124" s="46">
        <v>97</v>
      </c>
      <c r="C124" s="46">
        <f t="shared" si="18"/>
        <v>97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 t="shared" si="19"/>
        <v>BS97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262</v>
      </c>
      <c r="B125" s="46"/>
      <c r="C125" s="46"/>
      <c r="D125" s="47"/>
      <c r="E125" s="47"/>
    </row>
    <row r="126" spans="1:12" x14ac:dyDescent="0.3">
      <c r="A126" s="46" t="s">
        <v>263</v>
      </c>
      <c r="B126" s="46">
        <v>98</v>
      </c>
      <c r="C126" s="46">
        <f t="shared" si="18"/>
        <v>98</v>
      </c>
      <c r="D126" s="47">
        <f>ABS(ROUND(SUMIF('Trial Balance'!$S$3:$S$4,F126,'Trial Balance'!$R$3:$R$4),0))</f>
        <v>0</v>
      </c>
      <c r="E126" s="47">
        <f>ABS(ROUND(SUMIF('Trial Balance'!Q3:Q4,F126,'Trial Balance'!P3:P4),0))+G126</f>
        <v>0</v>
      </c>
      <c r="F126" t="str">
        <f t="shared" ref="F126:F132" si="20">"BS"&amp;C126</f>
        <v>BS98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262</v>
      </c>
    </row>
    <row r="127" spans="1:12" x14ac:dyDescent="0.3">
      <c r="A127" s="46" t="s">
        <v>265</v>
      </c>
      <c r="B127" s="46">
        <v>99</v>
      </c>
      <c r="C127" s="46">
        <f t="shared" si="18"/>
        <v>99</v>
      </c>
      <c r="D127" s="47">
        <f>ABS(ROUND(SUMIF('Trial Balance'!$S$3:$S$4,F127,'Trial Balance'!$R$3:$R$4),0))</f>
        <v>0</v>
      </c>
      <c r="E127" s="47">
        <f>ABS(ROUND(SUMIF('Trial Balance'!Q4:Q5,F127,'Trial Balance'!P4:P5),0))+G127</f>
        <v>0</v>
      </c>
      <c r="F127" t="str">
        <f t="shared" si="20"/>
        <v>BS99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266</v>
      </c>
      <c r="B128" s="46">
        <v>100</v>
      </c>
      <c r="C128" s="46">
        <f t="shared" si="18"/>
        <v>100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20"/>
        <v>BS100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268</v>
      </c>
    </row>
    <row r="129" spans="1:10" x14ac:dyDescent="0.3">
      <c r="A129" s="48" t="s">
        <v>269</v>
      </c>
      <c r="B129" s="48">
        <v>101</v>
      </c>
      <c r="C129" s="48">
        <f>B129</f>
        <v>101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20"/>
        <v>BS101</v>
      </c>
    </row>
    <row r="130" spans="1:10" x14ac:dyDescent="0.3">
      <c r="A130" s="46" t="s">
        <v>270</v>
      </c>
      <c r="B130" s="46">
        <v>102</v>
      </c>
      <c r="C130" s="46">
        <f>B130</f>
        <v>102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20"/>
        <v>BS102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272</v>
      </c>
      <c r="B131" s="46">
        <v>103</v>
      </c>
      <c r="C131" s="46">
        <f>B131</f>
        <v>103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20"/>
        <v>BS103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274</v>
      </c>
      <c r="B132" s="48">
        <v>104</v>
      </c>
      <c r="C132" s="48">
        <f>B132</f>
        <v>104</v>
      </c>
      <c r="D132" s="49">
        <f>D129+D130</f>
        <v>0</v>
      </c>
      <c r="E132" s="49">
        <f>E129+E130</f>
        <v>0</v>
      </c>
      <c r="F132" t="str">
        <f t="shared" si="20"/>
        <v>BS104</v>
      </c>
    </row>
    <row r="133" spans="1:10" ht="12.5" thickBot="1" x14ac:dyDescent="0.35">
      <c r="D133" s="8"/>
      <c r="E133" s="8"/>
    </row>
    <row r="134" spans="1:10" x14ac:dyDescent="0.3">
      <c r="A134" s="51" t="s">
        <v>275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5" thickBot="1" x14ac:dyDescent="0.35">
      <c r="A135" s="55" t="s">
        <v>276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thickTop="1" thickBot="1" x14ac:dyDescent="0.35">
      <c r="A136" s="58" t="s">
        <v>277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708D-B388-4A53-B862-4650D9F9BDFE}">
  <sheetPr codeName="Sheet4">
    <tabColor rgb="FF00B050"/>
  </sheetPr>
  <dimension ref="A1:I95"/>
  <sheetViews>
    <sheetView topLeftCell="A70" workbookViewId="0">
      <selection activeCell="A91" sqref="A91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2" t="str">
        <f>'1. F10'!B1</f>
        <v>X</v>
      </c>
    </row>
    <row r="2" spans="1:9" x14ac:dyDescent="0.3">
      <c r="A2" s="1" t="str">
        <f>'1. F10'!A2</f>
        <v xml:space="preserve">Address:                    </v>
      </c>
      <c r="B2" s="2" t="str">
        <f>'1. F10'!B2</f>
        <v>X</v>
      </c>
    </row>
    <row r="3" spans="1:9" x14ac:dyDescent="0.3">
      <c r="A3" s="1" t="str">
        <f>'1. F10'!A3</f>
        <v xml:space="preserve">VAT tax code: </v>
      </c>
      <c r="B3" s="2" t="str">
        <f>'1. F10'!B3</f>
        <v>X</v>
      </c>
    </row>
    <row r="4" spans="1:9" x14ac:dyDescent="0.3">
      <c r="A4" s="1" t="str">
        <f>'1. F10'!A4</f>
        <v xml:space="preserve">Registration no:            </v>
      </c>
      <c r="B4" s="2" t="str">
        <f>'1. F10'!B4</f>
        <v>X</v>
      </c>
    </row>
    <row r="5" spans="1:9" x14ac:dyDescent="0.3">
      <c r="A5" s="1" t="str">
        <f>'1. F10'!A5</f>
        <v xml:space="preserve">Type of Company:        </v>
      </c>
      <c r="B5" s="2" t="str">
        <f>'1. F10'!B5</f>
        <v>X</v>
      </c>
    </row>
    <row r="6" spans="1:9" x14ac:dyDescent="0.3">
      <c r="A6" s="1" t="str">
        <f>'1. F10'!A6</f>
        <v xml:space="preserve">Main activity:            </v>
      </c>
      <c r="B6" s="2" t="str">
        <f>'1. F10'!B6</f>
        <v>X</v>
      </c>
    </row>
    <row r="7" spans="1:9" x14ac:dyDescent="0.3">
      <c r="A7" s="1" t="str">
        <f>'1. F10'!A7</f>
        <v>Financial Year</v>
      </c>
      <c r="B7" s="17">
        <f>'1. F10'!B7</f>
        <v>2022</v>
      </c>
    </row>
    <row r="8" spans="1:9" x14ac:dyDescent="0.3">
      <c r="H8" s="62" t="s">
        <v>278</v>
      </c>
      <c r="I8" s="62" t="s">
        <v>278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279</v>
      </c>
      <c r="B10" s="25"/>
      <c r="C10" s="25"/>
      <c r="D10" s="25" t="s">
        <v>46</v>
      </c>
      <c r="E10" s="25" t="s">
        <v>47</v>
      </c>
    </row>
    <row r="11" spans="1:9" ht="12.5" thickBot="1" x14ac:dyDescent="0.35">
      <c r="A11" s="63" t="s">
        <v>280</v>
      </c>
      <c r="B11" s="64" t="s">
        <v>49</v>
      </c>
      <c r="C11" s="64" t="s">
        <v>50</v>
      </c>
      <c r="D11" s="64">
        <f>'Trial Balance'!J6</f>
        <v>2021</v>
      </c>
      <c r="E11" s="64">
        <f>'Trial Balance'!K6</f>
        <v>2022</v>
      </c>
      <c r="F11" s="31" t="s">
        <v>5</v>
      </c>
      <c r="G11" s="42" t="s">
        <v>51</v>
      </c>
      <c r="H11" s="31" t="s">
        <v>281</v>
      </c>
      <c r="I11" s="31" t="s">
        <v>282</v>
      </c>
    </row>
    <row r="12" spans="1:9" ht="12.5" thickTop="1" x14ac:dyDescent="0.3">
      <c r="A12" s="65" t="s">
        <v>283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284</v>
      </c>
      <c r="B13" s="46">
        <v>2</v>
      </c>
      <c r="C13" s="46">
        <v>2</v>
      </c>
      <c r="D13" s="47"/>
      <c r="E13" s="47"/>
    </row>
    <row r="14" spans="1:9" x14ac:dyDescent="0.3">
      <c r="A14" s="46" t="s">
        <v>285</v>
      </c>
      <c r="B14" s="46">
        <v>3</v>
      </c>
      <c r="C14" s="46">
        <f>B14</f>
        <v>3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 t="shared" ref="F14:F16" si="0">"PL"&amp;C14</f>
        <v>PL3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287</v>
      </c>
      <c r="B15" s="46">
        <v>4</v>
      </c>
      <c r="C15" s="46">
        <f t="shared" ref="C15:C16" si="1">B15</f>
        <v>4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 t="shared" si="0"/>
        <v>PL4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289</v>
      </c>
      <c r="B16" s="46">
        <v>5</v>
      </c>
      <c r="C16" s="46">
        <f t="shared" si="1"/>
        <v>5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 t="shared" si="0"/>
        <v>PL5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291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293</v>
      </c>
      <c r="B19" s="46"/>
      <c r="C19" s="46"/>
      <c r="D19" s="47"/>
      <c r="E19" s="47"/>
    </row>
    <row r="20" spans="1:9" x14ac:dyDescent="0.3">
      <c r="A20" s="46" t="s">
        <v>294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32" si="2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296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297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299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301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303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305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307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308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309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310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 t="shared" si="2"/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312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 t="shared" si="2"/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314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 t="shared" si="2"/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316</v>
      </c>
      <c r="B33" s="46">
        <v>20</v>
      </c>
      <c r="C33" s="46">
        <v>20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317</v>
      </c>
      <c r="B34" s="46">
        <v>21</v>
      </c>
      <c r="C34" s="46">
        <f>B34</f>
        <v>21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318</v>
      </c>
      <c r="B35" s="46">
        <v>22</v>
      </c>
      <c r="C35" s="46">
        <f>B35</f>
        <v>22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 t="shared" ref="F35:F52" si="3">"PL"&amp;C35</f>
        <v>PL22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320</v>
      </c>
      <c r="B36" s="46">
        <v>23</v>
      </c>
      <c r="C36" s="46">
        <f>B36</f>
        <v>23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 t="shared" si="3"/>
        <v>PL23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322</v>
      </c>
      <c r="B37" s="48">
        <v>24</v>
      </c>
      <c r="C37" s="48">
        <v>24</v>
      </c>
      <c r="D37" s="49">
        <f>D38+D39</f>
        <v>0</v>
      </c>
      <c r="E37" s="49">
        <f>E38+E39</f>
        <v>0</v>
      </c>
    </row>
    <row r="38" spans="1:9" x14ac:dyDescent="0.3">
      <c r="A38" s="46" t="s">
        <v>323</v>
      </c>
      <c r="B38" s="46">
        <v>25</v>
      </c>
      <c r="C38" s="46">
        <f>B38</f>
        <v>25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 t="shared" si="3"/>
        <v>PL25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325</v>
      </c>
      <c r="B39" s="46">
        <v>26</v>
      </c>
      <c r="C39" s="46">
        <f>B39</f>
        <v>26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 t="shared" si="3"/>
        <v>PL26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327</v>
      </c>
      <c r="B40" s="48">
        <v>27</v>
      </c>
      <c r="C40" s="48">
        <f>B40</f>
        <v>27</v>
      </c>
      <c r="D40" s="49">
        <f>D41-D42</f>
        <v>0</v>
      </c>
      <c r="E40" s="49">
        <f>E41-E42</f>
        <v>0</v>
      </c>
    </row>
    <row r="41" spans="1:9" x14ac:dyDescent="0.3">
      <c r="A41" s="46" t="s">
        <v>328</v>
      </c>
      <c r="B41" s="46">
        <v>28</v>
      </c>
      <c r="C41" s="46">
        <f>B41</f>
        <v>28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 t="shared" si="3"/>
        <v>PL28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330</v>
      </c>
      <c r="B42" s="46">
        <v>29</v>
      </c>
      <c r="C42" s="46">
        <f>B42</f>
        <v>29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 t="shared" si="3"/>
        <v>PL29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332</v>
      </c>
      <c r="B43" s="48">
        <v>30</v>
      </c>
      <c r="C43" s="48">
        <v>30</v>
      </c>
      <c r="D43" s="49">
        <f>D44-D45</f>
        <v>0</v>
      </c>
      <c r="E43" s="49">
        <f>E44-E45</f>
        <v>0</v>
      </c>
    </row>
    <row r="44" spans="1:9" x14ac:dyDescent="0.3">
      <c r="A44" s="46" t="s">
        <v>333</v>
      </c>
      <c r="B44" s="46">
        <v>31</v>
      </c>
      <c r="C44" s="46">
        <f>B44</f>
        <v>31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 t="shared" si="3"/>
        <v>PL31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335</v>
      </c>
      <c r="B45" s="46">
        <v>32</v>
      </c>
      <c r="C45" s="46">
        <f>B45</f>
        <v>32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 t="shared" si="3"/>
        <v>PL32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337</v>
      </c>
      <c r="B46" s="48">
        <v>33</v>
      </c>
      <c r="C46" s="48">
        <v>33</v>
      </c>
      <c r="D46" s="49">
        <f>SUM(D47:D52)</f>
        <v>0</v>
      </c>
      <c r="E46" s="49">
        <f>SUM(E47:E52)</f>
        <v>0</v>
      </c>
    </row>
    <row r="47" spans="1:9" ht="36" x14ac:dyDescent="0.3">
      <c r="A47" s="67" t="s">
        <v>338</v>
      </c>
      <c r="B47" s="46">
        <v>34</v>
      </c>
      <c r="C47" s="46">
        <f>B47</f>
        <v>34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si="3"/>
        <v>PL34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340</v>
      </c>
      <c r="B48" s="46">
        <f>B47+1</f>
        <v>35</v>
      </c>
      <c r="C48" s="46">
        <f>B48</f>
        <v>35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3"/>
        <v>PL35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342</v>
      </c>
      <c r="B49" s="46">
        <f t="shared" ref="B49:B52" si="4">B48+1</f>
        <v>36</v>
      </c>
      <c r="C49" s="46">
        <f t="shared" ref="C49:C52" si="5">B49</f>
        <v>36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3"/>
        <v>PL36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344</v>
      </c>
      <c r="B50" s="46">
        <f t="shared" si="4"/>
        <v>37</v>
      </c>
      <c r="C50" s="46">
        <f t="shared" si="5"/>
        <v>37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3"/>
        <v>PL37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346</v>
      </c>
      <c r="B51" s="46">
        <f t="shared" si="4"/>
        <v>38</v>
      </c>
      <c r="C51" s="46">
        <f t="shared" si="5"/>
        <v>38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3"/>
        <v>PL38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348</v>
      </c>
      <c r="B52" s="46">
        <f t="shared" si="4"/>
        <v>39</v>
      </c>
      <c r="C52" s="46">
        <f t="shared" si="5"/>
        <v>39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3"/>
        <v>PL39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/>
      <c r="D53" s="47"/>
      <c r="E53" s="47"/>
    </row>
    <row r="54" spans="1:9" x14ac:dyDescent="0.3">
      <c r="A54" s="48" t="s">
        <v>350</v>
      </c>
      <c r="B54" s="48">
        <v>40</v>
      </c>
      <c r="C54" s="48">
        <f>B54</f>
        <v>40</v>
      </c>
      <c r="D54" s="49">
        <f>D55-D56</f>
        <v>0</v>
      </c>
      <c r="E54" s="49">
        <f>E55-E56</f>
        <v>0</v>
      </c>
    </row>
    <row r="55" spans="1:9" x14ac:dyDescent="0.3">
      <c r="A55" s="46" t="s">
        <v>351</v>
      </c>
      <c r="B55" s="46">
        <v>41</v>
      </c>
      <c r="C55" s="46">
        <f>B55</f>
        <v>41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 t="shared" ref="F55:F56" si="6">"PL"&amp;C55</f>
        <v>PL41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353</v>
      </c>
      <c r="B56" s="46">
        <v>42</v>
      </c>
      <c r="C56" s="46">
        <f>B56</f>
        <v>42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 t="shared" si="6"/>
        <v>PL42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355</v>
      </c>
      <c r="B57" s="48">
        <v>43</v>
      </c>
      <c r="C57" s="48">
        <v>43</v>
      </c>
      <c r="D57" s="49">
        <f>SUM(D30:D35)-D36+D37+D40+D43+D46+D54-0.5</f>
        <v>-0.5</v>
      </c>
      <c r="E57" s="49">
        <f>SUM(E30:E35)-E36+E37+E40+E43+E46+E54-0.5</f>
        <v>-0.5</v>
      </c>
    </row>
    <row r="58" spans="1:9" x14ac:dyDescent="0.3">
      <c r="A58" s="46" t="s">
        <v>356</v>
      </c>
      <c r="B58" s="46"/>
      <c r="C58" s="46"/>
      <c r="D58" s="47"/>
      <c r="E58" s="47"/>
    </row>
    <row r="59" spans="1:9" x14ac:dyDescent="0.3">
      <c r="A59" s="48" t="s">
        <v>357</v>
      </c>
      <c r="B59" s="48">
        <v>44</v>
      </c>
      <c r="C59" s="48">
        <v>44</v>
      </c>
      <c r="D59" s="49">
        <f>IF((D57-D29)&lt;0,-(D57-D29),0)</f>
        <v>0.5</v>
      </c>
      <c r="E59" s="49">
        <f>IF((E57-E29)&lt;0,-(E57-E29),0)</f>
        <v>0.5</v>
      </c>
    </row>
    <row r="60" spans="1:9" x14ac:dyDescent="0.3">
      <c r="A60" s="48" t="s">
        <v>358</v>
      </c>
      <c r="B60" s="48">
        <v>45</v>
      </c>
      <c r="C60" s="48">
        <v>45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359</v>
      </c>
      <c r="B61" s="46">
        <f>B60+1</f>
        <v>46</v>
      </c>
      <c r="C61" s="46">
        <f>B61</f>
        <v>46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74" si="7">"PL"&amp;C61</f>
        <v>PL46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361</v>
      </c>
      <c r="B62" s="46">
        <f t="shared" ref="B62:B67" si="8">B61+1</f>
        <v>47</v>
      </c>
      <c r="C62" s="46">
        <f t="shared" ref="C62:C67" si="9">B62</f>
        <v>47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7"/>
        <v>PL47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362</v>
      </c>
      <c r="B63" s="46">
        <f t="shared" si="8"/>
        <v>48</v>
      </c>
      <c r="C63" s="46">
        <f t="shared" si="9"/>
        <v>48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7"/>
        <v>PL48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361</v>
      </c>
      <c r="B64" s="46">
        <f t="shared" si="8"/>
        <v>49</v>
      </c>
      <c r="C64" s="46">
        <f t="shared" si="9"/>
        <v>49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7"/>
        <v>PL49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364</v>
      </c>
      <c r="B65" s="46">
        <f t="shared" si="8"/>
        <v>50</v>
      </c>
      <c r="C65" s="46">
        <f t="shared" si="9"/>
        <v>50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7"/>
        <v>PL50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366</v>
      </c>
      <c r="B66" s="46">
        <f t="shared" si="8"/>
        <v>51</v>
      </c>
      <c r="C66" s="46">
        <f t="shared" si="9"/>
        <v>51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7"/>
        <v>PL51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368</v>
      </c>
      <c r="B67" s="46">
        <f t="shared" si="8"/>
        <v>52</v>
      </c>
      <c r="C67" s="46">
        <f t="shared" si="9"/>
        <v>52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7"/>
        <v>PL52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369</v>
      </c>
      <c r="B68" s="48">
        <v>53</v>
      </c>
      <c r="C68" s="48">
        <f>B68</f>
        <v>53</v>
      </c>
      <c r="D68" s="49">
        <f>D61+D63+D65+D66</f>
        <v>0</v>
      </c>
      <c r="E68" s="49">
        <f>E61+E63+E65+E66</f>
        <v>0</v>
      </c>
    </row>
    <row r="69" spans="1:9" ht="24" x14ac:dyDescent="0.3">
      <c r="A69" s="68" t="s">
        <v>370</v>
      </c>
      <c r="B69" s="48">
        <v>54</v>
      </c>
      <c r="C69" s="48">
        <f>B69</f>
        <v>54</v>
      </c>
      <c r="D69" s="49">
        <f>D70-D71</f>
        <v>0</v>
      </c>
      <c r="E69" s="49">
        <f>E70-E71</f>
        <v>0</v>
      </c>
    </row>
    <row r="70" spans="1:9" x14ac:dyDescent="0.3">
      <c r="A70" s="46" t="s">
        <v>371</v>
      </c>
      <c r="B70" s="46">
        <f>B69+1</f>
        <v>55</v>
      </c>
      <c r="C70" s="46">
        <f>B70</f>
        <v>55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 t="shared" si="7"/>
        <v>PL55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373</v>
      </c>
      <c r="B71" s="46">
        <f t="shared" ref="B71:B74" si="10">B70+1</f>
        <v>56</v>
      </c>
      <c r="C71" s="46">
        <f t="shared" ref="C71:C74" si="11">B71</f>
        <v>56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 t="shared" si="7"/>
        <v>PL56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375</v>
      </c>
      <c r="B72" s="46">
        <f t="shared" si="10"/>
        <v>57</v>
      </c>
      <c r="C72" s="46">
        <f t="shared" si="11"/>
        <v>57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 t="shared" si="7"/>
        <v>PL57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377</v>
      </c>
      <c r="B73" s="46">
        <f t="shared" si="10"/>
        <v>58</v>
      </c>
      <c r="C73" s="46">
        <f t="shared" si="11"/>
        <v>58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 t="shared" si="7"/>
        <v>PL58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378</v>
      </c>
      <c r="B74" s="46">
        <f t="shared" si="10"/>
        <v>59</v>
      </c>
      <c r="C74" s="46">
        <f t="shared" si="11"/>
        <v>59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 t="shared" si="7"/>
        <v>PL59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380</v>
      </c>
      <c r="B75" s="48">
        <v>60</v>
      </c>
      <c r="C75" s="48">
        <f>B75</f>
        <v>60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381</v>
      </c>
      <c r="B76" s="46"/>
      <c r="C76" s="46"/>
      <c r="D76" s="47"/>
      <c r="E76" s="47"/>
    </row>
    <row r="77" spans="1:9" x14ac:dyDescent="0.3">
      <c r="A77" s="48" t="s">
        <v>382</v>
      </c>
      <c r="B77" s="48">
        <v>61</v>
      </c>
      <c r="C77" s="48">
        <f>B77</f>
        <v>61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383</v>
      </c>
      <c r="B78" s="48">
        <f>B77+1</f>
        <v>62</v>
      </c>
      <c r="C78" s="48">
        <f>B78</f>
        <v>62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384</v>
      </c>
      <c r="B79" s="48">
        <f t="shared" ref="B79:B80" si="12">B78+1</f>
        <v>63</v>
      </c>
      <c r="C79" s="48">
        <f t="shared" ref="C79:C80" si="13">B79</f>
        <v>63</v>
      </c>
      <c r="D79" s="49">
        <f>D29+D68</f>
        <v>0</v>
      </c>
      <c r="E79" s="49">
        <f>E29+E68</f>
        <v>0</v>
      </c>
    </row>
    <row r="80" spans="1:9" x14ac:dyDescent="0.3">
      <c r="A80" s="48" t="s">
        <v>385</v>
      </c>
      <c r="B80" s="48">
        <f t="shared" si="12"/>
        <v>64</v>
      </c>
      <c r="C80" s="48">
        <f t="shared" si="13"/>
        <v>64</v>
      </c>
      <c r="D80" s="49">
        <f>D57+D75</f>
        <v>-0.5</v>
      </c>
      <c r="E80" s="49">
        <f>E57+E75</f>
        <v>-0.5</v>
      </c>
    </row>
    <row r="81" spans="1:9" x14ac:dyDescent="0.3">
      <c r="A81" s="46" t="s">
        <v>386</v>
      </c>
      <c r="B81" s="46"/>
      <c r="C81" s="46"/>
      <c r="D81" s="47"/>
      <c r="E81" s="47"/>
    </row>
    <row r="82" spans="1:9" x14ac:dyDescent="0.3">
      <c r="A82" s="48" t="s">
        <v>387</v>
      </c>
      <c r="B82" s="48">
        <v>65</v>
      </c>
      <c r="C82" s="48">
        <f t="shared" ref="C82:C88" si="14">B82</f>
        <v>65</v>
      </c>
      <c r="D82" s="49">
        <f>IF((D80-D79)&lt;0,-(D80-D79),0)</f>
        <v>0.5</v>
      </c>
      <c r="E82" s="49">
        <f>IF((E80-E79)&lt;0,-(E80-E79),0)</f>
        <v>0.5</v>
      </c>
    </row>
    <row r="83" spans="1:9" x14ac:dyDescent="0.3">
      <c r="A83" s="48" t="s">
        <v>388</v>
      </c>
      <c r="B83" s="48">
        <v>66</v>
      </c>
      <c r="C83" s="48">
        <f t="shared" si="14"/>
        <v>66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389</v>
      </c>
      <c r="B84" s="46">
        <v>67</v>
      </c>
      <c r="C84" s="46">
        <f t="shared" si="14"/>
        <v>67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 t="shared" ref="F84:F88" si="15">"PL"&amp;C84</f>
        <v>PL67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391</v>
      </c>
      <c r="B85" s="46">
        <v>68</v>
      </c>
      <c r="C85" s="46">
        <f t="shared" si="14"/>
        <v>68</v>
      </c>
      <c r="D85" s="47"/>
      <c r="E85" s="47"/>
      <c r="F85" t="str">
        <f t="shared" si="15"/>
        <v>PL68</v>
      </c>
    </row>
    <row r="86" spans="1:9" x14ac:dyDescent="0.3">
      <c r="A86" s="50" t="s">
        <v>393</v>
      </c>
      <c r="B86" s="46">
        <v>69</v>
      </c>
      <c r="C86" s="46">
        <f t="shared" si="14"/>
        <v>69</v>
      </c>
      <c r="D86" s="47"/>
      <c r="E86" s="47"/>
      <c r="F86" t="str">
        <f t="shared" si="15"/>
        <v>PL69</v>
      </c>
    </row>
    <row r="87" spans="1:9" x14ac:dyDescent="0.3">
      <c r="A87" s="46" t="s">
        <v>395</v>
      </c>
      <c r="B87" s="46">
        <v>70</v>
      </c>
      <c r="C87" s="46">
        <f t="shared" si="14"/>
        <v>70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 t="shared" si="15"/>
        <v>PL70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397</v>
      </c>
      <c r="B88" s="46">
        <v>71</v>
      </c>
      <c r="C88" s="46">
        <f t="shared" si="14"/>
        <v>71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 t="shared" si="15"/>
        <v>PL71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399</v>
      </c>
      <c r="B89" s="46"/>
      <c r="C89" s="46"/>
      <c r="D89" s="47"/>
      <c r="E89" s="47"/>
    </row>
    <row r="90" spans="1:9" x14ac:dyDescent="0.3">
      <c r="A90" s="48" t="s">
        <v>400</v>
      </c>
      <c r="B90" s="48">
        <v>72</v>
      </c>
      <c r="C90" s="48">
        <f>B90</f>
        <v>72</v>
      </c>
      <c r="D90" s="49">
        <f>IF((D82-D83-D84-D85-D86-D87-D88)&gt;0,(D82-D83-D84-D85-D86-D87-D88),0)</f>
        <v>0.5</v>
      </c>
      <c r="E90" s="49">
        <f>IF((E82-E83-E84-E85-E86-E87-E88)&gt;0,(E82-E83-E84-E85-E86-E87-E88),0)</f>
        <v>0.5</v>
      </c>
    </row>
    <row r="91" spans="1:9" x14ac:dyDescent="0.3">
      <c r="A91" s="48" t="s">
        <v>401</v>
      </c>
      <c r="B91" s="48">
        <v>73</v>
      </c>
      <c r="C91" s="48">
        <f>B91</f>
        <v>73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5" thickBot="1" x14ac:dyDescent="0.35">
      <c r="D93" s="8"/>
      <c r="E93" s="8"/>
    </row>
    <row r="94" spans="1:9" x14ac:dyDescent="0.3">
      <c r="C94" s="51" t="s">
        <v>402</v>
      </c>
      <c r="D94" s="53">
        <f>SUM('1. F10'!D126:D127)</f>
        <v>0</v>
      </c>
      <c r="E94" s="54">
        <f>SUM('1. F10'!E126:E127)</f>
        <v>0</v>
      </c>
    </row>
    <row r="95" spans="1:9" ht="12.5" thickBot="1" x14ac:dyDescent="0.35">
      <c r="C95" s="58" t="s">
        <v>277</v>
      </c>
      <c r="D95" s="60">
        <f>(D90-D91)-D94</f>
        <v>0.5</v>
      </c>
      <c r="E95" s="61">
        <f>(E90-E91)-E94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576D-D5D6-47A7-A9FB-0DFD8A3E04A2}">
  <sheetPr codeName="Sheet5">
    <tabColor rgb="FF00B050"/>
  </sheetPr>
  <dimension ref="A1:I292"/>
  <sheetViews>
    <sheetView showGridLines="0" tabSelected="1" topLeftCell="A66" workbookViewId="0">
      <selection activeCell="C74" sqref="C74"/>
    </sheetView>
  </sheetViews>
  <sheetFormatPr defaultColWidth="40.109375" defaultRowHeight="13" x14ac:dyDescent="0.3"/>
  <cols>
    <col min="1" max="1" width="60.44140625" style="70" bestFit="1" customWidth="1"/>
    <col min="2" max="2" width="6.5546875" style="70" bestFit="1" customWidth="1"/>
    <col min="3" max="3" width="17.109375" style="70" bestFit="1" customWidth="1"/>
    <col min="4" max="4" width="22.6640625" style="70" bestFit="1" customWidth="1"/>
    <col min="5" max="5" width="26.5546875" style="70" bestFit="1" customWidth="1"/>
    <col min="6" max="6" width="26.886718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6384" width="40.109375" style="70"/>
  </cols>
  <sheetData>
    <row r="1" spans="1:9" x14ac:dyDescent="0.3">
      <c r="A1" s="1" t="str">
        <f>'1. F10'!A1</f>
        <v xml:space="preserve">Company:                </v>
      </c>
      <c r="B1" s="69" t="str">
        <f>'Trial Balance'!B1</f>
        <v>X</v>
      </c>
    </row>
    <row r="2" spans="1:9" x14ac:dyDescent="0.3">
      <c r="A2" s="1" t="str">
        <f>'1. F10'!A2</f>
        <v xml:space="preserve">Address:                    </v>
      </c>
      <c r="B2" s="69" t="str">
        <f>'Trial Balance'!B2</f>
        <v>X</v>
      </c>
    </row>
    <row r="3" spans="1:9" x14ac:dyDescent="0.3">
      <c r="A3" s="1" t="str">
        <f>'1. F10'!A3</f>
        <v xml:space="preserve">VAT tax code: </v>
      </c>
      <c r="B3" s="69" t="str">
        <f>'Trial Balance'!B3</f>
        <v>X</v>
      </c>
    </row>
    <row r="4" spans="1:9" x14ac:dyDescent="0.3">
      <c r="A4" s="1" t="str">
        <f>'1. F10'!A4</f>
        <v xml:space="preserve">Registration no:            </v>
      </c>
      <c r="B4" s="69" t="str">
        <f>'Trial Balance'!B4</f>
        <v>X</v>
      </c>
    </row>
    <row r="5" spans="1:9" x14ac:dyDescent="0.3">
      <c r="A5" s="1" t="str">
        <f>'1. F10'!A5</f>
        <v xml:space="preserve">Type of Company:        </v>
      </c>
      <c r="B5" s="69" t="str">
        <f>'Trial Balance'!B5</f>
        <v>X</v>
      </c>
    </row>
    <row r="6" spans="1:9" x14ac:dyDescent="0.3">
      <c r="A6" s="1" t="str">
        <f>'1. F10'!A6</f>
        <v xml:space="preserve">Main activity:            </v>
      </c>
      <c r="B6" s="69" t="str">
        <f>'Trial Balance'!B6</f>
        <v>X</v>
      </c>
    </row>
    <row r="7" spans="1:9" x14ac:dyDescent="0.3">
      <c r="A7" s="1" t="str">
        <f>'1. F10'!A7</f>
        <v>Financial Year</v>
      </c>
      <c r="B7" s="69">
        <f>'Trial Balance'!B7</f>
        <v>2022</v>
      </c>
    </row>
    <row r="15" spans="1:9" x14ac:dyDescent="0.3">
      <c r="H15" s="72" t="s">
        <v>403</v>
      </c>
      <c r="I15" s="72" t="s">
        <v>38</v>
      </c>
    </row>
    <row r="17" spans="1:9" x14ac:dyDescent="0.3">
      <c r="A17" s="73" t="s">
        <v>404</v>
      </c>
      <c r="B17" s="74" t="s">
        <v>50</v>
      </c>
      <c r="C17" s="74" t="s">
        <v>405</v>
      </c>
      <c r="D17" s="74" t="s">
        <v>406</v>
      </c>
    </row>
    <row r="18" spans="1:9" x14ac:dyDescent="0.3">
      <c r="A18" s="74" t="s">
        <v>407</v>
      </c>
      <c r="B18" s="74" t="s">
        <v>408</v>
      </c>
      <c r="C18" s="74" t="s">
        <v>409</v>
      </c>
      <c r="D18" s="74" t="s">
        <v>410</v>
      </c>
    </row>
    <row r="19" spans="1:9" x14ac:dyDescent="0.3">
      <c r="A19" s="75" t="s">
        <v>411</v>
      </c>
      <c r="B19" s="46">
        <v>1</v>
      </c>
      <c r="C19" s="47"/>
      <c r="D19" s="47">
        <f>ABS(ROUND(SUMIF('Trial Balance'!$Q$3:$Q$5,"BS98",'Trial Balance'!$P$3:$P$5),0))</f>
        <v>0</v>
      </c>
      <c r="E19" s="76"/>
      <c r="F19" s="76"/>
      <c r="H19" t="s">
        <v>412</v>
      </c>
    </row>
    <row r="20" spans="1:9" x14ac:dyDescent="0.3">
      <c r="A20" s="75" t="s">
        <v>413</v>
      </c>
      <c r="B20" s="46">
        <v>2</v>
      </c>
      <c r="C20" s="47"/>
      <c r="D20" s="47">
        <f>ABS(ROUND(SUMIF('Trial Balance'!$Q$3:$Q$5,"BS99",'Trial Balance'!$P$3:$P$5),0))</f>
        <v>0</v>
      </c>
      <c r="E20" s="76"/>
      <c r="F20" s="76"/>
      <c r="H20" t="s">
        <v>412</v>
      </c>
    </row>
    <row r="21" spans="1:9" ht="24" customHeight="1" x14ac:dyDescent="0.3">
      <c r="A21" s="75" t="s">
        <v>414</v>
      </c>
      <c r="B21" s="46">
        <v>3</v>
      </c>
      <c r="C21" s="47"/>
      <c r="D21" s="47"/>
      <c r="E21" s="76"/>
      <c r="F21" s="76"/>
      <c r="H21" t="s">
        <v>415</v>
      </c>
    </row>
    <row r="22" spans="1:9" x14ac:dyDescent="0.3">
      <c r="A22" s="77"/>
      <c r="B22" s="78"/>
      <c r="C22" s="79"/>
      <c r="D22" s="79"/>
      <c r="E22" s="79"/>
      <c r="F22" s="79"/>
    </row>
    <row r="23" spans="1:9" x14ac:dyDescent="0.3">
      <c r="A23" s="77"/>
      <c r="B23" s="78"/>
      <c r="C23" s="79"/>
      <c r="D23" s="79"/>
      <c r="E23" s="79"/>
      <c r="F23" s="79"/>
    </row>
    <row r="24" spans="1:9" x14ac:dyDescent="0.3">
      <c r="A24" s="80" t="s">
        <v>416</v>
      </c>
      <c r="B24" s="46" t="s">
        <v>50</v>
      </c>
      <c r="C24" s="46" t="s">
        <v>417</v>
      </c>
      <c r="D24" s="46" t="s">
        <v>418</v>
      </c>
      <c r="E24" s="46"/>
      <c r="F24"/>
    </row>
    <row r="25" spans="1:9" ht="13.25" customHeight="1" x14ac:dyDescent="0.3">
      <c r="A25" s="46"/>
      <c r="B25" s="46"/>
      <c r="C25" s="46"/>
      <c r="D25" s="80" t="s">
        <v>419</v>
      </c>
      <c r="E25" s="67" t="s">
        <v>420</v>
      </c>
    </row>
    <row r="26" spans="1:9" x14ac:dyDescent="0.3">
      <c r="A26" s="46" t="s">
        <v>407</v>
      </c>
      <c r="B26" s="46" t="s">
        <v>408</v>
      </c>
      <c r="C26" s="46" t="s">
        <v>409</v>
      </c>
      <c r="D26" s="46" t="s">
        <v>410</v>
      </c>
      <c r="E26" s="46" t="s">
        <v>421</v>
      </c>
    </row>
    <row r="27" spans="1:9" ht="24" customHeight="1" x14ac:dyDescent="0.3">
      <c r="A27" s="80" t="s">
        <v>422</v>
      </c>
      <c r="B27" s="45">
        <v>4</v>
      </c>
      <c r="C27" s="81">
        <f>C28+SUM(C38:C40)+C42</f>
        <v>0</v>
      </c>
      <c r="D27" s="81">
        <f t="shared" ref="D27:E27" si="0">D28+SUM(D38:D40)+D42</f>
        <v>0</v>
      </c>
      <c r="E27" s="81">
        <f t="shared" si="0"/>
        <v>0</v>
      </c>
      <c r="F27" s="76"/>
      <c r="H27" t="s">
        <v>423</v>
      </c>
    </row>
    <row r="28" spans="1:9" x14ac:dyDescent="0.3">
      <c r="A28" s="75" t="s">
        <v>424</v>
      </c>
      <c r="B28" s="46">
        <v>5</v>
      </c>
      <c r="C28" s="47">
        <f>'N9 - TP'!C20</f>
        <v>0</v>
      </c>
      <c r="D28" s="47">
        <f>C28</f>
        <v>0</v>
      </c>
      <c r="E28" s="47"/>
      <c r="F28" s="76"/>
      <c r="H28" t="s">
        <v>412</v>
      </c>
      <c r="I28" s="82" t="s">
        <v>425</v>
      </c>
    </row>
    <row r="29" spans="1:9" x14ac:dyDescent="0.3">
      <c r="A29" s="75" t="s">
        <v>426</v>
      </c>
      <c r="B29" s="46">
        <v>6</v>
      </c>
      <c r="C29" s="47">
        <f>D29</f>
        <v>0</v>
      </c>
      <c r="D29" s="47"/>
      <c r="E29" s="47"/>
      <c r="F29" s="76"/>
      <c r="H29" t="s">
        <v>415</v>
      </c>
      <c r="I29" s="82" t="s">
        <v>425</v>
      </c>
    </row>
    <row r="30" spans="1:9" x14ac:dyDescent="0.3">
      <c r="A30" s="75" t="s">
        <v>427</v>
      </c>
      <c r="B30" s="46">
        <v>7</v>
      </c>
      <c r="C30" s="47">
        <f>D30</f>
        <v>0</v>
      </c>
      <c r="D30" s="47"/>
      <c r="E30" s="47"/>
      <c r="F30" s="76"/>
      <c r="H30" t="s">
        <v>415</v>
      </c>
      <c r="I30" s="82" t="s">
        <v>425</v>
      </c>
    </row>
    <row r="31" spans="1:9" x14ac:dyDescent="0.3">
      <c r="A31" s="75" t="s">
        <v>428</v>
      </c>
      <c r="B31" s="46">
        <v>8</v>
      </c>
      <c r="C31" s="47">
        <f>SUM('N9 - TP'!F20:G20)</f>
        <v>0</v>
      </c>
      <c r="D31" s="47">
        <f>C31</f>
        <v>0</v>
      </c>
      <c r="E31" s="47"/>
      <c r="F31" s="76"/>
      <c r="H31" t="s">
        <v>412</v>
      </c>
      <c r="I31" s="82" t="s">
        <v>425</v>
      </c>
    </row>
    <row r="32" spans="1:9" x14ac:dyDescent="0.3">
      <c r="A32" s="80" t="s">
        <v>429</v>
      </c>
      <c r="B32" s="45">
        <v>9</v>
      </c>
      <c r="C32" s="81">
        <f>SUM(C33:C37)</f>
        <v>0</v>
      </c>
      <c r="D32" s="81">
        <f t="shared" ref="D32:E32" si="1">SUM(D33:D37)</f>
        <v>0</v>
      </c>
      <c r="E32" s="81">
        <f t="shared" si="1"/>
        <v>0</v>
      </c>
      <c r="F32" s="76"/>
      <c r="H32" t="s">
        <v>423</v>
      </c>
    </row>
    <row r="33" spans="1:9" ht="36" customHeight="1" x14ac:dyDescent="0.3">
      <c r="A33" s="75" t="s">
        <v>430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6"/>
      <c r="H33" t="s">
        <v>412</v>
      </c>
      <c r="I33" s="82" t="s">
        <v>425</v>
      </c>
    </row>
    <row r="34" spans="1:9" ht="24" customHeight="1" x14ac:dyDescent="0.3">
      <c r="A34" s="75" t="s">
        <v>431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6"/>
      <c r="H34" t="s">
        <v>412</v>
      </c>
      <c r="I34" s="82" t="s">
        <v>425</v>
      </c>
    </row>
    <row r="35" spans="1:9" x14ac:dyDescent="0.3">
      <c r="A35" s="75" t="s">
        <v>432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6"/>
      <c r="H35" t="s">
        <v>412</v>
      </c>
      <c r="I35" s="82" t="s">
        <v>425</v>
      </c>
    </row>
    <row r="36" spans="1:9" ht="24" customHeight="1" x14ac:dyDescent="0.3">
      <c r="A36" s="75" t="s">
        <v>433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6"/>
      <c r="H36" t="s">
        <v>412</v>
      </c>
      <c r="I36" s="82" t="s">
        <v>425</v>
      </c>
    </row>
    <row r="37" spans="1:9" x14ac:dyDescent="0.3">
      <c r="A37" s="75" t="s">
        <v>434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6"/>
      <c r="H37" t="s">
        <v>412</v>
      </c>
      <c r="I37" s="82" t="s">
        <v>425</v>
      </c>
    </row>
    <row r="38" spans="1:9" ht="24" customHeight="1" x14ac:dyDescent="0.3">
      <c r="A38" s="75" t="s">
        <v>435</v>
      </c>
      <c r="B38" s="46">
        <v>15</v>
      </c>
      <c r="C38" s="47"/>
      <c r="D38" s="47"/>
      <c r="E38" s="47"/>
      <c r="F38" s="76"/>
      <c r="H38" t="s">
        <v>415</v>
      </c>
    </row>
    <row r="39" spans="1:9" x14ac:dyDescent="0.3">
      <c r="A39" s="75" t="s">
        <v>436</v>
      </c>
      <c r="B39" s="46">
        <v>16</v>
      </c>
      <c r="C39" s="47"/>
      <c r="D39" s="47"/>
      <c r="E39" s="47"/>
      <c r="F39" s="76"/>
      <c r="H39" t="s">
        <v>415</v>
      </c>
    </row>
    <row r="40" spans="1:9" x14ac:dyDescent="0.3">
      <c r="A40" s="75" t="s">
        <v>437</v>
      </c>
      <c r="B40" s="46">
        <v>17</v>
      </c>
      <c r="C40" s="47"/>
      <c r="D40" s="47"/>
      <c r="E40" s="47"/>
      <c r="F40" s="76"/>
      <c r="H40" t="s">
        <v>415</v>
      </c>
    </row>
    <row r="41" spans="1:9" x14ac:dyDescent="0.3">
      <c r="A41" s="75" t="s">
        <v>438</v>
      </c>
      <c r="B41" s="46">
        <v>18</v>
      </c>
      <c r="C41" s="47"/>
      <c r="D41" s="47"/>
      <c r="E41" s="47"/>
      <c r="F41" s="76"/>
      <c r="H41" t="s">
        <v>415</v>
      </c>
    </row>
    <row r="42" spans="1:9" ht="24" customHeight="1" x14ac:dyDescent="0.3">
      <c r="A42" s="75" t="s">
        <v>439</v>
      </c>
      <c r="B42" s="46">
        <v>19</v>
      </c>
      <c r="C42" s="47"/>
      <c r="D42" s="47"/>
      <c r="E42" s="47"/>
      <c r="F42" s="76"/>
      <c r="H42" t="s">
        <v>415</v>
      </c>
    </row>
    <row r="43" spans="1:9" x14ac:dyDescent="0.3">
      <c r="A43" s="83"/>
      <c r="B43" s="78"/>
      <c r="C43" s="84"/>
      <c r="D43" s="85"/>
      <c r="E43" s="85"/>
      <c r="F43" s="84"/>
    </row>
    <row r="44" spans="1:9" x14ac:dyDescent="0.3">
      <c r="A44" s="83"/>
      <c r="B44" s="78"/>
      <c r="C44" s="84"/>
      <c r="D44" s="85"/>
      <c r="E44" s="85"/>
      <c r="F44" s="84"/>
    </row>
    <row r="45" spans="1:9" x14ac:dyDescent="0.3">
      <c r="A45" s="75" t="s">
        <v>440</v>
      </c>
      <c r="B45" s="46" t="s">
        <v>50</v>
      </c>
      <c r="C45" s="46" t="s">
        <v>441</v>
      </c>
      <c r="D45" s="46" t="s">
        <v>442</v>
      </c>
    </row>
    <row r="46" spans="1:9" x14ac:dyDescent="0.3">
      <c r="A46" s="46" t="s">
        <v>407</v>
      </c>
      <c r="B46" s="46" t="s">
        <v>408</v>
      </c>
      <c r="C46" s="46" t="s">
        <v>409</v>
      </c>
      <c r="D46" s="46" t="s">
        <v>410</v>
      </c>
    </row>
    <row r="47" spans="1:9" x14ac:dyDescent="0.3">
      <c r="A47" s="75" t="s">
        <v>443</v>
      </c>
      <c r="B47" s="46">
        <v>20</v>
      </c>
      <c r="C47" s="47"/>
      <c r="D47" s="47"/>
      <c r="E47" s="76"/>
      <c r="F47" s="76"/>
      <c r="H47" t="s">
        <v>415</v>
      </c>
    </row>
    <row r="48" spans="1:9" x14ac:dyDescent="0.3">
      <c r="A48" s="75" t="s">
        <v>444</v>
      </c>
      <c r="B48" s="46">
        <v>21</v>
      </c>
      <c r="C48" s="47"/>
      <c r="D48" s="47"/>
      <c r="E48" s="76"/>
      <c r="F48" s="76"/>
      <c r="H48" t="s">
        <v>415</v>
      </c>
    </row>
    <row r="49" spans="1:8" x14ac:dyDescent="0.3">
      <c r="A49" s="86"/>
      <c r="B49" s="87"/>
      <c r="C49" s="84"/>
      <c r="D49" s="85"/>
    </row>
    <row r="50" spans="1:8" ht="36" customHeight="1" x14ac:dyDescent="0.3">
      <c r="A50" s="80" t="s">
        <v>445</v>
      </c>
      <c r="B50" s="46" t="s">
        <v>50</v>
      </c>
      <c r="C50" s="46" t="s">
        <v>406</v>
      </c>
      <c r="D50"/>
    </row>
    <row r="51" spans="1:8" x14ac:dyDescent="0.3">
      <c r="A51" s="46" t="s">
        <v>407</v>
      </c>
      <c r="B51" s="46" t="s">
        <v>408</v>
      </c>
      <c r="C51" s="46" t="s">
        <v>409</v>
      </c>
      <c r="D51"/>
    </row>
    <row r="52" spans="1:8" ht="36" customHeight="1" x14ac:dyDescent="0.3">
      <c r="A52" s="75" t="s">
        <v>446</v>
      </c>
      <c r="B52" s="46">
        <v>22</v>
      </c>
      <c r="C52" s="47"/>
      <c r="D52" s="8"/>
      <c r="E52" s="76"/>
      <c r="F52" s="76"/>
      <c r="H52" t="s">
        <v>415</v>
      </c>
    </row>
    <row r="53" spans="1:8" x14ac:dyDescent="0.3">
      <c r="A53" s="75" t="s">
        <v>447</v>
      </c>
      <c r="B53" s="46">
        <v>23</v>
      </c>
      <c r="C53" s="47"/>
      <c r="D53" s="8"/>
      <c r="E53" s="76"/>
      <c r="F53" s="76"/>
      <c r="H53" t="s">
        <v>415</v>
      </c>
    </row>
    <row r="54" spans="1:8" x14ac:dyDescent="0.3">
      <c r="A54" s="75" t="s">
        <v>448</v>
      </c>
      <c r="B54" s="46">
        <v>24</v>
      </c>
      <c r="C54" s="47"/>
      <c r="D54" s="8"/>
      <c r="E54" s="76"/>
      <c r="F54" s="76"/>
      <c r="H54" t="s">
        <v>415</v>
      </c>
    </row>
    <row r="55" spans="1:8" x14ac:dyDescent="0.3">
      <c r="A55" s="75" t="s">
        <v>449</v>
      </c>
      <c r="B55" s="46">
        <v>25</v>
      </c>
      <c r="C55" s="47"/>
      <c r="D55" s="8"/>
      <c r="E55" s="76"/>
      <c r="F55" s="76"/>
      <c r="H55" t="s">
        <v>415</v>
      </c>
    </row>
    <row r="56" spans="1:8" ht="25.75" customHeight="1" x14ac:dyDescent="0.3">
      <c r="A56" s="75" t="s">
        <v>450</v>
      </c>
      <c r="B56" s="46">
        <v>26</v>
      </c>
      <c r="C56" s="47"/>
      <c r="D56" s="8"/>
      <c r="E56" s="76"/>
      <c r="F56" s="76"/>
      <c r="H56" t="s">
        <v>415</v>
      </c>
    </row>
    <row r="57" spans="1:8" ht="24" customHeight="1" x14ac:dyDescent="0.3">
      <c r="A57" s="75" t="s">
        <v>451</v>
      </c>
      <c r="B57" s="46">
        <v>27</v>
      </c>
      <c r="C57" s="47"/>
      <c r="D57" s="8"/>
      <c r="E57" s="76"/>
      <c r="F57" s="76"/>
      <c r="H57" t="s">
        <v>415</v>
      </c>
    </row>
    <row r="58" spans="1:8" x14ac:dyDescent="0.3">
      <c r="A58" s="75" t="s">
        <v>452</v>
      </c>
      <c r="B58" s="46">
        <v>28</v>
      </c>
      <c r="C58" s="47"/>
      <c r="D58" s="8"/>
      <c r="E58" s="76"/>
      <c r="F58" s="76"/>
      <c r="H58" t="s">
        <v>415</v>
      </c>
    </row>
    <row r="59" spans="1:8" ht="36" customHeight="1" x14ac:dyDescent="0.3">
      <c r="A59" s="75" t="s">
        <v>453</v>
      </c>
      <c r="B59" s="46">
        <v>29</v>
      </c>
      <c r="C59" s="47"/>
      <c r="D59" s="8"/>
      <c r="E59" s="76"/>
      <c r="F59" s="76"/>
      <c r="H59" t="s">
        <v>415</v>
      </c>
    </row>
    <row r="60" spans="1:8" x14ac:dyDescent="0.3">
      <c r="A60" s="75" t="s">
        <v>452</v>
      </c>
      <c r="B60" s="46">
        <v>30</v>
      </c>
      <c r="C60" s="47"/>
      <c r="D60" s="8"/>
      <c r="E60" s="76"/>
      <c r="F60" s="76"/>
      <c r="H60" t="s">
        <v>415</v>
      </c>
    </row>
    <row r="61" spans="1:8" ht="24" customHeight="1" x14ac:dyDescent="0.3">
      <c r="A61" s="75" t="s">
        <v>454</v>
      </c>
      <c r="B61" s="46">
        <v>31</v>
      </c>
      <c r="C61" s="47"/>
      <c r="D61" s="8"/>
      <c r="E61" s="76"/>
      <c r="F61" s="76"/>
      <c r="H61" t="s">
        <v>415</v>
      </c>
    </row>
    <row r="62" spans="1:8" x14ac:dyDescent="0.3">
      <c r="A62" s="75" t="s">
        <v>455</v>
      </c>
      <c r="B62" s="46">
        <v>32</v>
      </c>
      <c r="C62" s="47"/>
      <c r="D62" s="8"/>
      <c r="E62" s="76"/>
      <c r="F62" s="76"/>
      <c r="H62" t="s">
        <v>415</v>
      </c>
    </row>
    <row r="63" spans="1:8" x14ac:dyDescent="0.3">
      <c r="A63" s="75" t="s">
        <v>456</v>
      </c>
      <c r="B63" s="46">
        <v>33</v>
      </c>
      <c r="C63" s="47"/>
      <c r="D63" s="8"/>
      <c r="E63" s="76"/>
      <c r="F63" s="76"/>
      <c r="H63" t="s">
        <v>415</v>
      </c>
    </row>
    <row r="64" spans="1:8" ht="25.75" customHeight="1" x14ac:dyDescent="0.3">
      <c r="A64" s="75" t="s">
        <v>457</v>
      </c>
      <c r="B64" s="46">
        <v>34</v>
      </c>
      <c r="C64" s="47"/>
      <c r="D64" s="8"/>
      <c r="E64" s="76"/>
      <c r="F64" s="76"/>
      <c r="H64" t="s">
        <v>415</v>
      </c>
    </row>
    <row r="65" spans="1:8" ht="24" customHeight="1" x14ac:dyDescent="0.3">
      <c r="A65" s="75" t="s">
        <v>458</v>
      </c>
      <c r="B65" s="46">
        <v>35</v>
      </c>
      <c r="C65" s="47"/>
      <c r="D65" s="8"/>
      <c r="E65" s="76"/>
      <c r="F65" s="76"/>
      <c r="H65" t="s">
        <v>415</v>
      </c>
    </row>
    <row r="66" spans="1:8" x14ac:dyDescent="0.3">
      <c r="A66" s="75" t="s">
        <v>459</v>
      </c>
      <c r="B66" s="46">
        <v>36</v>
      </c>
      <c r="C66" s="47"/>
      <c r="D66" s="8"/>
      <c r="E66" s="76"/>
      <c r="F66" s="76"/>
      <c r="H66" t="s">
        <v>415</v>
      </c>
    </row>
    <row r="67" spans="1:8" ht="36" customHeight="1" x14ac:dyDescent="0.3">
      <c r="A67" s="75" t="s">
        <v>460</v>
      </c>
      <c r="B67" s="46">
        <v>37</v>
      </c>
      <c r="C67" s="47"/>
      <c r="D67" s="8"/>
      <c r="E67" s="76"/>
      <c r="F67" s="76"/>
      <c r="H67" t="s">
        <v>415</v>
      </c>
    </row>
    <row r="68" spans="1:8" x14ac:dyDescent="0.3">
      <c r="A68" s="75" t="s">
        <v>461</v>
      </c>
      <c r="B68" s="46">
        <v>38</v>
      </c>
      <c r="C68" s="47"/>
      <c r="D68" s="8"/>
      <c r="E68" s="76"/>
      <c r="F68" s="76"/>
      <c r="H68" t="s">
        <v>415</v>
      </c>
    </row>
    <row r="69" spans="1:8" ht="24" customHeight="1" x14ac:dyDescent="0.3">
      <c r="A69" s="75" t="s">
        <v>462</v>
      </c>
      <c r="B69" s="46">
        <v>39</v>
      </c>
      <c r="C69" s="47"/>
      <c r="D69" s="8"/>
      <c r="E69" s="76"/>
      <c r="F69" s="76"/>
      <c r="H69" t="s">
        <v>415</v>
      </c>
    </row>
    <row r="70" spans="1:8" x14ac:dyDescent="0.3">
      <c r="A70" s="88"/>
      <c r="B70" s="78"/>
      <c r="C70" s="89"/>
      <c r="D70" s="89"/>
    </row>
    <row r="71" spans="1:8" x14ac:dyDescent="0.3">
      <c r="A71" s="88"/>
      <c r="B71" s="78"/>
      <c r="C71" s="89"/>
      <c r="D71" s="89"/>
    </row>
    <row r="72" spans="1:8" x14ac:dyDescent="0.3">
      <c r="A72" s="80" t="s">
        <v>463</v>
      </c>
      <c r="B72" s="45" t="s">
        <v>50</v>
      </c>
      <c r="C72" s="45" t="s">
        <v>406</v>
      </c>
      <c r="D72" s="89"/>
    </row>
    <row r="73" spans="1:8" x14ac:dyDescent="0.3">
      <c r="A73" s="46" t="s">
        <v>407</v>
      </c>
      <c r="B73" s="46" t="s">
        <v>408</v>
      </c>
      <c r="C73" s="46" t="s">
        <v>409</v>
      </c>
      <c r="D73" s="89"/>
    </row>
    <row r="74" spans="1:8" x14ac:dyDescent="0.3">
      <c r="A74" s="75" t="s">
        <v>464</v>
      </c>
      <c r="B74" s="46">
        <v>40</v>
      </c>
      <c r="C74" s="47">
        <f>'N15 - Personnel'!$C$23</f>
        <v>0</v>
      </c>
      <c r="D74" s="90"/>
      <c r="E74" s="76"/>
      <c r="F74" s="76"/>
      <c r="H74" t="s">
        <v>465</v>
      </c>
    </row>
    <row r="75" spans="1:8" x14ac:dyDescent="0.3">
      <c r="A75" s="75" t="s">
        <v>466</v>
      </c>
      <c r="B75" s="46">
        <v>41</v>
      </c>
      <c r="C75" s="47"/>
      <c r="D75" s="90"/>
      <c r="E75" s="76"/>
      <c r="F75" s="76"/>
      <c r="H75" t="s">
        <v>415</v>
      </c>
    </row>
    <row r="76" spans="1:8" x14ac:dyDescent="0.3">
      <c r="A76" s="86"/>
      <c r="B76" s="78"/>
      <c r="C76" s="89"/>
      <c r="D76" s="89"/>
    </row>
    <row r="77" spans="1:8" x14ac:dyDescent="0.3">
      <c r="A77" s="86"/>
      <c r="B77" s="78"/>
      <c r="C77" s="89"/>
      <c r="D77" s="89"/>
    </row>
    <row r="78" spans="1:8" x14ac:dyDescent="0.3">
      <c r="A78" s="86"/>
      <c r="B78" s="78"/>
      <c r="C78" s="89"/>
      <c r="D78" s="89"/>
    </row>
    <row r="79" spans="1:8" x14ac:dyDescent="0.3">
      <c r="A79" s="80" t="s">
        <v>467</v>
      </c>
      <c r="B79" s="46" t="s">
        <v>50</v>
      </c>
      <c r="C79" s="46" t="s">
        <v>406</v>
      </c>
      <c r="D79" s="46"/>
    </row>
    <row r="80" spans="1:8" x14ac:dyDescent="0.3">
      <c r="A80" s="46"/>
      <c r="B80" s="46"/>
      <c r="C80" s="46" t="s">
        <v>441</v>
      </c>
      <c r="D80" s="46" t="s">
        <v>442</v>
      </c>
    </row>
    <row r="81" spans="1:8" x14ac:dyDescent="0.3">
      <c r="A81" s="46" t="s">
        <v>407</v>
      </c>
      <c r="B81" s="46" t="s">
        <v>408</v>
      </c>
      <c r="C81" s="46" t="s">
        <v>409</v>
      </c>
      <c r="D81" s="46" t="s">
        <v>410</v>
      </c>
    </row>
    <row r="82" spans="1:8" x14ac:dyDescent="0.3">
      <c r="A82" s="75" t="s">
        <v>468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6"/>
      <c r="F82" s="76"/>
      <c r="H82" t="s">
        <v>415</v>
      </c>
    </row>
    <row r="83" spans="1:8" ht="48" customHeight="1" x14ac:dyDescent="0.3">
      <c r="A83" s="75" t="s">
        <v>469</v>
      </c>
      <c r="B83" s="46">
        <v>43</v>
      </c>
      <c r="C83" s="47"/>
      <c r="D83" s="47"/>
      <c r="E83" s="76"/>
      <c r="F83" s="76"/>
      <c r="H83" t="s">
        <v>415</v>
      </c>
    </row>
    <row r="84" spans="1:8" ht="24" customHeight="1" x14ac:dyDescent="0.3">
      <c r="A84" s="80" t="s">
        <v>470</v>
      </c>
      <c r="B84" s="45">
        <v>44</v>
      </c>
      <c r="C84" s="81">
        <f>SUM(C85:C86)</f>
        <v>0</v>
      </c>
      <c r="D84" s="81">
        <f>SUM(D85:D86)</f>
        <v>0</v>
      </c>
      <c r="E84" s="76"/>
      <c r="F84" s="76"/>
      <c r="H84" t="s">
        <v>423</v>
      </c>
    </row>
    <row r="85" spans="1:8" x14ac:dyDescent="0.3">
      <c r="A85" s="75" t="s">
        <v>471</v>
      </c>
      <c r="B85" s="46">
        <v>45</v>
      </c>
      <c r="C85" s="47"/>
      <c r="D85" s="47"/>
      <c r="E85" s="76"/>
      <c r="F85" s="76"/>
      <c r="H85" t="s">
        <v>415</v>
      </c>
    </row>
    <row r="86" spans="1:8" x14ac:dyDescent="0.3">
      <c r="A86" s="75" t="s">
        <v>472</v>
      </c>
      <c r="B86" s="46">
        <v>46</v>
      </c>
      <c r="C86" s="47"/>
      <c r="D86" s="47"/>
      <c r="E86" s="76"/>
      <c r="F86" s="76"/>
      <c r="H86" t="s">
        <v>415</v>
      </c>
    </row>
    <row r="87" spans="1:8" ht="24" customHeight="1" x14ac:dyDescent="0.3">
      <c r="A87" s="80" t="s">
        <v>473</v>
      </c>
      <c r="B87" s="45">
        <v>47</v>
      </c>
      <c r="C87" s="81">
        <f>SUM(C88:C89)</f>
        <v>0</v>
      </c>
      <c r="D87" s="81">
        <f>SUM(D88:D89)</f>
        <v>0</v>
      </c>
      <c r="E87" s="76"/>
      <c r="F87" s="76"/>
      <c r="H87" t="s">
        <v>423</v>
      </c>
    </row>
    <row r="88" spans="1:8" x14ac:dyDescent="0.3">
      <c r="A88" s="75" t="s">
        <v>474</v>
      </c>
      <c r="B88" s="46">
        <v>48</v>
      </c>
      <c r="C88" s="47"/>
      <c r="D88" s="47"/>
      <c r="E88" s="76"/>
      <c r="F88" s="76"/>
      <c r="H88" t="s">
        <v>415</v>
      </c>
    </row>
    <row r="89" spans="1:8" x14ac:dyDescent="0.3">
      <c r="A89" s="75" t="s">
        <v>475</v>
      </c>
      <c r="B89" s="46">
        <v>49</v>
      </c>
      <c r="C89" s="47"/>
      <c r="D89" s="47"/>
      <c r="E89" s="76"/>
      <c r="F89" s="76"/>
      <c r="H89" t="s">
        <v>415</v>
      </c>
    </row>
    <row r="90" spans="1:8" x14ac:dyDescent="0.3">
      <c r="A90" s="91"/>
      <c r="B90" s="91"/>
      <c r="C90" s="84"/>
      <c r="D90" s="85"/>
    </row>
    <row r="91" spans="1:8" x14ac:dyDescent="0.3">
      <c r="A91" s="91"/>
      <c r="B91" s="91"/>
      <c r="C91" s="84"/>
      <c r="D91" s="85"/>
    </row>
    <row r="92" spans="1:8" x14ac:dyDescent="0.3">
      <c r="A92" s="80" t="s">
        <v>476</v>
      </c>
      <c r="B92" s="46" t="s">
        <v>50</v>
      </c>
      <c r="C92" s="46" t="s">
        <v>406</v>
      </c>
      <c r="D92" s="46"/>
    </row>
    <row r="93" spans="1:8" x14ac:dyDescent="0.3">
      <c r="A93" s="46"/>
      <c r="B93" s="46"/>
      <c r="C93" s="46" t="s">
        <v>441</v>
      </c>
      <c r="D93" s="46" t="s">
        <v>442</v>
      </c>
    </row>
    <row r="94" spans="1:8" x14ac:dyDescent="0.3">
      <c r="A94" s="46" t="s">
        <v>407</v>
      </c>
      <c r="B94" s="46" t="s">
        <v>408</v>
      </c>
      <c r="C94" s="46" t="s">
        <v>409</v>
      </c>
      <c r="D94" s="46" t="s">
        <v>410</v>
      </c>
    </row>
    <row r="95" spans="1:8" x14ac:dyDescent="0.3">
      <c r="A95" s="46" t="s">
        <v>477</v>
      </c>
      <c r="B95" s="46">
        <v>50</v>
      </c>
      <c r="C95" s="47"/>
      <c r="D95" s="47"/>
      <c r="E95" s="76"/>
      <c r="F95" s="76"/>
      <c r="H95" t="s">
        <v>415</v>
      </c>
    </row>
    <row r="96" spans="1:8" ht="48" customHeight="1" x14ac:dyDescent="0.3">
      <c r="A96" s="46" t="s">
        <v>478</v>
      </c>
      <c r="B96" s="46">
        <v>51</v>
      </c>
      <c r="C96" s="47"/>
      <c r="D96" s="47"/>
      <c r="E96" s="76"/>
      <c r="F96" s="76"/>
      <c r="H96" t="s">
        <v>415</v>
      </c>
    </row>
    <row r="97" spans="1:8" x14ac:dyDescent="0.3">
      <c r="A97" s="83"/>
      <c r="B97" s="78"/>
      <c r="C97" s="84"/>
      <c r="D97" s="85"/>
    </row>
    <row r="98" spans="1:8" x14ac:dyDescent="0.3">
      <c r="A98" s="83"/>
      <c r="B98" s="78"/>
      <c r="C98" s="84"/>
      <c r="D98" s="85"/>
    </row>
    <row r="99" spans="1:8" x14ac:dyDescent="0.3">
      <c r="A99" s="80" t="s">
        <v>479</v>
      </c>
      <c r="B99" s="46" t="s">
        <v>50</v>
      </c>
      <c r="C99" s="46" t="s">
        <v>406</v>
      </c>
      <c r="D99" s="46"/>
    </row>
    <row r="100" spans="1:8" x14ac:dyDescent="0.3">
      <c r="A100" s="46"/>
      <c r="B100" s="46"/>
      <c r="C100" s="46" t="s">
        <v>441</v>
      </c>
      <c r="D100" s="46" t="s">
        <v>442</v>
      </c>
    </row>
    <row r="101" spans="1:8" x14ac:dyDescent="0.3">
      <c r="A101" s="46" t="s">
        <v>407</v>
      </c>
      <c r="B101" s="46" t="s">
        <v>408</v>
      </c>
      <c r="C101" s="46" t="s">
        <v>409</v>
      </c>
      <c r="D101" s="46" t="s">
        <v>410</v>
      </c>
    </row>
    <row r="102" spans="1:8" ht="24" customHeight="1" x14ac:dyDescent="0.3">
      <c r="A102" s="75" t="s">
        <v>480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6"/>
      <c r="F102" s="76"/>
      <c r="H102" t="s">
        <v>465</v>
      </c>
    </row>
    <row r="103" spans="1:8" ht="36" customHeight="1" x14ac:dyDescent="0.3">
      <c r="A103" s="75" t="s">
        <v>481</v>
      </c>
      <c r="B103" s="46">
        <v>53</v>
      </c>
      <c r="C103" s="47"/>
      <c r="D103" s="47"/>
      <c r="E103" s="76"/>
      <c r="F103" s="76"/>
      <c r="H103" t="s">
        <v>415</v>
      </c>
    </row>
    <row r="104" spans="1:8" ht="36" customHeight="1" x14ac:dyDescent="0.3">
      <c r="A104" s="75" t="s">
        <v>482</v>
      </c>
      <c r="B104" s="46">
        <v>54</v>
      </c>
      <c r="C104" s="47"/>
      <c r="D104" s="47"/>
      <c r="E104" s="76"/>
      <c r="F104" s="76"/>
      <c r="H104" t="s">
        <v>415</v>
      </c>
    </row>
    <row r="105" spans="1:8" ht="24" customHeight="1" x14ac:dyDescent="0.3">
      <c r="A105" s="75" t="s">
        <v>483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6"/>
      <c r="F105" s="76"/>
      <c r="H105" t="s">
        <v>465</v>
      </c>
    </row>
    <row r="106" spans="1:8" ht="36" customHeight="1" x14ac:dyDescent="0.3">
      <c r="A106" s="92" t="s">
        <v>484</v>
      </c>
      <c r="B106" s="46">
        <v>56</v>
      </c>
      <c r="C106" s="47"/>
      <c r="D106" s="47"/>
      <c r="E106" s="76"/>
      <c r="F106" s="76"/>
      <c r="H106" t="s">
        <v>415</v>
      </c>
    </row>
    <row r="107" spans="1:8" ht="36" customHeight="1" x14ac:dyDescent="0.3">
      <c r="A107" s="75" t="s">
        <v>485</v>
      </c>
      <c r="B107" s="46">
        <v>57</v>
      </c>
      <c r="C107" s="47"/>
      <c r="D107" s="47"/>
      <c r="E107" s="76"/>
      <c r="F107" s="76"/>
      <c r="H107" t="s">
        <v>415</v>
      </c>
    </row>
    <row r="108" spans="1:8" ht="24" customHeight="1" x14ac:dyDescent="0.3">
      <c r="A108" s="80" t="s">
        <v>486</v>
      </c>
      <c r="B108" s="45">
        <v>58</v>
      </c>
      <c r="C108" s="81">
        <f>C109+C115</f>
        <v>0</v>
      </c>
      <c r="D108" s="81">
        <f>D109+D115</f>
        <v>0</v>
      </c>
      <c r="E108" s="76"/>
      <c r="F108" s="76"/>
      <c r="H108" t="s">
        <v>423</v>
      </c>
    </row>
    <row r="109" spans="1:8" ht="48" customHeight="1" x14ac:dyDescent="0.3">
      <c r="A109" s="75" t="s">
        <v>487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6"/>
      <c r="F109" s="76"/>
      <c r="H109" t="s">
        <v>465</v>
      </c>
    </row>
    <row r="110" spans="1:8" x14ac:dyDescent="0.3">
      <c r="A110" s="75" t="s">
        <v>488</v>
      </c>
      <c r="B110" s="46">
        <v>60</v>
      </c>
      <c r="C110" s="47"/>
      <c r="D110" s="47"/>
      <c r="E110" s="76"/>
      <c r="F110" s="76"/>
      <c r="H110" t="s">
        <v>415</v>
      </c>
    </row>
    <row r="111" spans="1:8" x14ac:dyDescent="0.3">
      <c r="A111" s="75" t="s">
        <v>489</v>
      </c>
      <c r="B111" s="46">
        <v>61</v>
      </c>
      <c r="C111" s="47"/>
      <c r="D111" s="47"/>
      <c r="E111" s="76"/>
      <c r="F111" s="76"/>
      <c r="H111" t="s">
        <v>415</v>
      </c>
    </row>
    <row r="112" spans="1:8" ht="24" customHeight="1" x14ac:dyDescent="0.3">
      <c r="A112" s="75" t="s">
        <v>490</v>
      </c>
      <c r="B112" s="46">
        <v>62</v>
      </c>
      <c r="C112" s="47"/>
      <c r="D112" s="47"/>
      <c r="E112" s="76"/>
      <c r="F112" s="76"/>
      <c r="H112" t="s">
        <v>415</v>
      </c>
    </row>
    <row r="113" spans="1:9" x14ac:dyDescent="0.3">
      <c r="A113" s="75" t="s">
        <v>491</v>
      </c>
      <c r="B113" s="46">
        <v>63</v>
      </c>
      <c r="C113" s="47"/>
      <c r="D113" s="47"/>
      <c r="E113" s="76"/>
      <c r="F113" s="76"/>
      <c r="H113" t="s">
        <v>415</v>
      </c>
    </row>
    <row r="114" spans="1:9" x14ac:dyDescent="0.3">
      <c r="A114" s="75" t="s">
        <v>492</v>
      </c>
      <c r="B114" s="46">
        <v>64</v>
      </c>
      <c r="C114" s="47"/>
      <c r="D114" s="47"/>
      <c r="E114" s="76"/>
      <c r="F114" s="76"/>
      <c r="H114" t="s">
        <v>415</v>
      </c>
    </row>
    <row r="115" spans="1:9" ht="24" customHeight="1" x14ac:dyDescent="0.3">
      <c r="A115" s="80" t="s">
        <v>493</v>
      </c>
      <c r="B115" s="45">
        <v>65</v>
      </c>
      <c r="C115" s="81">
        <f>SUM(C116:C117)</f>
        <v>0</v>
      </c>
      <c r="D115" s="81">
        <f>SUM(D116:D117)</f>
        <v>0</v>
      </c>
      <c r="E115" s="76"/>
      <c r="F115" s="76"/>
      <c r="H115" t="s">
        <v>423</v>
      </c>
    </row>
    <row r="116" spans="1:9" ht="36" customHeight="1" x14ac:dyDescent="0.3">
      <c r="A116" s="46" t="s">
        <v>494</v>
      </c>
      <c r="B116" s="46">
        <v>66</v>
      </c>
      <c r="C116" s="47">
        <f>'1. F10'!D38</f>
        <v>0</v>
      </c>
      <c r="D116" s="47">
        <f>'1. F10'!E38</f>
        <v>0</v>
      </c>
      <c r="E116" s="76"/>
      <c r="F116" s="76"/>
      <c r="H116" t="s">
        <v>465</v>
      </c>
      <c r="I116" s="82" t="s">
        <v>495</v>
      </c>
    </row>
    <row r="117" spans="1:9" x14ac:dyDescent="0.3">
      <c r="A117" s="46" t="s">
        <v>496</v>
      </c>
      <c r="B117" s="46">
        <v>67</v>
      </c>
      <c r="C117" s="47"/>
      <c r="D117" s="47"/>
      <c r="E117" s="76"/>
      <c r="F117" s="76"/>
      <c r="H117" t="s">
        <v>415</v>
      </c>
    </row>
    <row r="118" spans="1:9" ht="60" customHeight="1" x14ac:dyDescent="0.3">
      <c r="A118" s="75" t="s">
        <v>497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6"/>
      <c r="F118" s="76"/>
      <c r="H118" t="s">
        <v>465</v>
      </c>
    </row>
    <row r="119" spans="1:9" ht="96" customHeight="1" x14ac:dyDescent="0.3">
      <c r="A119" s="75" t="s">
        <v>498</v>
      </c>
      <c r="B119" s="46">
        <v>69</v>
      </c>
      <c r="C119" s="47"/>
      <c r="D119" s="47"/>
      <c r="E119" s="76"/>
      <c r="F119" s="76"/>
      <c r="H119" t="s">
        <v>415</v>
      </c>
    </row>
    <row r="120" spans="1:9" ht="96" customHeight="1" x14ac:dyDescent="0.3">
      <c r="A120" s="75" t="s">
        <v>499</v>
      </c>
      <c r="B120" s="46">
        <v>70</v>
      </c>
      <c r="C120" s="47"/>
      <c r="D120" s="47"/>
      <c r="E120" s="76"/>
      <c r="F120" s="76"/>
      <c r="H120" t="s">
        <v>415</v>
      </c>
    </row>
    <row r="121" spans="1:9" x14ac:dyDescent="0.3">
      <c r="A121" s="75" t="s">
        <v>500</v>
      </c>
      <c r="B121" s="46">
        <v>71</v>
      </c>
      <c r="C121" s="47"/>
      <c r="D121" s="47"/>
      <c r="E121" s="76"/>
      <c r="F121" s="76"/>
      <c r="H121" t="s">
        <v>415</v>
      </c>
    </row>
    <row r="122" spans="1:9" ht="24" customHeight="1" x14ac:dyDescent="0.3">
      <c r="A122" s="75" t="s">
        <v>501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6"/>
      <c r="F122" s="76"/>
      <c r="H122" t="s">
        <v>465</v>
      </c>
    </row>
    <row r="123" spans="1:9" ht="48" customHeight="1" x14ac:dyDescent="0.3">
      <c r="A123" s="80" t="s">
        <v>502</v>
      </c>
      <c r="B123" s="45">
        <v>73</v>
      </c>
      <c r="C123" s="81">
        <f>SUM(C124:C128)</f>
        <v>0</v>
      </c>
      <c r="D123" s="81">
        <f>SUM(D124:D128)</f>
        <v>0</v>
      </c>
      <c r="E123" s="76"/>
      <c r="F123" s="76"/>
      <c r="H123" t="s">
        <v>423</v>
      </c>
    </row>
    <row r="124" spans="1:9" x14ac:dyDescent="0.3">
      <c r="A124" s="75" t="s">
        <v>503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6"/>
      <c r="F124" s="76"/>
      <c r="H124" t="s">
        <v>465</v>
      </c>
      <c r="I124" t="s">
        <v>504</v>
      </c>
    </row>
    <row r="125" spans="1:9" ht="24" x14ac:dyDescent="0.3">
      <c r="A125" s="75" t="s">
        <v>505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6"/>
      <c r="F125" s="76"/>
      <c r="H125" t="s">
        <v>465</v>
      </c>
      <c r="I125" s="82" t="s">
        <v>506</v>
      </c>
    </row>
    <row r="126" spans="1:9" x14ac:dyDescent="0.3">
      <c r="A126" s="75" t="s">
        <v>507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6"/>
      <c r="F126" s="76"/>
      <c r="H126" t="s">
        <v>465</v>
      </c>
    </row>
    <row r="127" spans="1:9" ht="24" customHeight="1" x14ac:dyDescent="0.3">
      <c r="A127" s="75" t="s">
        <v>508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6"/>
      <c r="F127" s="76"/>
      <c r="H127" t="s">
        <v>415</v>
      </c>
      <c r="I127" s="82" t="s">
        <v>509</v>
      </c>
    </row>
    <row r="128" spans="1:9" ht="24" customHeight="1" x14ac:dyDescent="0.3">
      <c r="A128" s="75" t="s">
        <v>510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6"/>
      <c r="F128" s="76"/>
      <c r="H128" t="s">
        <v>465</v>
      </c>
    </row>
    <row r="129" spans="1:9" ht="24" customHeight="1" x14ac:dyDescent="0.3">
      <c r="A129" s="75" t="s">
        <v>511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6"/>
      <c r="F129" s="76"/>
      <c r="H129" t="s">
        <v>465</v>
      </c>
      <c r="I129" s="82" t="s">
        <v>512</v>
      </c>
    </row>
    <row r="130" spans="1:9" ht="24" customHeight="1" x14ac:dyDescent="0.3">
      <c r="A130" s="92" t="s">
        <v>513</v>
      </c>
      <c r="B130" s="46">
        <v>80</v>
      </c>
      <c r="C130" s="47"/>
      <c r="D130" s="47"/>
      <c r="E130" s="76"/>
      <c r="F130" s="76"/>
      <c r="H130" t="s">
        <v>415</v>
      </c>
    </row>
    <row r="131" spans="1:9" ht="24" customHeight="1" x14ac:dyDescent="0.3">
      <c r="A131" s="75" t="s">
        <v>514</v>
      </c>
      <c r="B131" s="46">
        <v>81</v>
      </c>
      <c r="C131" s="47"/>
      <c r="D131" s="47"/>
      <c r="E131" s="76"/>
      <c r="F131" s="76"/>
      <c r="H131" t="s">
        <v>415</v>
      </c>
    </row>
    <row r="132" spans="1:9" ht="72" customHeight="1" x14ac:dyDescent="0.3">
      <c r="A132" s="75" t="s">
        <v>515</v>
      </c>
      <c r="B132" s="46">
        <v>82</v>
      </c>
      <c r="C132" s="47"/>
      <c r="D132" s="47"/>
      <c r="E132" s="76"/>
      <c r="F132" s="76"/>
      <c r="H132" t="s">
        <v>415</v>
      </c>
    </row>
    <row r="133" spans="1:9" ht="24" customHeight="1" x14ac:dyDescent="0.3">
      <c r="A133" s="92" t="s">
        <v>516</v>
      </c>
      <c r="B133" s="46">
        <v>83</v>
      </c>
      <c r="C133" s="47">
        <f>ABS(ROUND(SUMIF('Trial Balance'!E:E,"4652",'Trial Balance'!H:H),2))</f>
        <v>0</v>
      </c>
      <c r="D133" s="47">
        <f>ABS(ROUND(SUMIF('Trial Balance'!E:E,"4652",'Trial Balance'!K:K),2))</f>
        <v>0</v>
      </c>
      <c r="E133" s="76"/>
      <c r="F133" s="76"/>
      <c r="H133" t="s">
        <v>465</v>
      </c>
    </row>
    <row r="134" spans="1:9" x14ac:dyDescent="0.3">
      <c r="A134" s="75" t="s">
        <v>517</v>
      </c>
      <c r="B134" s="46">
        <v>84</v>
      </c>
      <c r="C134" s="47">
        <f>'1. F10'!D52</f>
        <v>0</v>
      </c>
      <c r="D134" s="47">
        <f>'1. F10'!E52</f>
        <v>0</v>
      </c>
      <c r="E134" s="76"/>
      <c r="F134" s="76"/>
      <c r="H134" t="s">
        <v>465</v>
      </c>
    </row>
    <row r="135" spans="1:9" ht="48" customHeight="1" x14ac:dyDescent="0.3">
      <c r="A135" s="75" t="s">
        <v>518</v>
      </c>
      <c r="B135" s="46">
        <v>85</v>
      </c>
      <c r="C135" s="47"/>
      <c r="D135" s="47"/>
      <c r="E135" s="76"/>
      <c r="F135" s="76"/>
      <c r="H135" t="s">
        <v>415</v>
      </c>
    </row>
    <row r="136" spans="1:9" ht="60" customHeight="1" x14ac:dyDescent="0.3">
      <c r="A136" s="75" t="s">
        <v>519</v>
      </c>
      <c r="B136" s="46">
        <v>86</v>
      </c>
      <c r="C136" s="47"/>
      <c r="D136" s="47"/>
      <c r="E136" s="76"/>
      <c r="F136" s="76"/>
      <c r="H136" t="s">
        <v>415</v>
      </c>
    </row>
    <row r="137" spans="1:9" ht="60" customHeight="1" x14ac:dyDescent="0.3">
      <c r="A137" s="75" t="s">
        <v>520</v>
      </c>
      <c r="B137" s="46">
        <v>87</v>
      </c>
      <c r="C137" s="47"/>
      <c r="D137" s="47"/>
      <c r="E137" s="76"/>
      <c r="F137" s="76"/>
      <c r="H137" t="s">
        <v>415</v>
      </c>
    </row>
    <row r="138" spans="1:9" x14ac:dyDescent="0.3">
      <c r="A138" s="75" t="s">
        <v>521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6"/>
      <c r="F138" s="76"/>
      <c r="H138" t="s">
        <v>465</v>
      </c>
    </row>
    <row r="139" spans="1:9" x14ac:dyDescent="0.3">
      <c r="A139" s="75" t="s">
        <v>522</v>
      </c>
      <c r="B139" s="46">
        <v>89</v>
      </c>
      <c r="C139" s="47"/>
      <c r="D139" s="47"/>
      <c r="E139" s="76"/>
      <c r="F139" s="76"/>
      <c r="H139" t="s">
        <v>415</v>
      </c>
    </row>
    <row r="140" spans="1:9" ht="24" customHeight="1" x14ac:dyDescent="0.3">
      <c r="A140" s="75" t="s">
        <v>523</v>
      </c>
      <c r="B140" s="46">
        <v>90</v>
      </c>
      <c r="C140" s="47"/>
      <c r="D140" s="47"/>
      <c r="E140" s="76"/>
      <c r="F140" s="76"/>
      <c r="H140" t="s">
        <v>415</v>
      </c>
    </row>
    <row r="141" spans="1:9" ht="24" customHeight="1" x14ac:dyDescent="0.3">
      <c r="A141" s="75" t="s">
        <v>524</v>
      </c>
      <c r="B141" s="46">
        <v>91</v>
      </c>
      <c r="C141" s="47"/>
      <c r="D141" s="47"/>
      <c r="E141" s="76"/>
      <c r="F141" s="76"/>
      <c r="H141" t="s">
        <v>415</v>
      </c>
    </row>
    <row r="142" spans="1:9" x14ac:dyDescent="0.3">
      <c r="A142" s="75" t="s">
        <v>525</v>
      </c>
      <c r="B142" s="46">
        <v>92</v>
      </c>
      <c r="C142" s="47">
        <f>'1. F10'!D58-C148</f>
        <v>0</v>
      </c>
      <c r="D142" s="47">
        <f>'1. F10'!E58-D148</f>
        <v>0</v>
      </c>
      <c r="E142" s="76"/>
      <c r="F142" s="76"/>
      <c r="H142" t="s">
        <v>465</v>
      </c>
    </row>
    <row r="143" spans="1:9" x14ac:dyDescent="0.3">
      <c r="A143" s="75" t="s">
        <v>488</v>
      </c>
      <c r="B143" s="46">
        <v>93</v>
      </c>
      <c r="C143" s="47"/>
      <c r="D143" s="47"/>
      <c r="E143" s="76"/>
      <c r="F143" s="76"/>
      <c r="H143" t="s">
        <v>415</v>
      </c>
    </row>
    <row r="144" spans="1:9" x14ac:dyDescent="0.3">
      <c r="A144" s="75" t="s">
        <v>489</v>
      </c>
      <c r="B144" s="46">
        <v>94</v>
      </c>
      <c r="C144" s="47"/>
      <c r="D144" s="47"/>
      <c r="E144" s="76"/>
      <c r="F144" s="76"/>
      <c r="H144" t="s">
        <v>415</v>
      </c>
    </row>
    <row r="145" spans="1:9" x14ac:dyDescent="0.3">
      <c r="A145" s="75" t="s">
        <v>526</v>
      </c>
      <c r="B145" s="46">
        <v>95</v>
      </c>
      <c r="C145" s="47"/>
      <c r="D145" s="47"/>
      <c r="E145" s="76"/>
      <c r="F145" s="76"/>
      <c r="H145" t="s">
        <v>415</v>
      </c>
    </row>
    <row r="146" spans="1:9" x14ac:dyDescent="0.3">
      <c r="A146" s="75" t="s">
        <v>492</v>
      </c>
      <c r="B146" s="46">
        <v>96</v>
      </c>
      <c r="C146" s="47"/>
      <c r="D146" s="47"/>
      <c r="E146" s="76"/>
      <c r="F146" s="76"/>
      <c r="H146" t="s">
        <v>415</v>
      </c>
    </row>
    <row r="147" spans="1:9" x14ac:dyDescent="0.3">
      <c r="A147" s="75" t="s">
        <v>527</v>
      </c>
      <c r="B147" s="46">
        <v>97</v>
      </c>
      <c r="C147" s="47"/>
      <c r="D147" s="47"/>
      <c r="E147" s="76"/>
      <c r="F147" s="76"/>
      <c r="H147" t="s">
        <v>415</v>
      </c>
    </row>
    <row r="148" spans="1:9" x14ac:dyDescent="0.3">
      <c r="A148" s="75" t="s">
        <v>528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6"/>
      <c r="F148" s="76"/>
      <c r="H148" t="s">
        <v>465</v>
      </c>
    </row>
    <row r="149" spans="1:9" x14ac:dyDescent="0.3">
      <c r="A149" s="80" t="s">
        <v>529</v>
      </c>
      <c r="B149" s="45">
        <v>99</v>
      </c>
      <c r="C149" s="81">
        <f>SUM(C150:C151)</f>
        <v>0</v>
      </c>
      <c r="D149" s="81">
        <f>SUM(D150:D151)</f>
        <v>0</v>
      </c>
      <c r="E149" s="76"/>
      <c r="F149" s="76"/>
      <c r="H149" t="s">
        <v>423</v>
      </c>
    </row>
    <row r="150" spans="1:9" x14ac:dyDescent="0.3">
      <c r="A150" s="75" t="s">
        <v>530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6"/>
      <c r="F150" s="76"/>
      <c r="H150" t="s">
        <v>465</v>
      </c>
    </row>
    <row r="151" spans="1:9" x14ac:dyDescent="0.3">
      <c r="A151" s="75" t="s">
        <v>531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6"/>
      <c r="F151" s="76"/>
      <c r="H151" t="s">
        <v>465</v>
      </c>
    </row>
    <row r="152" spans="1:9" ht="24" customHeight="1" x14ac:dyDescent="0.3">
      <c r="A152" s="80" t="s">
        <v>532</v>
      </c>
      <c r="B152" s="45">
        <v>102</v>
      </c>
      <c r="C152" s="81">
        <f>C153+C155</f>
        <v>0</v>
      </c>
      <c r="D152" s="81">
        <f>D153+D155</f>
        <v>0</v>
      </c>
      <c r="E152" s="76"/>
      <c r="F152" s="76"/>
      <c r="H152" t="s">
        <v>423</v>
      </c>
    </row>
    <row r="153" spans="1:9" x14ac:dyDescent="0.3">
      <c r="A153" s="75" t="s">
        <v>533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6"/>
      <c r="F153" s="76"/>
      <c r="H153" t="s">
        <v>465</v>
      </c>
    </row>
    <row r="154" spans="1:9" ht="24" customHeight="1" x14ac:dyDescent="0.3">
      <c r="A154" s="75" t="s">
        <v>534</v>
      </c>
      <c r="B154" s="46">
        <v>104</v>
      </c>
      <c r="C154" s="47"/>
      <c r="D154" s="47"/>
      <c r="E154" s="76"/>
      <c r="F154" s="76"/>
      <c r="H154" t="s">
        <v>415</v>
      </c>
    </row>
    <row r="155" spans="1:9" x14ac:dyDescent="0.3">
      <c r="A155" s="75" t="s">
        <v>535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6"/>
      <c r="F155" s="76"/>
      <c r="H155" t="s">
        <v>465</v>
      </c>
    </row>
    <row r="156" spans="1:9" ht="24" customHeight="1" x14ac:dyDescent="0.3">
      <c r="A156" s="75" t="s">
        <v>536</v>
      </c>
      <c r="B156" s="46">
        <v>106</v>
      </c>
      <c r="C156" s="47"/>
      <c r="D156" s="47"/>
      <c r="E156" s="76"/>
      <c r="F156" s="76"/>
      <c r="H156" t="s">
        <v>415</v>
      </c>
    </row>
    <row r="157" spans="1:9" ht="24" customHeight="1" x14ac:dyDescent="0.3">
      <c r="A157" s="80" t="s">
        <v>537</v>
      </c>
      <c r="B157" s="45">
        <v>107</v>
      </c>
      <c r="C157" s="81">
        <f>SUM(C158:C159)</f>
        <v>0</v>
      </c>
      <c r="D157" s="81">
        <f>SUM(D158:D159)</f>
        <v>0</v>
      </c>
      <c r="E157" s="76"/>
      <c r="F157" s="76"/>
      <c r="H157" t="s">
        <v>423</v>
      </c>
    </row>
    <row r="158" spans="1:9" ht="36" customHeight="1" x14ac:dyDescent="0.3">
      <c r="A158" s="75" t="s">
        <v>538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6"/>
      <c r="F158" s="76"/>
      <c r="H158" t="s">
        <v>465</v>
      </c>
      <c r="I158" s="82" t="s">
        <v>539</v>
      </c>
    </row>
    <row r="159" spans="1:9" x14ac:dyDescent="0.3">
      <c r="A159" s="75" t="s">
        <v>540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6"/>
      <c r="F159" s="76"/>
      <c r="H159" t="s">
        <v>465</v>
      </c>
      <c r="I159" t="s">
        <v>541</v>
      </c>
    </row>
    <row r="160" spans="1:9" ht="36" customHeight="1" x14ac:dyDescent="0.3">
      <c r="A160" s="80" t="s">
        <v>542</v>
      </c>
      <c r="B160" s="45">
        <v>110</v>
      </c>
      <c r="C160" s="81">
        <f>C161+C164+C167+C168+C171+C174+C177+C178+C183+C187+C190+C191+C197</f>
        <v>0</v>
      </c>
      <c r="D160" s="81">
        <f>D161+D164+D167+D168+D171+D174+D177+D178+D183+D187+D190+D191+D197</f>
        <v>0</v>
      </c>
      <c r="E160" s="76"/>
      <c r="F160" s="76"/>
      <c r="H160" t="s">
        <v>423</v>
      </c>
    </row>
    <row r="161" spans="1:8" ht="60" customHeight="1" x14ac:dyDescent="0.3">
      <c r="A161" s="80" t="s">
        <v>543</v>
      </c>
      <c r="B161" s="45">
        <v>111</v>
      </c>
      <c r="C161" s="81">
        <f>SUM(C162:C163)</f>
        <v>0</v>
      </c>
      <c r="D161" s="81">
        <f>SUM(D162:D163)</f>
        <v>0</v>
      </c>
      <c r="E161" s="76"/>
      <c r="F161" s="76"/>
      <c r="H161" t="s">
        <v>423</v>
      </c>
    </row>
    <row r="162" spans="1:8" x14ac:dyDescent="0.3">
      <c r="A162" s="46" t="s">
        <v>544</v>
      </c>
      <c r="B162" s="46">
        <v>112</v>
      </c>
      <c r="C162" s="47"/>
      <c r="D162" s="47"/>
      <c r="E162" s="76"/>
      <c r="F162" s="76"/>
      <c r="H162" t="s">
        <v>415</v>
      </c>
    </row>
    <row r="163" spans="1:8" x14ac:dyDescent="0.3">
      <c r="A163" s="46" t="s">
        <v>545</v>
      </c>
      <c r="B163" s="46">
        <v>113</v>
      </c>
      <c r="C163" s="47"/>
      <c r="D163" s="47"/>
      <c r="E163" s="76"/>
      <c r="F163" s="76"/>
      <c r="H163" t="s">
        <v>415</v>
      </c>
    </row>
    <row r="164" spans="1:8" ht="60" customHeight="1" x14ac:dyDescent="0.3">
      <c r="A164" s="80" t="s">
        <v>546</v>
      </c>
      <c r="B164" s="45">
        <v>114</v>
      </c>
      <c r="C164" s="81">
        <f>SUM(C165:C166)</f>
        <v>0</v>
      </c>
      <c r="D164" s="81">
        <f>SUM(D165:D166)</f>
        <v>0</v>
      </c>
      <c r="E164" s="76"/>
      <c r="F164" s="76"/>
      <c r="H164" t="s">
        <v>423</v>
      </c>
    </row>
    <row r="165" spans="1:8" x14ac:dyDescent="0.3">
      <c r="A165" s="46" t="s">
        <v>544</v>
      </c>
      <c r="B165" s="46">
        <v>115</v>
      </c>
      <c r="C165" s="47"/>
      <c r="D165" s="47"/>
      <c r="E165" s="76"/>
      <c r="F165" s="76"/>
      <c r="H165" t="s">
        <v>415</v>
      </c>
    </row>
    <row r="166" spans="1:8" x14ac:dyDescent="0.3">
      <c r="A166" s="93" t="s">
        <v>545</v>
      </c>
      <c r="B166" s="46">
        <v>116</v>
      </c>
      <c r="C166" s="47"/>
      <c r="D166" s="47"/>
      <c r="E166" s="76"/>
      <c r="F166" s="76"/>
      <c r="H166" t="s">
        <v>415</v>
      </c>
    </row>
    <row r="167" spans="1:8" x14ac:dyDescent="0.3">
      <c r="A167" s="75" t="s">
        <v>547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6"/>
      <c r="F167" s="76"/>
      <c r="H167" t="s">
        <v>465</v>
      </c>
    </row>
    <row r="168" spans="1:8" x14ac:dyDescent="0.3">
      <c r="A168" s="80" t="s">
        <v>548</v>
      </c>
      <c r="B168" s="45">
        <v>118</v>
      </c>
      <c r="C168" s="81">
        <f>SUM(C169:C170)</f>
        <v>0</v>
      </c>
      <c r="D168" s="81">
        <f>SUM(D169:D170)</f>
        <v>0</v>
      </c>
      <c r="E168" s="76"/>
      <c r="F168" s="76"/>
      <c r="H168" t="s">
        <v>423</v>
      </c>
    </row>
    <row r="169" spans="1:8" x14ac:dyDescent="0.3">
      <c r="A169" s="46" t="s">
        <v>549</v>
      </c>
      <c r="B169" s="46">
        <v>119</v>
      </c>
      <c r="C169" s="47"/>
      <c r="D169" s="47"/>
      <c r="E169" s="76"/>
      <c r="F169" s="76"/>
      <c r="H169" t="s">
        <v>415</v>
      </c>
    </row>
    <row r="170" spans="1:8" x14ac:dyDescent="0.3">
      <c r="A170" s="46" t="s">
        <v>545</v>
      </c>
      <c r="B170" s="46">
        <v>120</v>
      </c>
      <c r="C170" s="47"/>
      <c r="D170" s="47"/>
      <c r="E170" s="76"/>
      <c r="F170" s="76"/>
      <c r="H170" t="s">
        <v>415</v>
      </c>
    </row>
    <row r="171" spans="1:8" ht="24" customHeight="1" x14ac:dyDescent="0.3">
      <c r="A171" s="46" t="s">
        <v>550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6"/>
      <c r="F171" s="76"/>
      <c r="H171" t="s">
        <v>465</v>
      </c>
    </row>
    <row r="172" spans="1:8" x14ac:dyDescent="0.3">
      <c r="A172" s="46" t="s">
        <v>551</v>
      </c>
      <c r="B172" s="46">
        <v>122</v>
      </c>
      <c r="C172" s="47"/>
      <c r="D172" s="47"/>
      <c r="E172" s="76"/>
      <c r="F172" s="76"/>
      <c r="H172" t="s">
        <v>415</v>
      </c>
    </row>
    <row r="173" spans="1:8" ht="24" customHeight="1" x14ac:dyDescent="0.3">
      <c r="A173" s="46" t="s">
        <v>552</v>
      </c>
      <c r="B173" s="46">
        <v>123</v>
      </c>
      <c r="C173" s="47"/>
      <c r="D173" s="47"/>
      <c r="E173" s="76"/>
      <c r="F173" s="76"/>
      <c r="H173" t="s">
        <v>415</v>
      </c>
    </row>
    <row r="174" spans="1:8" ht="48" customHeight="1" x14ac:dyDescent="0.3">
      <c r="A174" s="75" t="s">
        <v>553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6"/>
      <c r="F174" s="76"/>
      <c r="H174" t="s">
        <v>465</v>
      </c>
    </row>
    <row r="175" spans="1:8" ht="84" customHeight="1" x14ac:dyDescent="0.3">
      <c r="A175" s="75" t="s">
        <v>554</v>
      </c>
      <c r="B175" s="46">
        <v>125</v>
      </c>
      <c r="C175" s="47"/>
      <c r="D175" s="47"/>
      <c r="E175" s="76"/>
      <c r="F175" s="76"/>
      <c r="H175" t="s">
        <v>415</v>
      </c>
    </row>
    <row r="176" spans="1:8" ht="84" customHeight="1" x14ac:dyDescent="0.3">
      <c r="A176" s="75" t="s">
        <v>555</v>
      </c>
      <c r="B176" s="46">
        <v>126</v>
      </c>
      <c r="C176" s="47"/>
      <c r="D176" s="47"/>
      <c r="E176" s="76"/>
      <c r="F176" s="76"/>
      <c r="H176" t="s">
        <v>415</v>
      </c>
    </row>
    <row r="177" spans="1:9" ht="36" customHeight="1" x14ac:dyDescent="0.3">
      <c r="A177" s="75" t="s">
        <v>556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6"/>
      <c r="F177" s="76"/>
      <c r="H177" t="s">
        <v>465</v>
      </c>
    </row>
    <row r="178" spans="1:9" ht="48" customHeight="1" x14ac:dyDescent="0.3">
      <c r="A178" s="45" t="s">
        <v>557</v>
      </c>
      <c r="B178" s="45">
        <v>128</v>
      </c>
      <c r="C178" s="81">
        <f>SUM(C179:C182)</f>
        <v>0</v>
      </c>
      <c r="D178" s="81">
        <f>SUM(D179:D182)</f>
        <v>0</v>
      </c>
      <c r="E178" s="76"/>
      <c r="F178" s="76"/>
      <c r="H178" t="s">
        <v>423</v>
      </c>
    </row>
    <row r="179" spans="1:9" x14ac:dyDescent="0.3">
      <c r="A179" s="75" t="s">
        <v>558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6"/>
      <c r="F179" s="76"/>
      <c r="H179" t="s">
        <v>415</v>
      </c>
      <c r="I179" t="s">
        <v>559</v>
      </c>
    </row>
    <row r="180" spans="1:9" x14ac:dyDescent="0.3">
      <c r="A180" s="75" t="s">
        <v>560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6"/>
      <c r="F180" s="76"/>
      <c r="H180" t="s">
        <v>465</v>
      </c>
      <c r="I180" t="s">
        <v>561</v>
      </c>
    </row>
    <row r="181" spans="1:9" ht="24" customHeight="1" x14ac:dyDescent="0.3">
      <c r="A181" s="75" t="s">
        <v>562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6"/>
      <c r="F181" s="76"/>
      <c r="H181" t="s">
        <v>465</v>
      </c>
      <c r="I181" t="s">
        <v>563</v>
      </c>
    </row>
    <row r="182" spans="1:9" ht="24" customHeight="1" x14ac:dyDescent="0.3">
      <c r="A182" s="75" t="s">
        <v>564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6"/>
      <c r="F182" s="76"/>
      <c r="H182" t="s">
        <v>465</v>
      </c>
    </row>
    <row r="183" spans="1:9" ht="24" customHeight="1" x14ac:dyDescent="0.3">
      <c r="A183" s="75" t="s">
        <v>565</v>
      </c>
      <c r="B183" s="46">
        <v>133</v>
      </c>
      <c r="C183" s="47"/>
      <c r="D183" s="47"/>
      <c r="E183" s="76"/>
      <c r="F183" s="76"/>
      <c r="H183" t="s">
        <v>415</v>
      </c>
    </row>
    <row r="184" spans="1:9" ht="25.75" customHeight="1" x14ac:dyDescent="0.3">
      <c r="A184" s="75" t="s">
        <v>566</v>
      </c>
      <c r="B184" s="46">
        <v>134</v>
      </c>
      <c r="C184" s="47"/>
      <c r="D184" s="47"/>
      <c r="E184" s="76"/>
      <c r="F184" s="76"/>
      <c r="H184" t="s">
        <v>415</v>
      </c>
    </row>
    <row r="185" spans="1:9" x14ac:dyDescent="0.3">
      <c r="A185" s="75" t="s">
        <v>567</v>
      </c>
      <c r="B185" s="46">
        <v>135</v>
      </c>
      <c r="C185" s="47"/>
      <c r="D185" s="47"/>
      <c r="E185" s="76"/>
      <c r="F185" s="76"/>
      <c r="H185" t="s">
        <v>415</v>
      </c>
    </row>
    <row r="186" spans="1:9" ht="36" customHeight="1" x14ac:dyDescent="0.3">
      <c r="A186" s="46" t="s">
        <v>568</v>
      </c>
      <c r="B186" s="46">
        <v>136</v>
      </c>
      <c r="C186" s="47"/>
      <c r="D186" s="47"/>
      <c r="E186" s="76"/>
      <c r="F186" s="76"/>
      <c r="H186" t="s">
        <v>415</v>
      </c>
    </row>
    <row r="187" spans="1:9" ht="24" customHeight="1" x14ac:dyDescent="0.3">
      <c r="A187" s="46" t="s">
        <v>569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6"/>
      <c r="F187" s="76"/>
      <c r="H187" t="s">
        <v>465</v>
      </c>
    </row>
    <row r="188" spans="1:9" ht="24" customHeight="1" x14ac:dyDescent="0.3">
      <c r="A188" s="46" t="s">
        <v>570</v>
      </c>
      <c r="B188" s="46">
        <v>138</v>
      </c>
      <c r="C188" s="47"/>
      <c r="D188" s="47"/>
      <c r="E188" s="76"/>
      <c r="F188" s="76"/>
      <c r="H188" t="s">
        <v>415</v>
      </c>
    </row>
    <row r="189" spans="1:9" ht="24" customHeight="1" x14ac:dyDescent="0.3">
      <c r="A189" s="46" t="s">
        <v>571</v>
      </c>
      <c r="B189" s="46">
        <v>139</v>
      </c>
      <c r="C189" s="47"/>
      <c r="D189" s="47"/>
      <c r="E189" s="76"/>
      <c r="F189" s="76"/>
      <c r="H189" t="s">
        <v>415</v>
      </c>
    </row>
    <row r="190" spans="1:9" ht="24" customHeight="1" x14ac:dyDescent="0.3">
      <c r="A190" s="67" t="s">
        <v>572</v>
      </c>
      <c r="B190" s="46">
        <v>140</v>
      </c>
      <c r="C190" s="47"/>
      <c r="D190" s="47"/>
      <c r="E190" s="76"/>
      <c r="F190" s="76"/>
      <c r="H190" t="s">
        <v>415</v>
      </c>
    </row>
    <row r="191" spans="1:9" ht="36" customHeight="1" x14ac:dyDescent="0.3">
      <c r="A191" s="75" t="s">
        <v>573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6"/>
      <c r="F191" s="76"/>
      <c r="H191" t="s">
        <v>465</v>
      </c>
    </row>
    <row r="192" spans="1:9" ht="60" customHeight="1" x14ac:dyDescent="0.3">
      <c r="A192" s="46" t="s">
        <v>574</v>
      </c>
      <c r="B192" s="46">
        <v>142</v>
      </c>
      <c r="C192" s="47"/>
      <c r="D192" s="47"/>
      <c r="E192" s="76"/>
      <c r="F192" s="76"/>
      <c r="H192" t="s">
        <v>415</v>
      </c>
    </row>
    <row r="193" spans="1:8" ht="61.75" customHeight="1" x14ac:dyDescent="0.3">
      <c r="A193" s="46" t="s">
        <v>575</v>
      </c>
      <c r="B193" s="46">
        <v>143</v>
      </c>
      <c r="C193" s="47"/>
      <c r="D193" s="47"/>
      <c r="E193" s="76"/>
      <c r="F193" s="76"/>
      <c r="H193" t="s">
        <v>415</v>
      </c>
    </row>
    <row r="194" spans="1:8" x14ac:dyDescent="0.3">
      <c r="A194" s="46" t="s">
        <v>576</v>
      </c>
      <c r="B194" s="46">
        <v>144</v>
      </c>
      <c r="C194" s="47"/>
      <c r="D194" s="47"/>
      <c r="E194" s="76"/>
      <c r="F194" s="76"/>
      <c r="H194" t="s">
        <v>415</v>
      </c>
    </row>
    <row r="195" spans="1:8" ht="36" customHeight="1" x14ac:dyDescent="0.3">
      <c r="A195" s="46" t="s">
        <v>577</v>
      </c>
      <c r="B195" s="46">
        <v>145</v>
      </c>
      <c r="C195" s="47"/>
      <c r="D195" s="47"/>
      <c r="E195" s="76"/>
      <c r="F195" s="76"/>
      <c r="H195" t="s">
        <v>415</v>
      </c>
    </row>
    <row r="196" spans="1:8" x14ac:dyDescent="0.3">
      <c r="A196" s="46" t="s">
        <v>578</v>
      </c>
      <c r="B196" s="46">
        <v>146</v>
      </c>
      <c r="C196" s="47"/>
      <c r="D196" s="47"/>
      <c r="E196" s="76"/>
      <c r="F196" s="76"/>
      <c r="H196" t="s">
        <v>415</v>
      </c>
    </row>
    <row r="197" spans="1:8" x14ac:dyDescent="0.3">
      <c r="A197" s="46" t="s">
        <v>579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6"/>
      <c r="F197" s="76"/>
      <c r="H197" t="s">
        <v>465</v>
      </c>
    </row>
    <row r="198" spans="1:8" x14ac:dyDescent="0.3">
      <c r="A198" s="46" t="s">
        <v>580</v>
      </c>
      <c r="B198" s="46">
        <v>148</v>
      </c>
      <c r="C198" s="47"/>
      <c r="D198" s="47"/>
      <c r="E198" s="76"/>
      <c r="F198" s="76"/>
      <c r="H198" t="s">
        <v>415</v>
      </c>
    </row>
    <row r="199" spans="1:8" ht="24" customHeight="1" x14ac:dyDescent="0.3">
      <c r="A199" s="75" t="s">
        <v>581</v>
      </c>
      <c r="B199" s="46">
        <v>149</v>
      </c>
      <c r="C199" s="47"/>
      <c r="D199" s="47"/>
      <c r="E199" s="76"/>
      <c r="F199" s="76"/>
      <c r="H199" t="s">
        <v>415</v>
      </c>
    </row>
    <row r="200" spans="1:8" ht="24" customHeight="1" x14ac:dyDescent="0.3">
      <c r="A200" s="75" t="s">
        <v>582</v>
      </c>
      <c r="B200" s="46">
        <v>150</v>
      </c>
      <c r="C200" s="47"/>
      <c r="D200" s="47"/>
      <c r="E200" s="76"/>
      <c r="F200" s="76"/>
      <c r="H200" t="s">
        <v>415</v>
      </c>
    </row>
    <row r="201" spans="1:8" x14ac:dyDescent="0.3">
      <c r="A201" s="75" t="s">
        <v>583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6"/>
      <c r="F201" s="76"/>
      <c r="H201" t="s">
        <v>465</v>
      </c>
    </row>
    <row r="202" spans="1:8" x14ac:dyDescent="0.3">
      <c r="A202" s="75" t="s">
        <v>584</v>
      </c>
      <c r="B202" s="46">
        <v>152</v>
      </c>
      <c r="C202" s="47"/>
      <c r="D202" s="47"/>
      <c r="E202" s="76"/>
      <c r="F202" s="76"/>
      <c r="H202" t="s">
        <v>415</v>
      </c>
    </row>
    <row r="203" spans="1:8" x14ac:dyDescent="0.3">
      <c r="A203" s="75" t="s">
        <v>585</v>
      </c>
      <c r="B203" s="46">
        <v>153</v>
      </c>
      <c r="C203" s="47"/>
      <c r="D203" s="47"/>
      <c r="E203" s="76"/>
      <c r="F203" s="76"/>
      <c r="H203" t="s">
        <v>415</v>
      </c>
    </row>
    <row r="204" spans="1:8" x14ac:dyDescent="0.3">
      <c r="A204" s="75" t="s">
        <v>586</v>
      </c>
      <c r="B204" s="46">
        <v>154</v>
      </c>
      <c r="C204" s="47"/>
      <c r="D204" s="47"/>
      <c r="E204" s="76"/>
      <c r="F204" s="76"/>
      <c r="H204" t="s">
        <v>415</v>
      </c>
    </row>
    <row r="205" spans="1:8" ht="24" customHeight="1" x14ac:dyDescent="0.3">
      <c r="A205" s="75" t="s">
        <v>587</v>
      </c>
      <c r="B205" s="46">
        <v>155</v>
      </c>
      <c r="C205" s="47"/>
      <c r="D205" s="47"/>
      <c r="E205" s="76"/>
      <c r="F205" s="76"/>
      <c r="H205" t="s">
        <v>415</v>
      </c>
    </row>
    <row r="206" spans="1:8" x14ac:dyDescent="0.3">
      <c r="A206" s="75" t="s">
        <v>588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6"/>
      <c r="F206" s="76"/>
      <c r="H206" t="s">
        <v>465</v>
      </c>
    </row>
    <row r="207" spans="1:8" x14ac:dyDescent="0.3">
      <c r="A207" s="94"/>
      <c r="B207" s="91"/>
      <c r="C207" s="84"/>
      <c r="D207" s="85"/>
    </row>
    <row r="208" spans="1:8" x14ac:dyDescent="0.3">
      <c r="A208" s="94"/>
      <c r="B208" s="91"/>
      <c r="C208" s="84"/>
      <c r="D208" s="85"/>
    </row>
    <row r="209" spans="1:8" x14ac:dyDescent="0.3">
      <c r="A209" s="80" t="s">
        <v>589</v>
      </c>
      <c r="B209" s="46" t="s">
        <v>50</v>
      </c>
      <c r="C209" s="46" t="s">
        <v>406</v>
      </c>
      <c r="D209" s="46"/>
    </row>
    <row r="210" spans="1:8" x14ac:dyDescent="0.3">
      <c r="A210" s="46"/>
      <c r="B210" s="46"/>
      <c r="C210" s="46" t="s">
        <v>441</v>
      </c>
      <c r="D210" s="46" t="s">
        <v>442</v>
      </c>
    </row>
    <row r="211" spans="1:8" x14ac:dyDescent="0.3">
      <c r="A211" s="46" t="s">
        <v>407</v>
      </c>
      <c r="B211" s="46" t="s">
        <v>408</v>
      </c>
      <c r="C211" s="46" t="s">
        <v>409</v>
      </c>
      <c r="D211" s="46" t="s">
        <v>410</v>
      </c>
    </row>
    <row r="212" spans="1:8" x14ac:dyDescent="0.3">
      <c r="A212" s="75" t="s">
        <v>590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6"/>
      <c r="F212" s="76"/>
      <c r="H212" t="s">
        <v>465</v>
      </c>
    </row>
    <row r="213" spans="1:8" x14ac:dyDescent="0.3">
      <c r="A213" s="84"/>
      <c r="B213" s="78"/>
      <c r="C213" s="84"/>
      <c r="D213" s="85"/>
    </row>
    <row r="214" spans="1:8" x14ac:dyDescent="0.3">
      <c r="A214" s="84"/>
      <c r="B214" s="78"/>
      <c r="C214" s="84"/>
      <c r="D214" s="85"/>
    </row>
    <row r="215" spans="1:8" x14ac:dyDescent="0.3">
      <c r="A215" s="84"/>
      <c r="B215" s="78"/>
      <c r="C215" s="84"/>
      <c r="D215" s="85"/>
    </row>
    <row r="216" spans="1:8" x14ac:dyDescent="0.3">
      <c r="A216" s="80" t="s">
        <v>591</v>
      </c>
      <c r="B216" s="46" t="s">
        <v>50</v>
      </c>
      <c r="C216" s="46" t="s">
        <v>406</v>
      </c>
      <c r="D216" s="46"/>
    </row>
    <row r="217" spans="1:8" x14ac:dyDescent="0.3">
      <c r="A217" s="46"/>
      <c r="B217" s="46"/>
      <c r="C217" s="46" t="s">
        <v>441</v>
      </c>
      <c r="D217" s="46" t="s">
        <v>442</v>
      </c>
    </row>
    <row r="218" spans="1:8" x14ac:dyDescent="0.3">
      <c r="A218" s="46" t="s">
        <v>407</v>
      </c>
      <c r="B218" s="46" t="s">
        <v>408</v>
      </c>
      <c r="C218" s="46" t="s">
        <v>409</v>
      </c>
      <c r="D218" s="46" t="s">
        <v>410</v>
      </c>
    </row>
    <row r="219" spans="1:8" ht="24" customHeight="1" x14ac:dyDescent="0.3">
      <c r="A219" s="46" t="s">
        <v>592</v>
      </c>
      <c r="B219" s="46">
        <v>158</v>
      </c>
      <c r="C219" s="47"/>
      <c r="D219" s="47"/>
      <c r="E219" s="76"/>
      <c r="F219" s="76"/>
      <c r="H219" t="s">
        <v>415</v>
      </c>
    </row>
    <row r="220" spans="1:8" ht="24" customHeight="1" x14ac:dyDescent="0.3">
      <c r="A220" s="46" t="s">
        <v>593</v>
      </c>
      <c r="B220" s="46">
        <v>159</v>
      </c>
      <c r="C220" s="47"/>
      <c r="D220" s="47"/>
      <c r="E220" s="76"/>
      <c r="F220" s="76"/>
      <c r="H220" t="s">
        <v>415</v>
      </c>
    </row>
    <row r="221" spans="1:8" ht="24" customHeight="1" x14ac:dyDescent="0.3">
      <c r="A221" s="46" t="s">
        <v>594</v>
      </c>
      <c r="B221" s="46">
        <v>160</v>
      </c>
      <c r="C221" s="47"/>
      <c r="D221" s="47"/>
      <c r="E221" s="76"/>
      <c r="F221" s="76"/>
      <c r="H221" t="s">
        <v>415</v>
      </c>
    </row>
    <row r="222" spans="1:8" x14ac:dyDescent="0.3">
      <c r="A222" s="75" t="s">
        <v>595</v>
      </c>
      <c r="B222" s="46">
        <v>161</v>
      </c>
      <c r="C222" s="47"/>
      <c r="D222" s="47"/>
      <c r="E222" s="239"/>
      <c r="F222" s="240"/>
      <c r="H222" t="s">
        <v>415</v>
      </c>
    </row>
    <row r="223" spans="1:8" x14ac:dyDescent="0.3">
      <c r="A223" s="95"/>
      <c r="B223" s="87"/>
      <c r="C223" s="84"/>
      <c r="D223" s="85"/>
      <c r="E223" s="85"/>
      <c r="F223" s="85"/>
    </row>
    <row r="224" spans="1:8" x14ac:dyDescent="0.3">
      <c r="A224" s="96"/>
      <c r="B224" s="87"/>
      <c r="C224" s="84"/>
      <c r="D224" s="85"/>
      <c r="E224" s="85"/>
      <c r="F224" s="85"/>
    </row>
    <row r="225" spans="1:8" x14ac:dyDescent="0.3">
      <c r="A225" s="80" t="s">
        <v>596</v>
      </c>
      <c r="B225" s="46" t="s">
        <v>50</v>
      </c>
      <c r="C225" s="46" t="s">
        <v>441</v>
      </c>
      <c r="D225" s="46"/>
      <c r="E225" s="46"/>
      <c r="F225" s="46"/>
    </row>
    <row r="226" spans="1:8" x14ac:dyDescent="0.3">
      <c r="A226" s="46"/>
      <c r="B226" s="46"/>
      <c r="C226" s="46" t="s">
        <v>597</v>
      </c>
      <c r="D226" s="46" t="s">
        <v>598</v>
      </c>
      <c r="E226" s="46" t="s">
        <v>599</v>
      </c>
      <c r="F226" s="46" t="s">
        <v>600</v>
      </c>
    </row>
    <row r="227" spans="1:8" x14ac:dyDescent="0.3">
      <c r="A227" s="75" t="s">
        <v>601</v>
      </c>
      <c r="B227" s="46">
        <v>162</v>
      </c>
      <c r="C227" s="47">
        <f>C201</f>
        <v>0</v>
      </c>
      <c r="D227" s="47" t="s">
        <v>1</v>
      </c>
      <c r="E227" s="47">
        <f>D201</f>
        <v>0</v>
      </c>
      <c r="F227" s="47" t="s">
        <v>1</v>
      </c>
      <c r="H227" t="s">
        <v>465</v>
      </c>
    </row>
    <row r="228" spans="1:8" ht="24" customHeight="1" x14ac:dyDescent="0.3">
      <c r="A228" s="75" t="s">
        <v>602</v>
      </c>
      <c r="B228" s="46">
        <v>163</v>
      </c>
      <c r="C228" s="47"/>
      <c r="D228" s="47"/>
      <c r="E228" s="47"/>
      <c r="F228" s="47"/>
      <c r="H228" t="s">
        <v>415</v>
      </c>
    </row>
    <row r="229" spans="1:8" ht="24" customHeight="1" x14ac:dyDescent="0.3">
      <c r="A229" s="75" t="s">
        <v>603</v>
      </c>
      <c r="B229" s="46">
        <v>164</v>
      </c>
      <c r="C229" s="47"/>
      <c r="D229" s="47"/>
      <c r="E229" s="47"/>
      <c r="F229" s="47"/>
      <c r="H229" t="s">
        <v>415</v>
      </c>
    </row>
    <row r="230" spans="1:8" ht="24" customHeight="1" x14ac:dyDescent="0.3">
      <c r="A230" s="75" t="s">
        <v>604</v>
      </c>
      <c r="B230" s="46">
        <v>165</v>
      </c>
      <c r="C230" s="47"/>
      <c r="D230" s="47"/>
      <c r="E230" s="47"/>
      <c r="F230" s="47"/>
      <c r="H230" t="s">
        <v>415</v>
      </c>
    </row>
    <row r="231" spans="1:8" ht="24" customHeight="1" x14ac:dyDescent="0.3">
      <c r="A231" s="75" t="s">
        <v>605</v>
      </c>
      <c r="B231" s="46">
        <v>166</v>
      </c>
      <c r="C231" s="47"/>
      <c r="D231" s="47"/>
      <c r="E231" s="47"/>
      <c r="F231" s="47"/>
      <c r="H231" t="s">
        <v>415</v>
      </c>
    </row>
    <row r="232" spans="1:8" x14ac:dyDescent="0.3">
      <c r="A232" s="75" t="s">
        <v>606</v>
      </c>
      <c r="B232" s="46">
        <v>167</v>
      </c>
      <c r="C232" s="47"/>
      <c r="D232" s="47"/>
      <c r="E232" s="47"/>
      <c r="F232" s="47"/>
      <c r="H232" t="s">
        <v>415</v>
      </c>
    </row>
    <row r="233" spans="1:8" x14ac:dyDescent="0.3">
      <c r="A233" s="75" t="s">
        <v>607</v>
      </c>
      <c r="B233" s="46">
        <v>168</v>
      </c>
      <c r="C233" s="47"/>
      <c r="D233" s="47"/>
      <c r="E233" s="47"/>
      <c r="F233" s="47"/>
      <c r="H233" t="s">
        <v>415</v>
      </c>
    </row>
    <row r="234" spans="1:8" x14ac:dyDescent="0.3">
      <c r="A234" s="75" t="s">
        <v>608</v>
      </c>
      <c r="B234" s="46">
        <v>169</v>
      </c>
      <c r="C234" s="47"/>
      <c r="D234" s="47"/>
      <c r="E234" s="47"/>
      <c r="F234" s="47"/>
      <c r="H234" t="s">
        <v>415</v>
      </c>
    </row>
    <row r="235" spans="1:8" x14ac:dyDescent="0.3">
      <c r="A235" s="75" t="s">
        <v>609</v>
      </c>
      <c r="B235" s="46">
        <v>170</v>
      </c>
      <c r="C235" s="47"/>
      <c r="D235" s="47"/>
      <c r="E235" s="47"/>
      <c r="F235" s="47"/>
      <c r="H235" t="s">
        <v>415</v>
      </c>
    </row>
    <row r="236" spans="1:8" x14ac:dyDescent="0.3">
      <c r="A236" s="75" t="s">
        <v>610</v>
      </c>
      <c r="B236" s="46">
        <v>171</v>
      </c>
      <c r="C236" s="47"/>
      <c r="D236" s="47"/>
      <c r="E236" s="47"/>
      <c r="F236" s="47"/>
      <c r="H236" t="s">
        <v>415</v>
      </c>
    </row>
    <row r="237" spans="1:8" x14ac:dyDescent="0.3">
      <c r="A237" s="75" t="s">
        <v>611</v>
      </c>
      <c r="B237" s="46">
        <v>172</v>
      </c>
      <c r="C237" s="47"/>
      <c r="D237" s="47"/>
      <c r="E237" s="47"/>
      <c r="F237" s="47"/>
      <c r="H237" t="s">
        <v>415</v>
      </c>
    </row>
    <row r="238" spans="1:8" x14ac:dyDescent="0.3">
      <c r="A238" s="75" t="s">
        <v>612</v>
      </c>
      <c r="B238" s="46">
        <v>173</v>
      </c>
      <c r="C238" s="47"/>
      <c r="D238" s="47"/>
      <c r="E238" s="47"/>
      <c r="F238" s="47"/>
      <c r="H238" t="s">
        <v>415</v>
      </c>
    </row>
    <row r="240" spans="1:8" x14ac:dyDescent="0.3">
      <c r="A240" s="84"/>
      <c r="B240" s="91"/>
      <c r="C240" s="91"/>
      <c r="D240" s="91"/>
      <c r="E240" s="91"/>
      <c r="F240" s="91"/>
    </row>
    <row r="241" spans="1:8" x14ac:dyDescent="0.3">
      <c r="A241" s="46"/>
      <c r="B241" s="46" t="s">
        <v>50</v>
      </c>
      <c r="C241" s="46" t="s">
        <v>406</v>
      </c>
      <c r="D241" s="46"/>
    </row>
    <row r="242" spans="1:8" x14ac:dyDescent="0.3">
      <c r="A242" s="46" t="s">
        <v>407</v>
      </c>
      <c r="B242" s="46" t="s">
        <v>408</v>
      </c>
      <c r="C242" s="46" t="s">
        <v>613</v>
      </c>
      <c r="D242" s="46" t="s">
        <v>614</v>
      </c>
    </row>
    <row r="243" spans="1:8" ht="60" customHeight="1" x14ac:dyDescent="0.3">
      <c r="A243" s="97" t="s">
        <v>615</v>
      </c>
      <c r="B243" s="46">
        <v>174</v>
      </c>
      <c r="C243" s="47"/>
      <c r="D243" s="47"/>
      <c r="E243" s="76"/>
      <c r="F243" s="76"/>
    </row>
    <row r="244" spans="1:8" x14ac:dyDescent="0.3">
      <c r="A244" s="46" t="s">
        <v>616</v>
      </c>
      <c r="B244" s="46">
        <v>175</v>
      </c>
      <c r="C244" s="47"/>
      <c r="D244" s="47"/>
      <c r="E244" s="76"/>
      <c r="F244" s="76"/>
      <c r="H244" t="s">
        <v>415</v>
      </c>
    </row>
    <row r="245" spans="1:8" x14ac:dyDescent="0.3">
      <c r="A245" s="46" t="s">
        <v>617</v>
      </c>
      <c r="B245" s="46">
        <v>176</v>
      </c>
      <c r="C245" s="47"/>
      <c r="D245" s="47"/>
      <c r="E245" s="76"/>
      <c r="F245" s="76"/>
      <c r="H245" t="s">
        <v>415</v>
      </c>
    </row>
    <row r="246" spans="1:8" ht="48" customHeight="1" x14ac:dyDescent="0.3">
      <c r="A246" s="46" t="s">
        <v>618</v>
      </c>
      <c r="B246" s="46">
        <v>177</v>
      </c>
      <c r="C246" s="47"/>
      <c r="D246" s="47"/>
      <c r="E246" s="76"/>
      <c r="F246" s="76"/>
      <c r="H246" t="s">
        <v>415</v>
      </c>
    </row>
    <row r="247" spans="1:8" x14ac:dyDescent="0.3">
      <c r="A247" s="77"/>
      <c r="B247" s="78"/>
      <c r="C247" s="98"/>
      <c r="D247" s="98"/>
      <c r="E247" s="98"/>
      <c r="F247" s="98"/>
    </row>
    <row r="248" spans="1:8" x14ac:dyDescent="0.3">
      <c r="A248" s="46"/>
      <c r="B248" s="46" t="s">
        <v>50</v>
      </c>
      <c r="C248" s="46" t="s">
        <v>406</v>
      </c>
      <c r="D248" s="46"/>
    </row>
    <row r="249" spans="1:8" x14ac:dyDescent="0.3">
      <c r="A249" s="46" t="s">
        <v>407</v>
      </c>
      <c r="B249" s="46" t="s">
        <v>408</v>
      </c>
      <c r="C249" s="46" t="s">
        <v>613</v>
      </c>
      <c r="D249" s="46" t="s">
        <v>614</v>
      </c>
    </row>
    <row r="250" spans="1:8" ht="60" customHeight="1" x14ac:dyDescent="0.3">
      <c r="A250" s="46" t="s">
        <v>619</v>
      </c>
      <c r="B250" s="46">
        <v>178</v>
      </c>
      <c r="C250" s="47"/>
      <c r="D250" s="47"/>
      <c r="E250" s="76"/>
      <c r="F250" s="76"/>
    </row>
    <row r="251" spans="1:8" x14ac:dyDescent="0.3">
      <c r="A251" s="46" t="s">
        <v>620</v>
      </c>
      <c r="B251" s="46">
        <v>179</v>
      </c>
      <c r="C251" s="47"/>
      <c r="D251" s="47"/>
      <c r="E251" s="76"/>
      <c r="F251" s="76"/>
      <c r="H251" t="s">
        <v>415</v>
      </c>
    </row>
    <row r="252" spans="1:8" x14ac:dyDescent="0.3">
      <c r="A252" s="46" t="s">
        <v>616</v>
      </c>
      <c r="B252" s="46">
        <v>180</v>
      </c>
      <c r="C252" s="47"/>
      <c r="D252" s="47"/>
      <c r="E252" s="76"/>
      <c r="F252" s="76"/>
      <c r="H252" t="s">
        <v>415</v>
      </c>
    </row>
    <row r="253" spans="1:8" x14ac:dyDescent="0.3">
      <c r="A253" s="46" t="s">
        <v>617</v>
      </c>
      <c r="B253" s="46">
        <v>181</v>
      </c>
      <c r="C253" s="47"/>
      <c r="D253" s="47"/>
      <c r="E253" s="76"/>
      <c r="F253" s="76"/>
      <c r="H253" t="s">
        <v>415</v>
      </c>
    </row>
    <row r="254" spans="1:8" ht="60" customHeight="1" x14ac:dyDescent="0.3">
      <c r="A254" s="46" t="s">
        <v>618</v>
      </c>
      <c r="B254" s="46">
        <v>182</v>
      </c>
      <c r="C254" s="47"/>
      <c r="D254" s="47"/>
      <c r="E254" s="76"/>
      <c r="F254" s="76"/>
      <c r="H254" t="s">
        <v>415</v>
      </c>
    </row>
    <row r="255" spans="1:8" ht="36" customHeight="1" x14ac:dyDescent="0.3">
      <c r="A255" s="46" t="s">
        <v>621</v>
      </c>
      <c r="B255" s="46">
        <v>183</v>
      </c>
      <c r="C255" s="47"/>
      <c r="D255" s="47"/>
      <c r="E255" s="76"/>
      <c r="F255" s="76"/>
      <c r="H255" t="s">
        <v>415</v>
      </c>
    </row>
    <row r="256" spans="1:8" x14ac:dyDescent="0.3">
      <c r="A256" s="46" t="s">
        <v>616</v>
      </c>
      <c r="B256" s="46">
        <v>184</v>
      </c>
      <c r="C256" s="47"/>
      <c r="D256" s="47"/>
      <c r="E256" s="76"/>
      <c r="F256" s="76"/>
      <c r="H256" t="s">
        <v>415</v>
      </c>
    </row>
    <row r="257" spans="1:8" x14ac:dyDescent="0.3">
      <c r="A257" s="46" t="s">
        <v>617</v>
      </c>
      <c r="B257" s="46">
        <v>185</v>
      </c>
      <c r="C257" s="47"/>
      <c r="D257" s="47"/>
      <c r="E257" s="76"/>
      <c r="F257" s="76"/>
      <c r="H257" t="s">
        <v>415</v>
      </c>
    </row>
    <row r="258" spans="1:8" ht="48" customHeight="1" x14ac:dyDescent="0.3">
      <c r="A258" s="46" t="s">
        <v>618</v>
      </c>
      <c r="B258" s="46">
        <v>186</v>
      </c>
      <c r="C258" s="47"/>
      <c r="D258" s="47"/>
      <c r="E258" s="76"/>
      <c r="F258" s="76"/>
      <c r="H258" t="s">
        <v>415</v>
      </c>
    </row>
    <row r="259" spans="1:8" x14ac:dyDescent="0.3">
      <c r="A259" s="83"/>
      <c r="B259" s="78"/>
      <c r="C259" s="98"/>
      <c r="D259" s="98"/>
      <c r="E259" s="98"/>
      <c r="F259" s="98"/>
    </row>
    <row r="260" spans="1:8" x14ac:dyDescent="0.3">
      <c r="A260" s="83"/>
      <c r="B260" s="78"/>
      <c r="C260" s="98"/>
      <c r="D260" s="98"/>
      <c r="E260" s="98"/>
      <c r="F260" s="98"/>
    </row>
    <row r="261" spans="1:8" x14ac:dyDescent="0.3">
      <c r="A261" s="46"/>
      <c r="B261" s="46" t="s">
        <v>50</v>
      </c>
      <c r="C261" s="46" t="s">
        <v>406</v>
      </c>
      <c r="D261" s="46"/>
    </row>
    <row r="262" spans="1:8" x14ac:dyDescent="0.3">
      <c r="A262" s="46" t="s">
        <v>407</v>
      </c>
      <c r="B262" s="46" t="s">
        <v>408</v>
      </c>
      <c r="C262" s="46" t="s">
        <v>613</v>
      </c>
      <c r="D262" s="46" t="s">
        <v>614</v>
      </c>
    </row>
    <row r="263" spans="1:8" ht="24" customHeight="1" x14ac:dyDescent="0.3">
      <c r="A263" s="80" t="s">
        <v>622</v>
      </c>
      <c r="B263" s="46" t="s">
        <v>50</v>
      </c>
      <c r="C263" s="46"/>
      <c r="D263" s="46"/>
    </row>
    <row r="264" spans="1:8" x14ac:dyDescent="0.3">
      <c r="A264" s="75" t="s">
        <v>623</v>
      </c>
      <c r="B264" s="46">
        <v>187</v>
      </c>
      <c r="C264" s="47"/>
      <c r="D264" s="47"/>
      <c r="E264" s="76"/>
      <c r="F264" s="76"/>
      <c r="H264" t="s">
        <v>415</v>
      </c>
    </row>
    <row r="265" spans="1:8" x14ac:dyDescent="0.3">
      <c r="A265"/>
      <c r="B265"/>
      <c r="C265"/>
      <c r="D265"/>
      <c r="E265"/>
    </row>
    <row r="266" spans="1:8" x14ac:dyDescent="0.3">
      <c r="A266" s="46"/>
      <c r="B266" s="46" t="s">
        <v>50</v>
      </c>
      <c r="C266" s="46" t="s">
        <v>406</v>
      </c>
      <c r="D266" s="46"/>
    </row>
    <row r="267" spans="1:8" x14ac:dyDescent="0.3">
      <c r="A267" s="46" t="s">
        <v>407</v>
      </c>
      <c r="B267" s="46" t="s">
        <v>408</v>
      </c>
      <c r="C267" s="46" t="s">
        <v>409</v>
      </c>
      <c r="D267" s="46" t="s">
        <v>410</v>
      </c>
    </row>
    <row r="268" spans="1:8" ht="24" customHeight="1" x14ac:dyDescent="0.3">
      <c r="A268" s="80" t="s">
        <v>624</v>
      </c>
      <c r="B268" s="46" t="s">
        <v>50</v>
      </c>
      <c r="C268" s="46" t="s">
        <v>613</v>
      </c>
      <c r="D268" s="46" t="s">
        <v>614</v>
      </c>
    </row>
    <row r="269" spans="1:8" x14ac:dyDescent="0.3">
      <c r="A269" s="75" t="s">
        <v>625</v>
      </c>
      <c r="B269" s="46">
        <v>188</v>
      </c>
      <c r="C269" s="47"/>
      <c r="D269" s="47"/>
      <c r="E269" s="76"/>
      <c r="F269" s="76"/>
      <c r="H269" t="s">
        <v>415</v>
      </c>
    </row>
    <row r="270" spans="1:8" x14ac:dyDescent="0.3">
      <c r="A270" s="99"/>
      <c r="B270" s="91"/>
      <c r="C270" s="98"/>
      <c r="D270" s="98"/>
      <c r="E270" s="85"/>
    </row>
    <row r="271" spans="1:8" x14ac:dyDescent="0.3">
      <c r="A271" s="99"/>
      <c r="B271" s="91"/>
      <c r="C271" s="98"/>
      <c r="D271" s="98"/>
      <c r="E271" s="85"/>
    </row>
    <row r="272" spans="1:8" x14ac:dyDescent="0.3">
      <c r="A272" s="80" t="s">
        <v>626</v>
      </c>
      <c r="B272" s="46" t="s">
        <v>627</v>
      </c>
      <c r="C272" s="46" t="s">
        <v>406</v>
      </c>
      <c r="D272" s="46"/>
    </row>
    <row r="273" spans="1:8" x14ac:dyDescent="0.3">
      <c r="A273" s="46"/>
      <c r="B273" s="46" t="s">
        <v>628</v>
      </c>
      <c r="C273" s="46" t="s">
        <v>441</v>
      </c>
      <c r="D273" s="46" t="s">
        <v>442</v>
      </c>
    </row>
    <row r="274" spans="1:8" x14ac:dyDescent="0.3">
      <c r="A274" s="46" t="s">
        <v>407</v>
      </c>
      <c r="B274" s="46" t="s">
        <v>408</v>
      </c>
      <c r="C274" s="46" t="s">
        <v>409</v>
      </c>
      <c r="D274" s="46" t="s">
        <v>410</v>
      </c>
    </row>
    <row r="275" spans="1:8" x14ac:dyDescent="0.3">
      <c r="A275" s="46" t="s">
        <v>629</v>
      </c>
      <c r="B275" s="46">
        <v>189</v>
      </c>
      <c r="C275" s="47"/>
      <c r="D275" s="47"/>
      <c r="E275" s="76"/>
      <c r="F275" s="76"/>
      <c r="H275" t="s">
        <v>415</v>
      </c>
    </row>
    <row r="276" spans="1:8" ht="24" customHeight="1" x14ac:dyDescent="0.3">
      <c r="A276" s="46" t="s">
        <v>630</v>
      </c>
      <c r="B276" s="46">
        <v>190</v>
      </c>
      <c r="C276" s="47"/>
      <c r="D276" s="47"/>
      <c r="E276" s="76"/>
      <c r="F276" s="76"/>
      <c r="H276" t="s">
        <v>415</v>
      </c>
    </row>
    <row r="277" spans="1:8" x14ac:dyDescent="0.3">
      <c r="A277" s="46" t="s">
        <v>631</v>
      </c>
      <c r="B277" s="46">
        <v>191</v>
      </c>
      <c r="C277" s="47"/>
      <c r="D277" s="47"/>
      <c r="E277" s="76"/>
      <c r="F277" s="76"/>
      <c r="H277" t="s">
        <v>415</v>
      </c>
    </row>
    <row r="278" spans="1:8" ht="24" customHeight="1" x14ac:dyDescent="0.3">
      <c r="A278" s="46" t="s">
        <v>630</v>
      </c>
      <c r="B278" s="46">
        <v>192</v>
      </c>
      <c r="C278" s="47"/>
      <c r="D278" s="47"/>
      <c r="E278" s="76"/>
      <c r="F278" s="76"/>
      <c r="H278" t="s">
        <v>415</v>
      </c>
    </row>
    <row r="279" spans="1:8" x14ac:dyDescent="0.3">
      <c r="A279" s="88"/>
      <c r="B279" s="87"/>
      <c r="C279" s="85"/>
      <c r="D279" s="85"/>
      <c r="E279" s="85"/>
    </row>
    <row r="280" spans="1:8" x14ac:dyDescent="0.3">
      <c r="A280" s="88"/>
      <c r="B280" s="87"/>
      <c r="C280" s="85"/>
      <c r="D280" s="85"/>
      <c r="E280" s="85"/>
    </row>
    <row r="281" spans="1:8" x14ac:dyDescent="0.3">
      <c r="A281" s="80" t="s">
        <v>632</v>
      </c>
      <c r="B281" s="46" t="s">
        <v>627</v>
      </c>
      <c r="C281" s="46" t="s">
        <v>406</v>
      </c>
      <c r="D281" s="46"/>
    </row>
    <row r="282" spans="1:8" x14ac:dyDescent="0.3">
      <c r="A282" s="46"/>
      <c r="B282" s="46" t="s">
        <v>628</v>
      </c>
      <c r="C282" s="46" t="s">
        <v>441</v>
      </c>
      <c r="D282" s="46" t="s">
        <v>442</v>
      </c>
    </row>
    <row r="283" spans="1:8" x14ac:dyDescent="0.3">
      <c r="A283" s="46" t="s">
        <v>407</v>
      </c>
      <c r="B283" s="46" t="s">
        <v>408</v>
      </c>
      <c r="C283" s="46" t="s">
        <v>409</v>
      </c>
      <c r="D283" s="46" t="s">
        <v>410</v>
      </c>
    </row>
    <row r="284" spans="1:8" x14ac:dyDescent="0.3">
      <c r="A284" s="75" t="s">
        <v>633</v>
      </c>
      <c r="B284" s="46">
        <v>193</v>
      </c>
      <c r="C284" s="47"/>
      <c r="D284" s="47"/>
      <c r="E284" s="76"/>
      <c r="F284" s="76"/>
      <c r="H284" t="s">
        <v>415</v>
      </c>
    </row>
    <row r="285" spans="1:8" x14ac:dyDescent="0.3">
      <c r="A285" s="94"/>
      <c r="B285" s="91"/>
      <c r="C285" s="85"/>
      <c r="D285" s="85"/>
      <c r="E285" s="85"/>
    </row>
    <row r="286" spans="1:8" x14ac:dyDescent="0.3">
      <c r="A286" s="94"/>
      <c r="B286" s="91"/>
      <c r="C286" s="85"/>
      <c r="D286" s="85"/>
      <c r="E286" s="85"/>
    </row>
    <row r="287" spans="1:8" x14ac:dyDescent="0.3">
      <c r="A287" s="46"/>
      <c r="B287" s="46" t="s">
        <v>50</v>
      </c>
      <c r="C287" s="46" t="s">
        <v>406</v>
      </c>
      <c r="D287" s="46"/>
    </row>
    <row r="288" spans="1:8" x14ac:dyDescent="0.3">
      <c r="A288" s="46" t="s">
        <v>407</v>
      </c>
      <c r="B288" s="46" t="s">
        <v>408</v>
      </c>
      <c r="C288" s="46" t="s">
        <v>409</v>
      </c>
      <c r="D288" s="46" t="s">
        <v>410</v>
      </c>
    </row>
    <row r="289" spans="1:8" x14ac:dyDescent="0.3">
      <c r="A289" s="75" t="s">
        <v>634</v>
      </c>
      <c r="B289" s="46">
        <v>194</v>
      </c>
      <c r="C289" s="47"/>
      <c r="D289" s="47"/>
      <c r="E289" s="76"/>
      <c r="F289" s="76"/>
    </row>
    <row r="290" spans="1:8" x14ac:dyDescent="0.3">
      <c r="A290" s="46" t="s">
        <v>635</v>
      </c>
      <c r="B290" s="46">
        <v>195</v>
      </c>
      <c r="C290" s="47"/>
      <c r="D290" s="47"/>
      <c r="E290" s="76"/>
      <c r="F290" s="76"/>
      <c r="H290" t="s">
        <v>415</v>
      </c>
    </row>
    <row r="291" spans="1:8" x14ac:dyDescent="0.3">
      <c r="A291" s="46" t="s">
        <v>636</v>
      </c>
      <c r="B291" s="46">
        <v>196</v>
      </c>
      <c r="C291" s="47"/>
      <c r="D291" s="47"/>
      <c r="E291" s="76"/>
      <c r="F291" s="76"/>
      <c r="H291" t="s">
        <v>415</v>
      </c>
    </row>
    <row r="292" spans="1:8" x14ac:dyDescent="0.3">
      <c r="A292" s="46" t="s">
        <v>637</v>
      </c>
      <c r="B292" s="46">
        <v>197</v>
      </c>
      <c r="C292" s="47"/>
      <c r="D292" s="47"/>
      <c r="E292" s="76"/>
      <c r="F292" s="76"/>
      <c r="H292" t="s">
        <v>415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5A22-7CD0-4E97-81B8-91AF84670ED4}">
  <sheetPr codeName="Sheet6">
    <tabColor rgb="FF00B050"/>
  </sheetPr>
  <dimension ref="A1:Q86"/>
  <sheetViews>
    <sheetView showGridLines="0" topLeftCell="A42" zoomScale="80" zoomScaleNormal="80" workbookViewId="0">
      <selection activeCell="E67" sqref="E67"/>
    </sheetView>
  </sheetViews>
  <sheetFormatPr defaultColWidth="9.109375" defaultRowHeight="12.5" outlineLevelCol="1" x14ac:dyDescent="0.25"/>
  <cols>
    <col min="1" max="1" width="66" style="100" bestFit="1" customWidth="1"/>
    <col min="2" max="2" width="69.6640625" style="100" bestFit="1" customWidth="1"/>
    <col min="3" max="3" width="9.109375" style="100"/>
    <col min="4" max="5" width="20.6640625" style="100" bestFit="1" customWidth="1"/>
    <col min="6" max="6" width="17.5546875" style="100" customWidth="1"/>
    <col min="7" max="7" width="25.88671875" style="100" customWidth="1"/>
    <col min="8" max="8" width="29.44140625" style="100" customWidth="1"/>
    <col min="9" max="10" width="20.6640625" style="100" bestFit="1" customWidth="1"/>
    <col min="11" max="11" width="11.5546875" style="100" bestFit="1" customWidth="1"/>
    <col min="12" max="12" width="13.109375" style="100" hidden="1" customWidth="1" outlineLevel="1"/>
    <col min="13" max="13" width="12.88671875" style="100" hidden="1" customWidth="1" outlineLevel="1"/>
    <col min="14" max="15" width="14.44140625" style="100" hidden="1" customWidth="1" outlineLevel="1"/>
    <col min="16" max="16" width="12.88671875" style="100" hidden="1" customWidth="1" outlineLevel="1"/>
    <col min="17" max="17" width="9.109375" style="100" collapsed="1"/>
    <col min="18" max="16384" width="9.109375" style="100"/>
  </cols>
  <sheetData>
    <row r="1" spans="1:16" ht="13" x14ac:dyDescent="0.3">
      <c r="A1" s="1" t="str">
        <f>'2. F20'!A1</f>
        <v xml:space="preserve">Company:                </v>
      </c>
      <c r="B1" s="2" t="str">
        <f>'2. F20'!B1</f>
        <v>X</v>
      </c>
    </row>
    <row r="2" spans="1:16" ht="13" x14ac:dyDescent="0.3">
      <c r="A2" s="1" t="str">
        <f>'2. F20'!A2</f>
        <v xml:space="preserve">Address:                    </v>
      </c>
      <c r="B2" s="2" t="str">
        <f>'2. F20'!B2</f>
        <v>X</v>
      </c>
    </row>
    <row r="3" spans="1:16" ht="13" x14ac:dyDescent="0.3">
      <c r="A3" s="1" t="str">
        <f>'2. F20'!A3</f>
        <v xml:space="preserve">VAT tax code: </v>
      </c>
      <c r="B3" s="2" t="str">
        <f>'2. F20'!B3</f>
        <v>X</v>
      </c>
    </row>
    <row r="4" spans="1:16" ht="13" x14ac:dyDescent="0.3">
      <c r="A4" s="1" t="str">
        <f>'2. F20'!A4</f>
        <v xml:space="preserve">Registration no:            </v>
      </c>
      <c r="B4" s="2" t="str">
        <f>'2. F20'!B4</f>
        <v>X</v>
      </c>
    </row>
    <row r="5" spans="1:16" ht="13" x14ac:dyDescent="0.3">
      <c r="A5" s="1" t="str">
        <f>'2. F20'!A5</f>
        <v xml:space="preserve">Type of Company:        </v>
      </c>
      <c r="B5" s="2" t="str">
        <f>'2. F20'!B5</f>
        <v>X</v>
      </c>
    </row>
    <row r="6" spans="1:16" ht="13" x14ac:dyDescent="0.3">
      <c r="A6" s="1" t="str">
        <f>'2. F20'!A6</f>
        <v xml:space="preserve">Main activity:            </v>
      </c>
      <c r="B6" s="2" t="str">
        <f>'2. F20'!B6</f>
        <v>X</v>
      </c>
    </row>
    <row r="7" spans="1:16" ht="13" x14ac:dyDescent="0.3">
      <c r="A7" s="1" t="str">
        <f>'2. F20'!A7</f>
        <v>Financial Year</v>
      </c>
      <c r="B7" s="17">
        <f>'2. F20'!B7</f>
        <v>2022</v>
      </c>
    </row>
    <row r="9" spans="1:16" ht="13" x14ac:dyDescent="0.3">
      <c r="A9" s="101" t="s">
        <v>638</v>
      </c>
      <c r="B9" s="101" t="s">
        <v>639</v>
      </c>
      <c r="C9" s="102"/>
      <c r="D9" s="103"/>
      <c r="E9" s="103"/>
      <c r="F9" s="103"/>
      <c r="G9" s="103"/>
      <c r="L9" s="104" t="s">
        <v>640</v>
      </c>
      <c r="M9" s="105" t="s">
        <v>641</v>
      </c>
      <c r="N9" s="105" t="s">
        <v>642</v>
      </c>
      <c r="O9" s="105" t="s">
        <v>643</v>
      </c>
      <c r="P9" s="105" t="s">
        <v>644</v>
      </c>
    </row>
    <row r="10" spans="1:16" ht="13" thickBot="1" x14ac:dyDescent="0.3">
      <c r="A10" s="106"/>
      <c r="B10" s="106"/>
      <c r="C10" s="106"/>
      <c r="D10" s="107"/>
      <c r="E10" s="107"/>
      <c r="F10" s="107"/>
      <c r="G10" s="107"/>
      <c r="H10" s="107"/>
      <c r="L10" s="108"/>
      <c r="M10" s="109"/>
      <c r="N10" s="109"/>
      <c r="O10" s="109"/>
      <c r="P10" s="109"/>
    </row>
    <row r="11" spans="1:16" ht="13.5" thickTop="1" x14ac:dyDescent="0.3">
      <c r="A11" s="110" t="s">
        <v>645</v>
      </c>
      <c r="B11" s="110" t="s">
        <v>646</v>
      </c>
      <c r="C11" s="110"/>
      <c r="D11" s="111" t="s">
        <v>647</v>
      </c>
      <c r="E11" s="111" t="s">
        <v>648</v>
      </c>
      <c r="F11" s="111" t="s">
        <v>35</v>
      </c>
      <c r="G11" s="111" t="s">
        <v>35</v>
      </c>
      <c r="H11" s="111" t="s">
        <v>649</v>
      </c>
      <c r="L11" s="112"/>
      <c r="M11" s="113"/>
      <c r="N11" s="113"/>
      <c r="O11" s="113"/>
      <c r="P11" s="113"/>
    </row>
    <row r="12" spans="1:16" ht="26" x14ac:dyDescent="0.25">
      <c r="A12" s="110"/>
      <c r="B12" s="110" t="s">
        <v>650</v>
      </c>
      <c r="C12" s="110" t="s">
        <v>651</v>
      </c>
      <c r="D12" s="111" t="s">
        <v>652</v>
      </c>
      <c r="E12" s="111" t="s">
        <v>653</v>
      </c>
      <c r="F12" s="111" t="s">
        <v>654</v>
      </c>
      <c r="G12" s="111"/>
      <c r="H12" s="111" t="s">
        <v>655</v>
      </c>
      <c r="L12" s="114"/>
      <c r="M12" s="115"/>
      <c r="N12" s="115"/>
      <c r="O12" s="116"/>
      <c r="P12" s="115"/>
    </row>
    <row r="13" spans="1:16" ht="39.5" thickBot="1" x14ac:dyDescent="0.35">
      <c r="A13" s="117"/>
      <c r="B13" s="117"/>
      <c r="C13" s="118" t="s">
        <v>651</v>
      </c>
      <c r="D13" s="119" t="s">
        <v>651</v>
      </c>
      <c r="E13" s="119" t="s">
        <v>651</v>
      </c>
      <c r="F13" s="119" t="s">
        <v>423</v>
      </c>
      <c r="G13" s="120" t="s">
        <v>656</v>
      </c>
      <c r="H13" s="119"/>
      <c r="J13" s="121"/>
      <c r="K13" s="122"/>
      <c r="L13" s="123"/>
      <c r="M13" s="124"/>
      <c r="N13" s="124"/>
      <c r="O13" s="124"/>
      <c r="P13" s="115"/>
    </row>
    <row r="14" spans="1:16" ht="13.5" thickTop="1" x14ac:dyDescent="0.3">
      <c r="A14" s="125" t="s">
        <v>657</v>
      </c>
      <c r="B14" s="125" t="s">
        <v>658</v>
      </c>
      <c r="C14" s="125" t="s">
        <v>659</v>
      </c>
      <c r="D14" s="126">
        <v>1</v>
      </c>
      <c r="E14" s="126">
        <v>2</v>
      </c>
      <c r="F14" s="126">
        <v>3</v>
      </c>
      <c r="G14" s="126">
        <v>4</v>
      </c>
      <c r="H14" s="126">
        <v>5</v>
      </c>
      <c r="L14" s="127"/>
      <c r="M14" s="128"/>
      <c r="N14" s="128"/>
      <c r="O14" s="128"/>
      <c r="P14" s="128"/>
    </row>
    <row r="15" spans="1:16" ht="13" x14ac:dyDescent="0.3">
      <c r="A15" s="125" t="s">
        <v>660</v>
      </c>
      <c r="B15" s="125" t="s">
        <v>661</v>
      </c>
      <c r="C15" s="125" t="s">
        <v>651</v>
      </c>
      <c r="D15" s="129" t="s">
        <v>651</v>
      </c>
      <c r="E15" s="129" t="s">
        <v>651</v>
      </c>
      <c r="F15" s="129" t="s">
        <v>651</v>
      </c>
      <c r="G15" s="129" t="s">
        <v>651</v>
      </c>
      <c r="H15" s="129" t="s">
        <v>651</v>
      </c>
      <c r="L15" s="127"/>
      <c r="M15" s="128"/>
      <c r="N15" s="128"/>
      <c r="O15" s="128"/>
      <c r="P15" s="128" t="s">
        <v>651</v>
      </c>
    </row>
    <row r="16" spans="1:16" ht="13" x14ac:dyDescent="0.25">
      <c r="A16" s="102" t="s">
        <v>662</v>
      </c>
      <c r="B16" s="102" t="s">
        <v>663</v>
      </c>
      <c r="C16" s="130">
        <v>1</v>
      </c>
      <c r="D16" s="131">
        <f>ROUND(SUMIF('Trial Balance'!P:P,L16,'Trial Balance'!H:H),0)</f>
        <v>0</v>
      </c>
      <c r="E16" s="131">
        <f>ROUND(SUMIF('Trial Balance'!Q:Q,M16,'Trial Balance'!I:I),0)</f>
        <v>0</v>
      </c>
      <c r="F16" s="131">
        <f>ROUND(SUMIF('Trial Balance'!R:R,N16,'Trial Balance'!J:J),0)</f>
        <v>0</v>
      </c>
      <c r="G16" s="103">
        <v>0</v>
      </c>
      <c r="H16" s="103">
        <f>SUM(D16+E16-F16)</f>
        <v>0</v>
      </c>
      <c r="L16" s="132" t="str">
        <f>"F40_"&amp;"0"&amp;C16&amp;1</f>
        <v>F40_011</v>
      </c>
      <c r="M16" s="132" t="str">
        <f>"F40_"&amp;"0"&amp;C16&amp;2</f>
        <v>F40_012</v>
      </c>
      <c r="N16" s="132" t="str">
        <f>"F40_"&amp;"0"&amp;C16&amp;3</f>
        <v>F40_013</v>
      </c>
      <c r="O16" s="132" t="str">
        <f>"F40_"&amp;"0"&amp;C16&amp;4</f>
        <v>F40_014</v>
      </c>
      <c r="P16" s="132" t="str">
        <f>"F40_"&amp;"0"&amp;C16&amp;5</f>
        <v>F40_015</v>
      </c>
    </row>
    <row r="17" spans="1:16" ht="13" x14ac:dyDescent="0.25">
      <c r="A17" s="133" t="s">
        <v>667</v>
      </c>
      <c r="B17" s="102" t="s">
        <v>668</v>
      </c>
      <c r="C17" s="130">
        <v>2</v>
      </c>
      <c r="D17" s="131">
        <f>ROUND(SUMIF('Trial Balance'!P:P,L17,'Trial Balance'!H:H),0)</f>
        <v>0</v>
      </c>
      <c r="E17" s="131">
        <f>ROUND(SUMIF('Trial Balance'!Q:Q,M17,'Trial Balance'!I:I),0)</f>
        <v>0</v>
      </c>
      <c r="F17" s="131">
        <f>ROUND(SUMIF('Trial Balance'!R:R,N17,'Trial Balance'!J:J),0)</f>
        <v>0</v>
      </c>
      <c r="G17" s="103">
        <v>0</v>
      </c>
      <c r="H17" s="103">
        <f>SUM(D17+E17-F17)</f>
        <v>0</v>
      </c>
      <c r="L17" s="134" t="str">
        <f>"F40_"&amp;"0"&amp;C17&amp;1</f>
        <v>F40_021</v>
      </c>
      <c r="M17" s="105" t="str">
        <f>"F40_"&amp;"0"&amp;C17&amp;2</f>
        <v>F40_022</v>
      </c>
      <c r="N17" s="105" t="str">
        <f>"F40_"&amp;"0"&amp;C17&amp;3</f>
        <v>F40_023</v>
      </c>
      <c r="O17" s="105" t="str">
        <f>"F40_"&amp;"0"&amp;C17&amp;4</f>
        <v>F40_024</v>
      </c>
      <c r="P17" s="105" t="str">
        <f>"F40_"&amp;"0"&amp;C17&amp;5</f>
        <v>F40_025</v>
      </c>
    </row>
    <row r="18" spans="1:16" ht="13" x14ac:dyDescent="0.25">
      <c r="A18" s="133" t="s">
        <v>672</v>
      </c>
      <c r="B18" s="102" t="s">
        <v>673</v>
      </c>
      <c r="C18" s="130">
        <v>3</v>
      </c>
      <c r="D18" s="131">
        <f>ROUND(SUMIF('Trial Balance'!P:P,L18,'Trial Balance'!H:H),0)</f>
        <v>0</v>
      </c>
      <c r="E18" s="131">
        <f>ROUND(SUMIF('Trial Balance'!Q:Q,M18,'Trial Balance'!I:I),0)</f>
        <v>0</v>
      </c>
      <c r="F18" s="131">
        <f>ROUND(SUMIF('Trial Balance'!R:R,N18,'Trial Balance'!J:J),0)</f>
        <v>0</v>
      </c>
      <c r="G18" s="103">
        <v>0</v>
      </c>
      <c r="H18" s="103">
        <f>SUM(D18+E18-F18)</f>
        <v>0</v>
      </c>
      <c r="L18" s="134" t="str">
        <f>"F40_"&amp;"0"&amp;C18&amp;1</f>
        <v>F40_031</v>
      </c>
      <c r="M18" s="105" t="str">
        <f>"F40_"&amp;"0"&amp;C18&amp;2</f>
        <v>F40_032</v>
      </c>
      <c r="N18" s="105" t="str">
        <f>"F40_"&amp;"0"&amp;C18&amp;3</f>
        <v>F40_033</v>
      </c>
      <c r="O18" s="105" t="str">
        <f>"F40_"&amp;"0"&amp;C18&amp;4</f>
        <v>F40_034</v>
      </c>
      <c r="P18" s="105" t="str">
        <f>"F40_"&amp;"0"&amp;C18&amp;5</f>
        <v>F40_035</v>
      </c>
    </row>
    <row r="19" spans="1:16" ht="13" x14ac:dyDescent="0.25">
      <c r="A19" s="102" t="s">
        <v>677</v>
      </c>
      <c r="B19" s="102" t="s">
        <v>678</v>
      </c>
      <c r="C19" s="130">
        <v>4</v>
      </c>
      <c r="D19" s="131">
        <f>ROUND(SUMIF('Trial Balance'!P:P,L19,'Trial Balance'!H:H),0)</f>
        <v>0</v>
      </c>
      <c r="E19" s="131">
        <f>ROUND(SUMIF('Trial Balance'!Q:Q,M19,'Trial Balance'!I:I),0)</f>
        <v>0</v>
      </c>
      <c r="F19" s="131">
        <f>ROUND(SUMIF('Trial Balance'!R:R,N19,'Trial Balance'!J:J),0)</f>
        <v>0</v>
      </c>
      <c r="G19" s="103">
        <v>0</v>
      </c>
      <c r="H19" s="103">
        <f>SUM(D19+E19-F19)</f>
        <v>0</v>
      </c>
      <c r="L19" s="134" t="str">
        <f>"F40_"&amp;"0"&amp;C19&amp;1</f>
        <v>F40_041</v>
      </c>
      <c r="M19" s="105" t="str">
        <f>"F40_"&amp;"0"&amp;C19&amp;2</f>
        <v>F40_042</v>
      </c>
      <c r="N19" s="105" t="str">
        <f>"F40_"&amp;"0"&amp;C19&amp;3</f>
        <v>F40_043</v>
      </c>
      <c r="O19" s="105" t="str">
        <f>"F40_"&amp;"0"&amp;C19&amp;4</f>
        <v>F40_044</v>
      </c>
      <c r="P19" s="105" t="str">
        <f>"F40_"&amp;"0"&amp;C19&amp;5</f>
        <v>F40_045</v>
      </c>
    </row>
    <row r="20" spans="1:16" ht="13" x14ac:dyDescent="0.3">
      <c r="A20" s="125" t="s">
        <v>682</v>
      </c>
      <c r="B20" s="125" t="s">
        <v>683</v>
      </c>
      <c r="C20" s="130">
        <v>5</v>
      </c>
      <c r="D20" s="126">
        <f>SUM(D16:D19)</f>
        <v>0</v>
      </c>
      <c r="E20" s="126">
        <f>SUM(E16:E19)</f>
        <v>0</v>
      </c>
      <c r="F20" s="126">
        <f>SUM(F16:F19)</f>
        <v>0</v>
      </c>
      <c r="G20" s="129">
        <f>SUM(G16:G19)</f>
        <v>0</v>
      </c>
      <c r="H20" s="129">
        <f>SUM(H16:H19)</f>
        <v>0</v>
      </c>
      <c r="J20" s="135"/>
      <c r="L20" s="127" t="str">
        <f>"F40_"&amp;"0"&amp;C20&amp;1</f>
        <v>F40_051</v>
      </c>
      <c r="M20" s="128" t="str">
        <f>"F40_"&amp;"0"&amp;C20&amp;2</f>
        <v>F40_052</v>
      </c>
      <c r="N20" s="128" t="str">
        <f>"F40_"&amp;"0"&amp;C20&amp;3</f>
        <v>F40_053</v>
      </c>
      <c r="O20" s="128" t="str">
        <f>"F40_"&amp;"0"&amp;C20&amp;4</f>
        <v>F40_054</v>
      </c>
      <c r="P20" s="128" t="str">
        <f>"F40_"&amp;"0"&amp;C20&amp;5</f>
        <v>F40_055</v>
      </c>
    </row>
    <row r="21" spans="1:16" ht="13" x14ac:dyDescent="0.3">
      <c r="A21" s="125" t="s">
        <v>684</v>
      </c>
      <c r="B21" s="125" t="s">
        <v>685</v>
      </c>
      <c r="C21" s="125"/>
      <c r="D21" s="131"/>
      <c r="E21" s="131"/>
      <c r="F21" s="126" t="s">
        <v>651</v>
      </c>
      <c r="G21" s="129" t="s">
        <v>651</v>
      </c>
      <c r="H21" s="129" t="s">
        <v>651</v>
      </c>
      <c r="L21" s="127"/>
      <c r="M21" s="128"/>
      <c r="N21" s="128"/>
      <c r="O21" s="128"/>
      <c r="P21" s="128"/>
    </row>
    <row r="22" spans="1:16" ht="13" x14ac:dyDescent="0.25">
      <c r="A22" s="102" t="s">
        <v>686</v>
      </c>
      <c r="B22" s="102" t="s">
        <v>687</v>
      </c>
      <c r="C22" s="130">
        <v>6</v>
      </c>
      <c r="D22" s="131">
        <f>ROUND(SUMIF('Trial Balance'!P:P,L22,'Trial Balance'!H:H),0)</f>
        <v>0</v>
      </c>
      <c r="E22" s="131">
        <f>ROUND(SUMIF('Trial Balance'!Q:Q,M22,'Trial Balance'!I:I),0)</f>
        <v>0</v>
      </c>
      <c r="F22" s="131">
        <f>ROUND(SUMIF('Trial Balance'!R:R,N22,'Trial Balance'!J:J),0)</f>
        <v>0</v>
      </c>
      <c r="G22" s="103"/>
      <c r="H22" s="103">
        <f t="shared" ref="H22:H31" si="0">SUM(D22+E22-F22)</f>
        <v>0</v>
      </c>
      <c r="L22" s="134" t="str">
        <f t="shared" ref="L22:L34" si="1">"F40_"&amp;"0"&amp;C22&amp;1</f>
        <v>F40_061</v>
      </c>
      <c r="M22" s="105" t="str">
        <f t="shared" ref="M22:M34" si="2">"F40_"&amp;"0"&amp;C22&amp;2</f>
        <v>F40_062</v>
      </c>
      <c r="N22" s="105" t="str">
        <f t="shared" ref="N22:N34" si="3">"F40_"&amp;"0"&amp;C22&amp;3</f>
        <v>F40_063</v>
      </c>
      <c r="O22" s="105" t="str">
        <f t="shared" ref="O22:O34" si="4">"F40_"&amp;"0"&amp;C22&amp;4</f>
        <v>F40_064</v>
      </c>
      <c r="P22" s="105" t="str">
        <f t="shared" ref="P22:P34" si="5">"F40_"&amp;"0"&amp;C22&amp;5</f>
        <v>F40_065</v>
      </c>
    </row>
    <row r="23" spans="1:16" ht="13" x14ac:dyDescent="0.25">
      <c r="A23" s="102" t="s">
        <v>691</v>
      </c>
      <c r="B23" s="102" t="s">
        <v>692</v>
      </c>
      <c r="C23" s="130">
        <v>7</v>
      </c>
      <c r="D23" s="131">
        <f>ROUND(SUMIF('Trial Balance'!P:P,L23,'Trial Balance'!H:H),0)</f>
        <v>0</v>
      </c>
      <c r="E23" s="131">
        <f>ROUND(SUMIF('Trial Balance'!Q:Q,M23,'Trial Balance'!I:I),0)</f>
        <v>0</v>
      </c>
      <c r="F23" s="131">
        <f>ROUND(SUMIF('Trial Balance'!R:R,N23,'Trial Balance'!J:J),0)</f>
        <v>0</v>
      </c>
      <c r="G23" s="103"/>
      <c r="H23" s="103">
        <f t="shared" si="0"/>
        <v>0</v>
      </c>
      <c r="L23" s="134" t="str">
        <f t="shared" si="1"/>
        <v>F40_071</v>
      </c>
      <c r="M23" s="105" t="str">
        <f t="shared" si="2"/>
        <v>F40_072</v>
      </c>
      <c r="N23" s="105" t="str">
        <f t="shared" si="3"/>
        <v>F40_073</v>
      </c>
      <c r="O23" s="105" t="str">
        <f t="shared" si="4"/>
        <v>F40_074</v>
      </c>
      <c r="P23" s="105" t="str">
        <f t="shared" si="5"/>
        <v>F40_075</v>
      </c>
    </row>
    <row r="24" spans="1:16" ht="13" x14ac:dyDescent="0.25">
      <c r="A24" s="102" t="s">
        <v>696</v>
      </c>
      <c r="B24" s="102" t="s">
        <v>697</v>
      </c>
      <c r="C24" s="130">
        <v>8</v>
      </c>
      <c r="D24" s="131">
        <f>ROUND(SUMIF('Trial Balance'!P:P,L24,'Trial Balance'!H:H),0)</f>
        <v>0</v>
      </c>
      <c r="E24" s="131">
        <f>ROUND(SUMIF('Trial Balance'!Q:Q,M24,'Trial Balance'!I:I),0)</f>
        <v>0</v>
      </c>
      <c r="F24" s="131">
        <f>ROUND(SUMIF('Trial Balance'!R:R,N24,'Trial Balance'!J:J),0)</f>
        <v>0</v>
      </c>
      <c r="G24" s="103"/>
      <c r="H24" s="103">
        <f t="shared" si="0"/>
        <v>0</v>
      </c>
      <c r="L24" s="134" t="str">
        <f t="shared" si="1"/>
        <v>F40_081</v>
      </c>
      <c r="M24" s="105" t="str">
        <f t="shared" si="2"/>
        <v>F40_082</v>
      </c>
      <c r="N24" s="105" t="str">
        <f t="shared" si="3"/>
        <v>F40_083</v>
      </c>
      <c r="O24" s="105" t="str">
        <f t="shared" si="4"/>
        <v>F40_084</v>
      </c>
      <c r="P24" s="105" t="str">
        <f t="shared" si="5"/>
        <v>F40_085</v>
      </c>
    </row>
    <row r="25" spans="1:16" ht="13" x14ac:dyDescent="0.25">
      <c r="A25" s="102" t="s">
        <v>701</v>
      </c>
      <c r="B25" s="102" t="s">
        <v>702</v>
      </c>
      <c r="C25" s="130">
        <v>9</v>
      </c>
      <c r="D25" s="131">
        <f>ROUND(SUMIF('Trial Balance'!P:P,L25,'Trial Balance'!H:H),0)</f>
        <v>0</v>
      </c>
      <c r="E25" s="131">
        <f>ROUND(SUMIF('Trial Balance'!Q:Q,M25,'Trial Balance'!I:I),0)</f>
        <v>0</v>
      </c>
      <c r="F25" s="131">
        <f>ROUND(SUMIF('Trial Balance'!R:R,N25,'Trial Balance'!J:J),0)</f>
        <v>0</v>
      </c>
      <c r="G25" s="103"/>
      <c r="H25" s="103">
        <f t="shared" si="0"/>
        <v>0</v>
      </c>
      <c r="L25" s="134" t="str">
        <f t="shared" si="1"/>
        <v>F40_091</v>
      </c>
      <c r="M25" s="105" t="str">
        <f t="shared" si="2"/>
        <v>F40_092</v>
      </c>
      <c r="N25" s="105" t="str">
        <f t="shared" si="3"/>
        <v>F40_093</v>
      </c>
      <c r="O25" s="105" t="str">
        <f t="shared" si="4"/>
        <v>F40_094</v>
      </c>
      <c r="P25" s="105" t="str">
        <f t="shared" si="5"/>
        <v>F40_095</v>
      </c>
    </row>
    <row r="26" spans="1:16" x14ac:dyDescent="0.25">
      <c r="A26" s="102" t="s">
        <v>706</v>
      </c>
      <c r="B26" s="102" t="s">
        <v>707</v>
      </c>
      <c r="C26" s="102">
        <v>10</v>
      </c>
      <c r="D26" s="131">
        <f>ROUND(SUMIF('Trial Balance'!P:P,L26,'Trial Balance'!H:H),0)</f>
        <v>0</v>
      </c>
      <c r="E26" s="131">
        <f>ROUND(SUMIF('Trial Balance'!Q:Q,M26,'Trial Balance'!I:I),0)</f>
        <v>0</v>
      </c>
      <c r="F26" s="131">
        <f>ROUND(SUMIF('Trial Balance'!R:R,N26,'Trial Balance'!J:J),0)</f>
        <v>0</v>
      </c>
      <c r="G26" s="103"/>
      <c r="H26" s="103">
        <f t="shared" si="0"/>
        <v>0</v>
      </c>
      <c r="L26" s="134" t="str">
        <f t="shared" si="1"/>
        <v>F40_0101</v>
      </c>
      <c r="M26" s="105" t="str">
        <f t="shared" si="2"/>
        <v>F40_0102</v>
      </c>
      <c r="N26" s="105" t="str">
        <f t="shared" si="3"/>
        <v>F40_0103</v>
      </c>
      <c r="O26" s="105" t="str">
        <f t="shared" si="4"/>
        <v>F40_0104</v>
      </c>
      <c r="P26" s="105" t="str">
        <f t="shared" si="5"/>
        <v>F40_0105</v>
      </c>
    </row>
    <row r="27" spans="1:16" x14ac:dyDescent="0.25">
      <c r="A27" s="102" t="s">
        <v>711</v>
      </c>
      <c r="B27" s="102" t="s">
        <v>712</v>
      </c>
      <c r="C27" s="102">
        <v>11</v>
      </c>
      <c r="D27" s="131">
        <f>ROUND(SUMIF('Trial Balance'!P:P,L27,'Trial Balance'!H:H),0)</f>
        <v>0</v>
      </c>
      <c r="E27" s="131">
        <f>ROUND(SUMIF('Trial Balance'!Q:Q,M27,'Trial Balance'!I:I),0)</f>
        <v>0</v>
      </c>
      <c r="F27" s="131">
        <f>ROUND(SUMIF('Trial Balance'!R:R,N27,'Trial Balance'!J:J),0)</f>
        <v>0</v>
      </c>
      <c r="G27" s="103"/>
      <c r="H27" s="103">
        <f t="shared" si="0"/>
        <v>0</v>
      </c>
      <c r="L27" s="134" t="str">
        <f t="shared" si="1"/>
        <v>F40_0111</v>
      </c>
      <c r="M27" s="105" t="str">
        <f t="shared" si="2"/>
        <v>F40_0112</v>
      </c>
      <c r="N27" s="105" t="str">
        <f t="shared" si="3"/>
        <v>F40_0113</v>
      </c>
      <c r="O27" s="105" t="str">
        <f t="shared" si="4"/>
        <v>F40_0114</v>
      </c>
      <c r="P27" s="105" t="str">
        <f t="shared" si="5"/>
        <v>F40_0115</v>
      </c>
    </row>
    <row r="28" spans="1:16" x14ac:dyDescent="0.25">
      <c r="A28" s="102" t="s">
        <v>716</v>
      </c>
      <c r="B28" s="102" t="s">
        <v>717</v>
      </c>
      <c r="C28" s="102">
        <v>12</v>
      </c>
      <c r="D28" s="131">
        <f>ROUND(SUMIF('Trial Balance'!P:P,L28,'Trial Balance'!H:H),0)</f>
        <v>0</v>
      </c>
      <c r="E28" s="131">
        <f>ROUND(SUMIF('Trial Balance'!Q:Q,M28,'Trial Balance'!I:I),0)</f>
        <v>0</v>
      </c>
      <c r="F28" s="131">
        <f>ROUND(SUMIF('Trial Balance'!R:R,N28,'Trial Balance'!J:J),0)</f>
        <v>0</v>
      </c>
      <c r="G28" s="103"/>
      <c r="H28" s="103">
        <f t="shared" si="0"/>
        <v>0</v>
      </c>
      <c r="L28" s="134" t="str">
        <f t="shared" si="1"/>
        <v>F40_0121</v>
      </c>
      <c r="M28" s="105" t="str">
        <f t="shared" si="2"/>
        <v>F40_0122</v>
      </c>
      <c r="N28" s="105" t="str">
        <f t="shared" si="3"/>
        <v>F40_0123</v>
      </c>
      <c r="O28" s="105" t="str">
        <f t="shared" si="4"/>
        <v>F40_0124</v>
      </c>
      <c r="P28" s="105" t="str">
        <f t="shared" si="5"/>
        <v>F40_0125</v>
      </c>
    </row>
    <row r="29" spans="1:16" x14ac:dyDescent="0.25">
      <c r="A29" s="102" t="s">
        <v>721</v>
      </c>
      <c r="B29" s="102" t="s">
        <v>722</v>
      </c>
      <c r="C29" s="102">
        <v>13</v>
      </c>
      <c r="D29" s="131">
        <f>ROUND(SUMIF('Trial Balance'!P:P,L29,'Trial Balance'!H:H),0)</f>
        <v>0</v>
      </c>
      <c r="E29" s="131">
        <f>ROUND(SUMIF('Trial Balance'!Q:Q,M29,'Trial Balance'!I:I),0)</f>
        <v>0</v>
      </c>
      <c r="F29" s="131">
        <f>ROUND(SUMIF('Trial Balance'!R:R,N29,'Trial Balance'!J:J),0)</f>
        <v>0</v>
      </c>
      <c r="G29" s="103"/>
      <c r="H29" s="103">
        <f t="shared" si="0"/>
        <v>0</v>
      </c>
      <c r="L29" s="134" t="str">
        <f t="shared" si="1"/>
        <v>F40_0131</v>
      </c>
      <c r="M29" s="105" t="str">
        <f t="shared" si="2"/>
        <v>F40_0132</v>
      </c>
      <c r="N29" s="105" t="str">
        <f t="shared" si="3"/>
        <v>F40_0133</v>
      </c>
      <c r="O29" s="105" t="str">
        <f t="shared" si="4"/>
        <v>F40_0134</v>
      </c>
      <c r="P29" s="105" t="str">
        <f t="shared" si="5"/>
        <v>F40_0135</v>
      </c>
    </row>
    <row r="30" spans="1:16" x14ac:dyDescent="0.25">
      <c r="A30" s="102" t="s">
        <v>726</v>
      </c>
      <c r="B30" s="102" t="s">
        <v>727</v>
      </c>
      <c r="C30" s="102">
        <v>14</v>
      </c>
      <c r="D30" s="131">
        <f>ROUND(SUMIF('Trial Balance'!P:P,L30,'Trial Balance'!H:H),0)</f>
        <v>0</v>
      </c>
      <c r="E30" s="131">
        <f>ROUND(SUMIF('Trial Balance'!Q:Q,M30,'Trial Balance'!I:I),0)</f>
        <v>0</v>
      </c>
      <c r="F30" s="131">
        <f>ROUND(SUMIF('Trial Balance'!R:R,N30,'Trial Balance'!J:J),0)</f>
        <v>0</v>
      </c>
      <c r="G30" s="103"/>
      <c r="H30" s="103">
        <f t="shared" si="0"/>
        <v>0</v>
      </c>
      <c r="L30" s="134" t="str">
        <f t="shared" si="1"/>
        <v>F40_0141</v>
      </c>
      <c r="M30" s="105" t="str">
        <f t="shared" si="2"/>
        <v>F40_0142</v>
      </c>
      <c r="N30" s="105" t="str">
        <f t="shared" si="3"/>
        <v>F40_0143</v>
      </c>
      <c r="O30" s="105" t="str">
        <f t="shared" si="4"/>
        <v>F40_0144</v>
      </c>
      <c r="P30" s="105" t="str">
        <f t="shared" si="5"/>
        <v>F40_0145</v>
      </c>
    </row>
    <row r="31" spans="1:16" x14ac:dyDescent="0.25">
      <c r="A31" s="102" t="s">
        <v>731</v>
      </c>
      <c r="B31" s="102" t="s">
        <v>732</v>
      </c>
      <c r="C31" s="102">
        <v>15</v>
      </c>
      <c r="D31" s="131">
        <f>ROUND(SUMIF('Trial Balance'!P:P,L31,'Trial Balance'!H:H),0)</f>
        <v>0</v>
      </c>
      <c r="E31" s="131">
        <f>ROUND(SUMIF('Trial Balance'!Q:Q,M31,'Trial Balance'!I:I),0)</f>
        <v>0</v>
      </c>
      <c r="F31" s="131">
        <f>ROUND(SUMIF('Trial Balance'!R:R,N31,'Trial Balance'!J:J),0)</f>
        <v>0</v>
      </c>
      <c r="G31" s="103"/>
      <c r="H31" s="103">
        <f t="shared" si="0"/>
        <v>0</v>
      </c>
      <c r="L31" s="134" t="str">
        <f t="shared" si="1"/>
        <v>F40_0151</v>
      </c>
      <c r="M31" s="105" t="str">
        <f t="shared" si="2"/>
        <v>F40_0152</v>
      </c>
      <c r="N31" s="105" t="str">
        <f t="shared" si="3"/>
        <v>F40_0153</v>
      </c>
      <c r="O31" s="105" t="str">
        <f t="shared" si="4"/>
        <v>F40_0154</v>
      </c>
      <c r="P31" s="105" t="str">
        <f t="shared" si="5"/>
        <v>F40_0155</v>
      </c>
    </row>
    <row r="32" spans="1:16" ht="13" x14ac:dyDescent="0.3">
      <c r="A32" s="125" t="s">
        <v>736</v>
      </c>
      <c r="B32" s="125" t="s">
        <v>737</v>
      </c>
      <c r="C32" s="125">
        <v>16</v>
      </c>
      <c r="D32" s="126">
        <f>SUM(D22:D31)</f>
        <v>0</v>
      </c>
      <c r="E32" s="126">
        <f>SUM(E22:E31)</f>
        <v>0</v>
      </c>
      <c r="F32" s="126">
        <f>SUM(F22:F31)</f>
        <v>0</v>
      </c>
      <c r="G32" s="129">
        <f>SUM(G22:G31)</f>
        <v>0</v>
      </c>
      <c r="H32" s="129">
        <f>SUM(H22:H31)</f>
        <v>0</v>
      </c>
      <c r="J32" s="121"/>
      <c r="K32" s="122"/>
      <c r="L32" s="127" t="str">
        <f t="shared" si="1"/>
        <v>F40_0161</v>
      </c>
      <c r="M32" s="128" t="str">
        <f t="shared" si="2"/>
        <v>F40_0162</v>
      </c>
      <c r="N32" s="128" t="str">
        <f t="shared" si="3"/>
        <v>F40_0163</v>
      </c>
      <c r="O32" s="128" t="str">
        <f t="shared" si="4"/>
        <v>F40_0164</v>
      </c>
      <c r="P32" s="128" t="str">
        <f t="shared" si="5"/>
        <v>F40_0165</v>
      </c>
    </row>
    <row r="33" spans="1:16" ht="13" x14ac:dyDescent="0.3">
      <c r="A33" s="125" t="s">
        <v>738</v>
      </c>
      <c r="B33" s="125" t="s">
        <v>739</v>
      </c>
      <c r="C33" s="125">
        <v>17</v>
      </c>
      <c r="D33" s="131">
        <f>ROUND(SUMIF('Trial Balance'!P:P,L33,'Trial Balance'!H:H),0)</f>
        <v>0</v>
      </c>
      <c r="E33" s="131">
        <f>ROUND(SUMIF('Trial Balance'!Q:Q,M33,'Trial Balance'!I:I),0)</f>
        <v>0</v>
      </c>
      <c r="F33" s="131">
        <f>ROUND(SUMIF('Trial Balance'!R:R,N33,'Trial Balance'!J:J),0)</f>
        <v>0</v>
      </c>
      <c r="G33" s="103">
        <v>0</v>
      </c>
      <c r="H33" s="129">
        <f>SUM(D33+E33-F33)</f>
        <v>0</v>
      </c>
      <c r="J33" s="136"/>
      <c r="K33" s="137"/>
      <c r="L33" s="134" t="str">
        <f t="shared" si="1"/>
        <v>F40_0171</v>
      </c>
      <c r="M33" s="105" t="str">
        <f t="shared" si="2"/>
        <v>F40_0172</v>
      </c>
      <c r="N33" s="105" t="str">
        <f t="shared" si="3"/>
        <v>F40_0173</v>
      </c>
      <c r="O33" s="105" t="str">
        <f t="shared" si="4"/>
        <v>F40_0174</v>
      </c>
      <c r="P33" s="105" t="str">
        <f t="shared" si="5"/>
        <v>F40_0175</v>
      </c>
    </row>
    <row r="34" spans="1:16" ht="13" x14ac:dyDescent="0.3">
      <c r="A34" s="125" t="s">
        <v>743</v>
      </c>
      <c r="B34" s="125" t="s">
        <v>744</v>
      </c>
      <c r="C34" s="125">
        <v>18</v>
      </c>
      <c r="D34" s="126">
        <f>D20+D32+D33</f>
        <v>0</v>
      </c>
      <c r="E34" s="126">
        <f>E20+E32+E33</f>
        <v>0</v>
      </c>
      <c r="F34" s="126">
        <f>F20+F32+F33</f>
        <v>0</v>
      </c>
      <c r="G34" s="129">
        <f>G20+G32+G33</f>
        <v>0</v>
      </c>
      <c r="H34" s="129">
        <f>H20+H32+H33</f>
        <v>0</v>
      </c>
      <c r="J34" s="138"/>
      <c r="L34" s="127" t="str">
        <f t="shared" si="1"/>
        <v>F40_0181</v>
      </c>
      <c r="M34" s="128" t="str">
        <f t="shared" si="2"/>
        <v>F40_0182</v>
      </c>
      <c r="N34" s="128" t="str">
        <f t="shared" si="3"/>
        <v>F40_0183</v>
      </c>
      <c r="O34" s="128" t="str">
        <f t="shared" si="4"/>
        <v>F40_0184</v>
      </c>
      <c r="P34" s="128" t="str">
        <f t="shared" si="5"/>
        <v>F40_0185</v>
      </c>
    </row>
    <row r="35" spans="1:16" x14ac:dyDescent="0.25">
      <c r="A35" s="102"/>
      <c r="B35" s="102"/>
      <c r="C35" s="102" t="s">
        <v>651</v>
      </c>
      <c r="D35" s="103" t="s">
        <v>651</v>
      </c>
      <c r="E35" s="103" t="s">
        <v>651</v>
      </c>
      <c r="F35" s="103" t="s">
        <v>651</v>
      </c>
      <c r="G35" s="103" t="s">
        <v>651</v>
      </c>
      <c r="J35" s="138"/>
      <c r="L35" s="134"/>
      <c r="M35" s="105"/>
      <c r="N35" s="105"/>
      <c r="O35" s="105"/>
      <c r="P35" s="105"/>
    </row>
    <row r="36" spans="1:16" ht="13" thickBot="1" x14ac:dyDescent="0.3">
      <c r="A36" s="139"/>
      <c r="B36" s="139"/>
      <c r="C36" s="139"/>
      <c r="D36" s="140"/>
      <c r="E36" s="140"/>
      <c r="F36" s="140"/>
      <c r="G36" s="140"/>
      <c r="J36" s="138"/>
      <c r="L36" s="134"/>
      <c r="M36" s="105"/>
      <c r="N36" s="105"/>
      <c r="O36" s="105"/>
      <c r="P36" s="105"/>
    </row>
    <row r="37" spans="1:16" ht="65.5" thickTop="1" x14ac:dyDescent="0.25">
      <c r="A37" s="110" t="s">
        <v>645</v>
      </c>
      <c r="B37" s="110" t="s">
        <v>646</v>
      </c>
      <c r="C37" s="110" t="s">
        <v>651</v>
      </c>
      <c r="D37" s="111" t="s">
        <v>647</v>
      </c>
      <c r="E37" s="111" t="s">
        <v>745</v>
      </c>
      <c r="F37" s="111" t="s">
        <v>746</v>
      </c>
      <c r="G37" s="111" t="s">
        <v>747</v>
      </c>
      <c r="J37" s="138"/>
      <c r="L37" s="141"/>
      <c r="M37" s="142"/>
      <c r="N37" s="142"/>
      <c r="O37" s="143"/>
      <c r="P37" s="142"/>
    </row>
    <row r="38" spans="1:16" ht="13" x14ac:dyDescent="0.25">
      <c r="A38" s="110"/>
      <c r="B38" s="110" t="s">
        <v>748</v>
      </c>
      <c r="C38" s="110"/>
      <c r="D38" s="111"/>
      <c r="E38" s="111"/>
      <c r="F38" s="111"/>
      <c r="G38" s="111"/>
      <c r="J38" s="138"/>
      <c r="L38" s="141"/>
      <c r="M38" s="142"/>
      <c r="N38" s="142"/>
      <c r="O38" s="143"/>
      <c r="P38" s="142"/>
    </row>
    <row r="39" spans="1:16" ht="13.5" thickBot="1" x14ac:dyDescent="0.35">
      <c r="A39" s="118" t="s">
        <v>407</v>
      </c>
      <c r="B39" s="118" t="s">
        <v>658</v>
      </c>
      <c r="C39" s="118" t="s">
        <v>659</v>
      </c>
      <c r="D39" s="119">
        <v>6</v>
      </c>
      <c r="E39" s="119">
        <v>7</v>
      </c>
      <c r="F39" s="119">
        <v>8</v>
      </c>
      <c r="G39" s="119">
        <v>9</v>
      </c>
      <c r="J39" s="138"/>
      <c r="L39" s="144"/>
      <c r="M39" s="145"/>
      <c r="N39" s="145"/>
      <c r="O39" s="146"/>
      <c r="P39" s="145"/>
    </row>
    <row r="40" spans="1:16" ht="13.5" thickTop="1" x14ac:dyDescent="0.3">
      <c r="A40" s="125" t="s">
        <v>660</v>
      </c>
      <c r="B40" s="125" t="s">
        <v>661</v>
      </c>
      <c r="C40" s="125" t="s">
        <v>651</v>
      </c>
      <c r="D40" s="129" t="s">
        <v>651</v>
      </c>
      <c r="E40" s="129" t="s">
        <v>651</v>
      </c>
      <c r="F40" s="129" t="s">
        <v>651</v>
      </c>
      <c r="G40" s="129"/>
      <c r="J40" s="138"/>
      <c r="L40" s="127"/>
      <c r="M40" s="128"/>
      <c r="N40" s="128"/>
      <c r="O40" s="128"/>
      <c r="P40" s="128"/>
    </row>
    <row r="41" spans="1:16" x14ac:dyDescent="0.25">
      <c r="A41" s="102" t="s">
        <v>662</v>
      </c>
      <c r="B41" s="102" t="s">
        <v>663</v>
      </c>
      <c r="C41" s="102">
        <v>19</v>
      </c>
      <c r="D41" s="147">
        <f>-ROUND(SUMIF('Trial Balance'!P:P,L41,'Trial Balance'!H:H),0)</f>
        <v>0</v>
      </c>
      <c r="E41" s="147">
        <f>ROUND(SUMIF('Trial Balance'!Q:Q,M41,'Trial Balance'!J:J),0)</f>
        <v>0</v>
      </c>
      <c r="F41" s="147">
        <f>ROUND(SUMIF('Trial Balance'!R:R,N41,'Trial Balance'!I:I),0)</f>
        <v>0</v>
      </c>
      <c r="G41" s="147">
        <f>D41+E41-F41</f>
        <v>0</v>
      </c>
      <c r="L41" s="134" t="str">
        <f>"F40_"&amp;"0"&amp;C41&amp;1</f>
        <v>F40_0191</v>
      </c>
      <c r="M41" s="148" t="str">
        <f>"F40_"&amp;"0"&amp;C41&amp;2</f>
        <v>F40_0192</v>
      </c>
      <c r="N41" s="148" t="str">
        <f>"F40_"&amp;"0"&amp;C41&amp;3</f>
        <v>F40_0193</v>
      </c>
      <c r="O41" s="148" t="str">
        <f>"F40_"&amp;"0"&amp;C41&amp;4</f>
        <v>F40_0194</v>
      </c>
      <c r="P41" s="105"/>
    </row>
    <row r="42" spans="1:16" ht="13" x14ac:dyDescent="0.3">
      <c r="A42" s="133" t="s">
        <v>667</v>
      </c>
      <c r="B42" s="102" t="s">
        <v>752</v>
      </c>
      <c r="C42" s="102">
        <v>20</v>
      </c>
      <c r="D42" s="147">
        <f>-ROUND(SUMIF('Trial Balance'!P:P,L42,'Trial Balance'!H:H),0)</f>
        <v>0</v>
      </c>
      <c r="E42" s="147">
        <f>ROUND(SUMIF('Trial Balance'!Q:Q,M42,'Trial Balance'!J:J),0)</f>
        <v>0</v>
      </c>
      <c r="F42" s="147">
        <f>ROUND(SUMIF('Trial Balance'!R:R,N42,'Trial Balance'!I:I),0)</f>
        <v>0</v>
      </c>
      <c r="G42" s="147">
        <f>D42+E42-F42</f>
        <v>0</v>
      </c>
      <c r="I42" s="149" t="s">
        <v>753</v>
      </c>
      <c r="J42" s="121" t="s">
        <v>754</v>
      </c>
      <c r="K42" s="122" t="s">
        <v>277</v>
      </c>
      <c r="L42" s="134" t="str">
        <f>"F40_"&amp;"0"&amp;C42&amp;1</f>
        <v>F40_0201</v>
      </c>
      <c r="M42" s="148" t="str">
        <f>"F40_"&amp;"0"&amp;C42&amp;2</f>
        <v>F40_0202</v>
      </c>
      <c r="N42" s="148" t="str">
        <f>"F40_"&amp;"0"&amp;C42&amp;3</f>
        <v>F40_0203</v>
      </c>
      <c r="O42" s="148" t="str">
        <f>"F40_"&amp;"0"&amp;C42&amp;4</f>
        <v>F40_0204</v>
      </c>
      <c r="P42" s="105"/>
    </row>
    <row r="43" spans="1:16" x14ac:dyDescent="0.25">
      <c r="A43" s="133" t="s">
        <v>758</v>
      </c>
      <c r="B43" s="102" t="s">
        <v>673</v>
      </c>
      <c r="C43" s="102">
        <v>21</v>
      </c>
      <c r="D43" s="147">
        <f>-ROUND(SUMIF('Trial Balance'!P:P,L43,'Trial Balance'!H:H),0)</f>
        <v>0</v>
      </c>
      <c r="E43" s="147">
        <f>ROUND(SUMIF('Trial Balance'!Q:Q,M43,'Trial Balance'!J:J),0)</f>
        <v>0</v>
      </c>
      <c r="F43" s="147">
        <f>ROUND(SUMIF('Trial Balance'!R:R,N43,'Trial Balance'!I:I),0)</f>
        <v>0</v>
      </c>
      <c r="G43" s="147">
        <f>D43+E43-F43</f>
        <v>0</v>
      </c>
      <c r="I43" s="137">
        <f>H20-G44</f>
        <v>0</v>
      </c>
      <c r="J43" s="136">
        <f>'1. F10'!E20</f>
        <v>0</v>
      </c>
      <c r="K43" s="150">
        <f>J43-I43</f>
        <v>0</v>
      </c>
      <c r="L43" s="134" t="str">
        <f>"F40_"&amp;"0"&amp;C43&amp;1</f>
        <v>F40_0211</v>
      </c>
      <c r="M43" s="148" t="str">
        <f>"F40_"&amp;"0"&amp;C43&amp;2</f>
        <v>F40_0212</v>
      </c>
      <c r="N43" s="148" t="str">
        <f>"F40_"&amp;"0"&amp;C43&amp;3</f>
        <v>F40_0213</v>
      </c>
      <c r="O43" s="148" t="str">
        <f>"F40_"&amp;"0"&amp;C43&amp;4</f>
        <v>F40_0214</v>
      </c>
      <c r="P43" s="105"/>
    </row>
    <row r="44" spans="1:16" ht="13" x14ac:dyDescent="0.3">
      <c r="A44" s="125" t="s">
        <v>762</v>
      </c>
      <c r="B44" s="125" t="s">
        <v>763</v>
      </c>
      <c r="C44" s="125">
        <v>22</v>
      </c>
      <c r="D44" s="151">
        <f>SUM(D41:D43)</f>
        <v>0</v>
      </c>
      <c r="E44" s="151">
        <f>SUM(E41:E43)</f>
        <v>0</v>
      </c>
      <c r="F44" s="147">
        <f>SUM(F41:F43)</f>
        <v>0</v>
      </c>
      <c r="G44" s="151">
        <f>SUM(G41:G43)</f>
        <v>0</v>
      </c>
      <c r="J44" s="136"/>
      <c r="K44" s="122"/>
      <c r="L44" s="127" t="str">
        <f>"F40_"&amp;"0"&amp;C44&amp;1</f>
        <v>F40_0221</v>
      </c>
      <c r="M44" s="152" t="str">
        <f>"F40_"&amp;"0"&amp;C44&amp;2</f>
        <v>F40_0222</v>
      </c>
      <c r="N44" s="152" t="str">
        <f>"F40_"&amp;"0"&amp;C44&amp;3</f>
        <v>F40_0223</v>
      </c>
      <c r="O44" s="152" t="str">
        <f>"F40_"&amp;"0"&amp;C44&amp;4</f>
        <v>F40_0224</v>
      </c>
      <c r="P44" s="128"/>
    </row>
    <row r="45" spans="1:16" ht="13" x14ac:dyDescent="0.3">
      <c r="A45" s="125" t="s">
        <v>684</v>
      </c>
      <c r="B45" s="125" t="s">
        <v>764</v>
      </c>
      <c r="C45" s="102"/>
      <c r="D45" s="151"/>
      <c r="E45" s="151"/>
      <c r="F45" s="151"/>
      <c r="G45" s="151"/>
      <c r="J45" s="136"/>
      <c r="K45" s="122"/>
      <c r="L45" s="134"/>
      <c r="M45" s="152"/>
      <c r="N45" s="152"/>
      <c r="O45" s="152"/>
      <c r="P45" s="128"/>
    </row>
    <row r="46" spans="1:16" x14ac:dyDescent="0.25">
      <c r="A46" s="102" t="s">
        <v>765</v>
      </c>
      <c r="B46" s="102" t="s">
        <v>766</v>
      </c>
      <c r="C46" s="102">
        <v>23</v>
      </c>
      <c r="D46" s="147">
        <f>-ROUND(SUMIF('Trial Balance'!P:P,L46,'Trial Balance'!H:H),0)</f>
        <v>0</v>
      </c>
      <c r="E46" s="147">
        <f>ROUND(SUMIF('Trial Balance'!Q:Q,M46,'Trial Balance'!J:J),0)</f>
        <v>0</v>
      </c>
      <c r="F46" s="147">
        <f>ROUND(SUMIF('Trial Balance'!R:R,N46,'Trial Balance'!I:I),0)</f>
        <v>0</v>
      </c>
      <c r="G46" s="147">
        <f t="shared" ref="G46:G52" si="6">D46+E46-F46</f>
        <v>0</v>
      </c>
      <c r="J46" s="136"/>
      <c r="K46" s="122"/>
      <c r="L46" s="134" t="str">
        <f t="shared" ref="L46:L54" si="7">"F40_"&amp;"0"&amp;C46&amp;1</f>
        <v>F40_0231</v>
      </c>
      <c r="M46" s="148" t="str">
        <f t="shared" ref="M46:M54" si="8">"F40_"&amp;"0"&amp;C46&amp;2</f>
        <v>F40_0232</v>
      </c>
      <c r="N46" s="148" t="str">
        <f t="shared" ref="N46:N54" si="9">"F40_"&amp;"0"&amp;C46&amp;3</f>
        <v>F40_0233</v>
      </c>
      <c r="O46" s="148" t="str">
        <f t="shared" ref="O46:O54" si="10">"F40_"&amp;"0"&amp;C46&amp;4</f>
        <v>F40_0234</v>
      </c>
      <c r="P46" s="105"/>
    </row>
    <row r="47" spans="1:16" x14ac:dyDescent="0.25">
      <c r="A47" s="102" t="s">
        <v>691</v>
      </c>
      <c r="B47" s="102" t="s">
        <v>692</v>
      </c>
      <c r="C47" s="102">
        <v>24</v>
      </c>
      <c r="D47" s="147">
        <f>-ROUND(SUMIF('Trial Balance'!P:P,L47,'Trial Balance'!H:H),0)</f>
        <v>0</v>
      </c>
      <c r="E47" s="147">
        <f>ROUND(SUMIF('Trial Balance'!Q:Q,M47,'Trial Balance'!J:J),0)</f>
        <v>0</v>
      </c>
      <c r="F47" s="147">
        <f>ROUND(SUMIF('Trial Balance'!R:R,N47,'Trial Balance'!I:I),0)</f>
        <v>0</v>
      </c>
      <c r="G47" s="147">
        <f t="shared" si="6"/>
        <v>0</v>
      </c>
      <c r="J47" s="136"/>
      <c r="K47" s="122"/>
      <c r="L47" s="134" t="str">
        <f t="shared" si="7"/>
        <v>F40_0241</v>
      </c>
      <c r="M47" s="148" t="str">
        <f t="shared" si="8"/>
        <v>F40_0242</v>
      </c>
      <c r="N47" s="148" t="str">
        <f t="shared" si="9"/>
        <v>F40_0243</v>
      </c>
      <c r="O47" s="148" t="str">
        <f t="shared" si="10"/>
        <v>F40_0244</v>
      </c>
      <c r="P47" s="105"/>
    </row>
    <row r="48" spans="1:16" x14ac:dyDescent="0.25">
      <c r="A48" s="102" t="s">
        <v>696</v>
      </c>
      <c r="B48" s="102" t="s">
        <v>697</v>
      </c>
      <c r="C48" s="102">
        <v>25</v>
      </c>
      <c r="D48" s="147">
        <f>-ROUND(SUMIF('Trial Balance'!P:P,L48,'Trial Balance'!H:H),0)</f>
        <v>0</v>
      </c>
      <c r="E48" s="153">
        <f>ROUND(SUMIF('Trial Balance'!Q:Q,M48,'Trial Balance'!J:J),0)+1</f>
        <v>1</v>
      </c>
      <c r="F48" s="147">
        <f>ROUND(SUMIF('Trial Balance'!R:R,N48,'Trial Balance'!I:I),0)</f>
        <v>0</v>
      </c>
      <c r="G48" s="147">
        <f t="shared" si="6"/>
        <v>1</v>
      </c>
      <c r="J48" s="136"/>
      <c r="K48" s="122"/>
      <c r="L48" s="134" t="str">
        <f t="shared" si="7"/>
        <v>F40_0251</v>
      </c>
      <c r="M48" s="148" t="str">
        <f t="shared" si="8"/>
        <v>F40_0252</v>
      </c>
      <c r="N48" s="148" t="str">
        <f t="shared" si="9"/>
        <v>F40_0253</v>
      </c>
      <c r="O48" s="148" t="str">
        <f t="shared" si="10"/>
        <v>F40_0254</v>
      </c>
      <c r="P48" s="105"/>
    </row>
    <row r="49" spans="1:16" x14ac:dyDescent="0.25">
      <c r="A49" s="102" t="s">
        <v>701</v>
      </c>
      <c r="B49" s="102" t="s">
        <v>702</v>
      </c>
      <c r="C49" s="102">
        <v>26</v>
      </c>
      <c r="D49" s="147">
        <f>-ROUND(SUMIF('Trial Balance'!P:P,L49,'Trial Balance'!H:H),0)</f>
        <v>0</v>
      </c>
      <c r="E49" s="153">
        <f>ROUND(SUMIF('Trial Balance'!Q:Q,M49,'Trial Balance'!J:J),0)+1</f>
        <v>1</v>
      </c>
      <c r="F49" s="147">
        <f>ROUND(SUMIF('Trial Balance'!R:R,N49,'Trial Balance'!I:I),0)</f>
        <v>0</v>
      </c>
      <c r="G49" s="147">
        <f t="shared" si="6"/>
        <v>1</v>
      </c>
      <c r="J49" s="136"/>
      <c r="K49" s="122"/>
      <c r="L49" s="134" t="str">
        <f t="shared" si="7"/>
        <v>F40_0261</v>
      </c>
      <c r="M49" s="148" t="str">
        <f t="shared" si="8"/>
        <v>F40_0262</v>
      </c>
      <c r="N49" s="148" t="str">
        <f t="shared" si="9"/>
        <v>F40_0263</v>
      </c>
      <c r="O49" s="148" t="str">
        <f t="shared" si="10"/>
        <v>F40_0264</v>
      </c>
      <c r="P49" s="105"/>
    </row>
    <row r="50" spans="1:16" x14ac:dyDescent="0.25">
      <c r="A50" s="102" t="s">
        <v>706</v>
      </c>
      <c r="B50" s="102" t="s">
        <v>707</v>
      </c>
      <c r="C50" s="102">
        <v>27</v>
      </c>
      <c r="D50" s="147">
        <f>-ROUND(SUMIF('Trial Balance'!P:P,L50,'Trial Balance'!H:H),0)</f>
        <v>0</v>
      </c>
      <c r="E50" s="147">
        <f>ROUND(SUMIF('Trial Balance'!Q:Q,M50,'Trial Balance'!J:J),0)</f>
        <v>0</v>
      </c>
      <c r="F50" s="147">
        <f>ROUND(SUMIF('Trial Balance'!R:R,N50,'Trial Balance'!I:I),0)</f>
        <v>0</v>
      </c>
      <c r="G50" s="147">
        <f t="shared" si="6"/>
        <v>0</v>
      </c>
      <c r="J50" s="136"/>
      <c r="K50" s="122"/>
      <c r="L50" s="134" t="str">
        <f t="shared" si="7"/>
        <v>F40_0271</v>
      </c>
      <c r="M50" s="148" t="str">
        <f t="shared" si="8"/>
        <v>F40_0272</v>
      </c>
      <c r="N50" s="148" t="str">
        <f t="shared" si="9"/>
        <v>F40_0273</v>
      </c>
      <c r="O50" s="148" t="str">
        <f t="shared" si="10"/>
        <v>F40_0274</v>
      </c>
      <c r="P50" s="105"/>
    </row>
    <row r="51" spans="1:16" x14ac:dyDescent="0.25">
      <c r="A51" s="102" t="s">
        <v>711</v>
      </c>
      <c r="B51" s="102" t="s">
        <v>712</v>
      </c>
      <c r="C51" s="102">
        <v>28</v>
      </c>
      <c r="D51" s="147">
        <f>-ROUND(SUMIF('Trial Balance'!P:P,L51,'Trial Balance'!H:H),0)</f>
        <v>0</v>
      </c>
      <c r="E51" s="147">
        <f>ROUND(SUMIF('Trial Balance'!Q:Q,M51,'Trial Balance'!J:J),0)</f>
        <v>0</v>
      </c>
      <c r="F51" s="147">
        <f>ROUND(SUMIF('Trial Balance'!R:R,N51,'Trial Balance'!I:I),0)</f>
        <v>0</v>
      </c>
      <c r="G51" s="147">
        <f t="shared" si="6"/>
        <v>0</v>
      </c>
      <c r="J51" s="136"/>
      <c r="K51" s="122"/>
      <c r="L51" s="134" t="str">
        <f t="shared" si="7"/>
        <v>F40_0281</v>
      </c>
      <c r="M51" s="148" t="str">
        <f t="shared" si="8"/>
        <v>F40_0282</v>
      </c>
      <c r="N51" s="148" t="str">
        <f t="shared" si="9"/>
        <v>F40_0283</v>
      </c>
      <c r="O51" s="148" t="str">
        <f t="shared" si="10"/>
        <v>F40_0284</v>
      </c>
      <c r="P51" s="105"/>
    </row>
    <row r="52" spans="1:16" ht="13" x14ac:dyDescent="0.3">
      <c r="A52" s="102" t="s">
        <v>716</v>
      </c>
      <c r="B52" s="102" t="s">
        <v>717</v>
      </c>
      <c r="C52" s="102">
        <v>29</v>
      </c>
      <c r="D52" s="147">
        <f>-ROUND(SUMIF('Trial Balance'!P:P,L52,'Trial Balance'!H:H),0)</f>
        <v>0</v>
      </c>
      <c r="E52" s="147">
        <f>ROUND(SUMIF('Trial Balance'!Q:Q,M52,'Trial Balance'!J:J),0)</f>
        <v>0</v>
      </c>
      <c r="F52" s="147">
        <f>ROUND(SUMIF('Trial Balance'!R:R,N52,'Trial Balance'!I:I),0)</f>
        <v>0</v>
      </c>
      <c r="G52" s="147">
        <f t="shared" si="6"/>
        <v>0</v>
      </c>
      <c r="I52" s="149" t="s">
        <v>753</v>
      </c>
      <c r="J52" s="121" t="s">
        <v>754</v>
      </c>
      <c r="K52" s="122" t="s">
        <v>277</v>
      </c>
      <c r="L52" s="134" t="str">
        <f t="shared" si="7"/>
        <v>F40_0291</v>
      </c>
      <c r="M52" s="148" t="str">
        <f t="shared" si="8"/>
        <v>F40_0292</v>
      </c>
      <c r="N52" s="148" t="str">
        <f t="shared" si="9"/>
        <v>F40_0293</v>
      </c>
      <c r="O52" s="148" t="str">
        <f t="shared" si="10"/>
        <v>F40_0294</v>
      </c>
      <c r="P52" s="105"/>
    </row>
    <row r="53" spans="1:16" ht="13" x14ac:dyDescent="0.3">
      <c r="A53" s="125" t="s">
        <v>788</v>
      </c>
      <c r="B53" s="125" t="s">
        <v>789</v>
      </c>
      <c r="C53" s="125">
        <v>30</v>
      </c>
      <c r="D53" s="151">
        <f>SUM(D46:D52)</f>
        <v>0</v>
      </c>
      <c r="E53" s="151">
        <f>SUM(E46:E52)</f>
        <v>2</v>
      </c>
      <c r="F53" s="151">
        <f>SUM(F46:F52)</f>
        <v>0</v>
      </c>
      <c r="G53" s="151">
        <f>SUM(G46:G52)</f>
        <v>2</v>
      </c>
      <c r="I53" s="154">
        <f>H32-G53</f>
        <v>-2</v>
      </c>
      <c r="J53" s="136">
        <f>'1. F10'!E31</f>
        <v>0</v>
      </c>
      <c r="K53" s="155">
        <f>J53-I53</f>
        <v>2</v>
      </c>
      <c r="L53" s="127" t="str">
        <f t="shared" si="7"/>
        <v>F40_0301</v>
      </c>
      <c r="M53" s="152" t="str">
        <f t="shared" si="8"/>
        <v>F40_0302</v>
      </c>
      <c r="N53" s="152" t="str">
        <f t="shared" si="9"/>
        <v>F40_0303</v>
      </c>
      <c r="O53" s="152" t="str">
        <f t="shared" si="10"/>
        <v>F40_0304</v>
      </c>
      <c r="P53" s="128"/>
    </row>
    <row r="54" spans="1:16" ht="13" x14ac:dyDescent="0.3">
      <c r="A54" s="156" t="s">
        <v>790</v>
      </c>
      <c r="B54" s="156" t="s">
        <v>791</v>
      </c>
      <c r="C54" s="156">
        <v>31</v>
      </c>
      <c r="D54" s="157">
        <f>D44+D53</f>
        <v>0</v>
      </c>
      <c r="E54" s="157">
        <f>E44+E53</f>
        <v>2</v>
      </c>
      <c r="F54" s="157">
        <f>F44+F53</f>
        <v>0</v>
      </c>
      <c r="G54" s="157">
        <f>G44+G53</f>
        <v>2</v>
      </c>
      <c r="I54" s="135">
        <f>E54</f>
        <v>2</v>
      </c>
      <c r="J54" s="135">
        <f>'2. F20'!E41</f>
        <v>0</v>
      </c>
      <c r="K54" s="155">
        <f>J54-I54</f>
        <v>-2</v>
      </c>
      <c r="L54" s="127" t="str">
        <f t="shared" si="7"/>
        <v>F40_0311</v>
      </c>
      <c r="M54" s="152" t="str">
        <f t="shared" si="8"/>
        <v>F40_0312</v>
      </c>
      <c r="N54" s="152" t="str">
        <f t="shared" si="9"/>
        <v>F40_0313</v>
      </c>
      <c r="O54" s="152" t="str">
        <f t="shared" si="10"/>
        <v>F40_0314</v>
      </c>
      <c r="P54" s="128"/>
    </row>
    <row r="55" spans="1:16" x14ac:dyDescent="0.25">
      <c r="A55" s="102"/>
      <c r="B55" s="102"/>
      <c r="C55" s="102"/>
      <c r="D55" s="103"/>
      <c r="E55" s="103"/>
      <c r="F55" s="103"/>
      <c r="G55" s="103"/>
      <c r="L55" s="134"/>
      <c r="M55" s="105"/>
      <c r="N55" s="105"/>
      <c r="O55" s="105"/>
      <c r="P55" s="105"/>
    </row>
    <row r="56" spans="1:16" ht="13" thickBot="1" x14ac:dyDescent="0.3">
      <c r="A56" s="139"/>
      <c r="B56" s="139"/>
      <c r="C56" s="139"/>
      <c r="D56" s="140"/>
      <c r="E56" s="140"/>
      <c r="F56" s="140"/>
      <c r="G56" s="140"/>
      <c r="L56" s="134"/>
      <c r="M56" s="105"/>
      <c r="N56" s="105"/>
      <c r="O56" s="105"/>
      <c r="P56" s="105"/>
    </row>
    <row r="57" spans="1:16" ht="26.5" thickTop="1" x14ac:dyDescent="0.25">
      <c r="A57" s="110" t="s">
        <v>645</v>
      </c>
      <c r="B57" s="110" t="s">
        <v>646</v>
      </c>
      <c r="C57" s="110" t="s">
        <v>651</v>
      </c>
      <c r="D57" s="158" t="s">
        <v>647</v>
      </c>
      <c r="E57" s="158" t="s">
        <v>792</v>
      </c>
      <c r="F57" s="158" t="s">
        <v>35</v>
      </c>
      <c r="G57" s="158" t="s">
        <v>793</v>
      </c>
      <c r="L57" s="141"/>
      <c r="M57" s="142"/>
      <c r="N57" s="142"/>
      <c r="O57" s="143"/>
      <c r="P57" s="142"/>
    </row>
    <row r="58" spans="1:16" ht="13" x14ac:dyDescent="0.25">
      <c r="A58" s="110"/>
      <c r="B58" s="110" t="s">
        <v>794</v>
      </c>
      <c r="C58" s="110"/>
      <c r="D58" s="158"/>
      <c r="E58" s="158"/>
      <c r="F58" s="158"/>
      <c r="G58" s="158"/>
      <c r="L58" s="141"/>
      <c r="M58" s="142"/>
      <c r="N58" s="142"/>
      <c r="O58" s="143"/>
      <c r="P58" s="142"/>
    </row>
    <row r="59" spans="1:16" ht="13.5" thickBot="1" x14ac:dyDescent="0.35">
      <c r="A59" s="118" t="s">
        <v>658</v>
      </c>
      <c r="B59" s="118" t="s">
        <v>658</v>
      </c>
      <c r="C59" s="118" t="s">
        <v>659</v>
      </c>
      <c r="D59" s="119">
        <v>10</v>
      </c>
      <c r="E59" s="119">
        <v>11</v>
      </c>
      <c r="F59" s="119">
        <v>12</v>
      </c>
      <c r="G59" s="119">
        <v>13</v>
      </c>
      <c r="L59" s="144"/>
      <c r="M59" s="145"/>
      <c r="N59" s="145"/>
      <c r="O59" s="145"/>
      <c r="P59" s="145"/>
    </row>
    <row r="60" spans="1:16" ht="13.5" thickTop="1" x14ac:dyDescent="0.3">
      <c r="A60" s="125" t="s">
        <v>795</v>
      </c>
      <c r="B60" s="125" t="s">
        <v>796</v>
      </c>
      <c r="C60" s="125" t="s">
        <v>651</v>
      </c>
      <c r="D60" s="129" t="s">
        <v>651</v>
      </c>
      <c r="E60" s="129" t="s">
        <v>651</v>
      </c>
      <c r="F60" s="129" t="s">
        <v>651</v>
      </c>
      <c r="G60" s="129" t="s">
        <v>651</v>
      </c>
      <c r="L60" s="127"/>
      <c r="M60" s="128"/>
      <c r="N60" s="128"/>
      <c r="O60" s="128"/>
      <c r="P60" s="128"/>
    </row>
    <row r="61" spans="1:16" x14ac:dyDescent="0.25">
      <c r="A61" s="102" t="s">
        <v>662</v>
      </c>
      <c r="B61" s="102" t="s">
        <v>797</v>
      </c>
      <c r="C61" s="102">
        <v>32</v>
      </c>
      <c r="D61" s="147">
        <f>-ROUND(SUMIF('Trial Balance'!P:P,L61,'Trial Balance'!H:H),0)</f>
        <v>0</v>
      </c>
      <c r="E61" s="147">
        <f>ROUND(SUMIF('Trial Balance'!Q:Q,M61,'Trial Balance'!J:J),0)</f>
        <v>0</v>
      </c>
      <c r="F61" s="147">
        <f>ROUND(SUMIF('Trial Balance'!R:R,N61,'Trial Balance'!I:I),0)</f>
        <v>0</v>
      </c>
      <c r="G61" s="147">
        <f>D61+E61-F61</f>
        <v>0</v>
      </c>
      <c r="L61" s="134" t="str">
        <f>"F40_"&amp;"0"&amp;C61&amp;1</f>
        <v>F40_0321</v>
      </c>
      <c r="M61" s="105" t="str">
        <f>"F40_"&amp;"0"&amp;C61&amp;2</f>
        <v>F40_0322</v>
      </c>
      <c r="N61" s="105" t="str">
        <f>"F40_"&amp;"0"&amp;C61&amp;3</f>
        <v>F40_0323</v>
      </c>
      <c r="O61" s="105" t="str">
        <f>"F40_"&amp;"0"&amp;C61&amp;4</f>
        <v>F40_0324</v>
      </c>
      <c r="P61" s="105"/>
    </row>
    <row r="62" spans="1:16" x14ac:dyDescent="0.25">
      <c r="A62" s="133" t="s">
        <v>667</v>
      </c>
      <c r="B62" s="133" t="s">
        <v>801</v>
      </c>
      <c r="C62" s="133" t="s">
        <v>802</v>
      </c>
      <c r="D62" s="147">
        <f>-ROUND(SUMIF('Trial Balance'!P:P,L62,'Trial Balance'!H:H),0)</f>
        <v>0</v>
      </c>
      <c r="E62" s="147">
        <f>ROUND(SUMIF('Trial Balance'!Q:Q,M62,'Trial Balance'!J:J),0)</f>
        <v>0</v>
      </c>
      <c r="F62" s="147">
        <f>ROUND(SUMIF('Trial Balance'!R:R,N62,'Trial Balance'!I:I),0)</f>
        <v>0</v>
      </c>
      <c r="G62" s="147">
        <f>D62+E62-F62</f>
        <v>0</v>
      </c>
      <c r="L62" s="159" t="s">
        <v>803</v>
      </c>
      <c r="M62" s="159" t="s">
        <v>804</v>
      </c>
      <c r="N62" s="159" t="s">
        <v>805</v>
      </c>
      <c r="O62" s="159" t="s">
        <v>806</v>
      </c>
      <c r="P62" s="160"/>
    </row>
    <row r="63" spans="1:16" x14ac:dyDescent="0.25">
      <c r="A63" s="133" t="s">
        <v>758</v>
      </c>
      <c r="B63" s="133" t="s">
        <v>673</v>
      </c>
      <c r="C63" s="133">
        <v>33</v>
      </c>
      <c r="D63" s="147">
        <f>-ROUND(SUMIF('Trial Balance'!P:P,L63,'Trial Balance'!H:H),0)</f>
        <v>0</v>
      </c>
      <c r="E63" s="147">
        <f>ROUND(SUMIF('Trial Balance'!Q:Q,M63,'Trial Balance'!J:J),0)</f>
        <v>0</v>
      </c>
      <c r="F63" s="147">
        <f>ROUND(SUMIF('Trial Balance'!R:R,N63,'Trial Balance'!I:I),0)</f>
        <v>0</v>
      </c>
      <c r="G63" s="147">
        <f t="shared" ref="G63:G64" si="11">D63+E63-F63</f>
        <v>0</v>
      </c>
      <c r="L63" s="159" t="str">
        <f>"F40_"&amp;"0"&amp;C63&amp;1</f>
        <v>F40_0331</v>
      </c>
      <c r="M63" s="160" t="str">
        <f>"F40_"&amp;"0"&amp;C63&amp;2</f>
        <v>F40_0332</v>
      </c>
      <c r="N63" s="160" t="str">
        <f>"F40_"&amp;"0"&amp;C63&amp;3</f>
        <v>F40_0333</v>
      </c>
      <c r="O63" s="160" t="str">
        <f>"F40_"&amp;"0"&amp;C63&amp;4</f>
        <v>F40_0334</v>
      </c>
      <c r="P63" s="160"/>
    </row>
    <row r="64" spans="1:16" x14ac:dyDescent="0.25">
      <c r="A64" s="133" t="s">
        <v>677</v>
      </c>
      <c r="B64" s="133" t="s">
        <v>810</v>
      </c>
      <c r="C64" s="133">
        <v>34</v>
      </c>
      <c r="D64" s="147">
        <f>-ROUND(SUMIF('Trial Balance'!P:P,L64,'Trial Balance'!H:H),0)</f>
        <v>0</v>
      </c>
      <c r="E64" s="147">
        <f>ROUND(SUMIF('Trial Balance'!Q:Q,M64,'Trial Balance'!J:J),0)</f>
        <v>0</v>
      </c>
      <c r="F64" s="147">
        <f>ROUND(SUMIF('Trial Balance'!R:R,N64,'Trial Balance'!I:I),0)</f>
        <v>0</v>
      </c>
      <c r="G64" s="147">
        <f t="shared" si="11"/>
        <v>0</v>
      </c>
      <c r="L64" s="159" t="str">
        <f>"F40_"&amp;"0"&amp;C64&amp;1</f>
        <v>F40_0341</v>
      </c>
      <c r="M64" s="160" t="str">
        <f>"F40_"&amp;"0"&amp;C64&amp;2</f>
        <v>F40_0342</v>
      </c>
      <c r="N64" s="160" t="str">
        <f>"F40_"&amp;"0"&amp;C64&amp;3</f>
        <v>F40_0343</v>
      </c>
      <c r="O64" s="160" t="str">
        <f>"F40_"&amp;"0"&amp;C64&amp;4</f>
        <v>F40_0344</v>
      </c>
      <c r="P64" s="160"/>
    </row>
    <row r="65" spans="1:16" ht="13" x14ac:dyDescent="0.3">
      <c r="A65" s="125" t="s">
        <v>811</v>
      </c>
      <c r="B65" s="125" t="s">
        <v>812</v>
      </c>
      <c r="C65" s="125">
        <v>35</v>
      </c>
      <c r="D65" s="147">
        <f>SUM(D61:D64)</f>
        <v>0</v>
      </c>
      <c r="E65" s="147">
        <f t="shared" ref="E65:G65" si="12">SUM(E61:E64)</f>
        <v>0</v>
      </c>
      <c r="F65" s="147">
        <f t="shared" si="12"/>
        <v>0</v>
      </c>
      <c r="G65" s="147">
        <f t="shared" si="12"/>
        <v>0</v>
      </c>
      <c r="L65" s="127" t="str">
        <f>"F40_"&amp;"0"&amp;C65&amp;1</f>
        <v>F40_0351</v>
      </c>
      <c r="M65" s="128" t="str">
        <f>"F40_"&amp;"0"&amp;C65&amp;2</f>
        <v>F40_0352</v>
      </c>
      <c r="N65" s="128" t="str">
        <f>"F40_"&amp;"0"&amp;C65&amp;3</f>
        <v>F40_0353</v>
      </c>
      <c r="O65" s="128" t="str">
        <f>"F40_"&amp;"0"&amp;C65&amp;4</f>
        <v>F40_0354</v>
      </c>
      <c r="P65" s="128"/>
    </row>
    <row r="66" spans="1:16" ht="13" x14ac:dyDescent="0.3">
      <c r="A66" s="125" t="s">
        <v>684</v>
      </c>
      <c r="B66" s="125" t="s">
        <v>813</v>
      </c>
      <c r="C66" s="125" t="s">
        <v>651</v>
      </c>
      <c r="D66" s="147"/>
      <c r="E66" s="151"/>
      <c r="F66" s="151"/>
      <c r="G66" s="151"/>
      <c r="L66" s="127"/>
      <c r="M66" s="128"/>
      <c r="N66" s="128"/>
      <c r="O66" s="128"/>
      <c r="P66" s="128"/>
    </row>
    <row r="67" spans="1:16" x14ac:dyDescent="0.25">
      <c r="A67" s="102" t="s">
        <v>814</v>
      </c>
      <c r="B67" s="102" t="s">
        <v>815</v>
      </c>
      <c r="C67" s="102">
        <v>36</v>
      </c>
      <c r="D67" s="147">
        <f>-ROUND(SUMIF('Trial Balance'!P:P,L67,'Trial Balance'!H:H),0)</f>
        <v>0</v>
      </c>
      <c r="E67" s="147">
        <f>ROUND(SUMIF('Trial Balance'!Q:Q,M67,'Trial Balance'!J:J),0)</f>
        <v>0</v>
      </c>
      <c r="F67" s="147">
        <f>ROUND(SUMIF('Trial Balance'!R:R,N67,'Trial Balance'!I:I),0)</f>
        <v>0</v>
      </c>
      <c r="G67" s="147">
        <f t="shared" ref="G67:G76" si="13">D67+E67-F67</f>
        <v>0</v>
      </c>
      <c r="L67" s="134" t="str">
        <f t="shared" ref="L67:L75" si="14">"F40_"&amp;"0"&amp;C67&amp;1</f>
        <v>F40_0361</v>
      </c>
      <c r="M67" s="105" t="str">
        <f t="shared" ref="M67:M75" si="15">"F40_"&amp;"0"&amp;C67&amp;2</f>
        <v>F40_0362</v>
      </c>
      <c r="N67" s="105" t="str">
        <f t="shared" ref="N67:N75" si="16">"F40_"&amp;"0"&amp;C67&amp;3</f>
        <v>F40_0363</v>
      </c>
      <c r="O67" s="105" t="str">
        <f t="shared" ref="O67:O75" si="17">"F40_"&amp;"0"&amp;C67&amp;4</f>
        <v>F40_0364</v>
      </c>
      <c r="P67" s="105"/>
    </row>
    <row r="68" spans="1:16" x14ac:dyDescent="0.25">
      <c r="A68" s="102" t="s">
        <v>819</v>
      </c>
      <c r="B68" s="102" t="s">
        <v>692</v>
      </c>
      <c r="C68" s="102">
        <v>37</v>
      </c>
      <c r="D68" s="147">
        <f>-ROUND(SUMIF('Trial Balance'!P:P,L68,'Trial Balance'!H:H),0)</f>
        <v>0</v>
      </c>
      <c r="E68" s="147">
        <f>ROUND(SUMIF('Trial Balance'!Q:Q,M68,'Trial Balance'!J:J),0)</f>
        <v>0</v>
      </c>
      <c r="F68" s="147">
        <f>ROUND(SUMIF('Trial Balance'!R:R,N68,'Trial Balance'!I:I),0)</f>
        <v>0</v>
      </c>
      <c r="G68" s="147">
        <f t="shared" si="13"/>
        <v>0</v>
      </c>
      <c r="L68" s="134" t="str">
        <f t="shared" si="14"/>
        <v>F40_0371</v>
      </c>
      <c r="M68" s="105" t="str">
        <f t="shared" si="15"/>
        <v>F40_0372</v>
      </c>
      <c r="N68" s="105" t="str">
        <f t="shared" si="16"/>
        <v>F40_0373</v>
      </c>
      <c r="O68" s="105" t="str">
        <f t="shared" si="17"/>
        <v>F40_0374</v>
      </c>
      <c r="P68" s="105"/>
    </row>
    <row r="69" spans="1:16" x14ac:dyDescent="0.25">
      <c r="A69" s="102" t="s">
        <v>696</v>
      </c>
      <c r="B69" s="102" t="s">
        <v>823</v>
      </c>
      <c r="C69" s="102">
        <v>38</v>
      </c>
      <c r="D69" s="147">
        <f>-ROUND(SUMIF('Trial Balance'!P:P,L69,'Trial Balance'!H:H),0)</f>
        <v>0</v>
      </c>
      <c r="E69" s="147">
        <f>ROUND(SUMIF('Trial Balance'!Q:Q,M69,'Trial Balance'!J:J),0)</f>
        <v>0</v>
      </c>
      <c r="F69" s="147">
        <f>ROUND(SUMIF('Trial Balance'!R:R,N69,'Trial Balance'!I:I),0)</f>
        <v>0</v>
      </c>
      <c r="G69" s="147">
        <f t="shared" si="13"/>
        <v>0</v>
      </c>
      <c r="L69" s="134" t="str">
        <f t="shared" si="14"/>
        <v>F40_0381</v>
      </c>
      <c r="M69" s="105" t="str">
        <f t="shared" si="15"/>
        <v>F40_0382</v>
      </c>
      <c r="N69" s="105" t="str">
        <f t="shared" si="16"/>
        <v>F40_0383</v>
      </c>
      <c r="O69" s="105" t="str">
        <f t="shared" si="17"/>
        <v>F40_0384</v>
      </c>
      <c r="P69" s="105"/>
    </row>
    <row r="70" spans="1:16" x14ac:dyDescent="0.25">
      <c r="A70" s="102" t="s">
        <v>701</v>
      </c>
      <c r="B70" s="102" t="s">
        <v>827</v>
      </c>
      <c r="C70" s="102">
        <v>39</v>
      </c>
      <c r="D70" s="147">
        <f>-ROUND(SUMIF('Trial Balance'!P:P,L70,'Trial Balance'!H:H),0)</f>
        <v>0</v>
      </c>
      <c r="E70" s="147">
        <f>ROUND(SUMIF('Trial Balance'!Q:Q,M70,'Trial Balance'!J:J),0)</f>
        <v>0</v>
      </c>
      <c r="F70" s="147">
        <f>ROUND(SUMIF('Trial Balance'!R:R,N70,'Trial Balance'!I:I),0)</f>
        <v>0</v>
      </c>
      <c r="G70" s="147">
        <f t="shared" si="13"/>
        <v>0</v>
      </c>
      <c r="L70" s="134" t="str">
        <f t="shared" si="14"/>
        <v>F40_0391</v>
      </c>
      <c r="M70" s="105" t="str">
        <f t="shared" si="15"/>
        <v>F40_0392</v>
      </c>
      <c r="N70" s="105" t="str">
        <f t="shared" si="16"/>
        <v>F40_0393</v>
      </c>
      <c r="O70" s="105" t="str">
        <f t="shared" si="17"/>
        <v>F40_0394</v>
      </c>
      <c r="P70" s="105"/>
    </row>
    <row r="71" spans="1:16" x14ac:dyDescent="0.25">
      <c r="A71" s="102" t="s">
        <v>706</v>
      </c>
      <c r="B71" s="102" t="s">
        <v>707</v>
      </c>
      <c r="C71" s="102">
        <v>40</v>
      </c>
      <c r="D71" s="147">
        <f>-ROUND(SUMIF('Trial Balance'!P:P,L71,'Trial Balance'!H:H),0)</f>
        <v>0</v>
      </c>
      <c r="E71" s="147">
        <f>ROUND(SUMIF('Trial Balance'!Q:Q,M71,'Trial Balance'!J:J),0)</f>
        <v>0</v>
      </c>
      <c r="F71" s="147">
        <f>ROUND(SUMIF('Trial Balance'!R:R,N71,'Trial Balance'!I:I),0)</f>
        <v>0</v>
      </c>
      <c r="G71" s="147">
        <f t="shared" si="13"/>
        <v>0</v>
      </c>
      <c r="L71" s="134" t="str">
        <f t="shared" si="14"/>
        <v>F40_0401</v>
      </c>
      <c r="M71" s="105" t="str">
        <f t="shared" si="15"/>
        <v>F40_0402</v>
      </c>
      <c r="N71" s="105" t="str">
        <f t="shared" si="16"/>
        <v>F40_0403</v>
      </c>
      <c r="O71" s="105" t="str">
        <f t="shared" si="17"/>
        <v>F40_0404</v>
      </c>
      <c r="P71" s="105"/>
    </row>
    <row r="72" spans="1:16" x14ac:dyDescent="0.25">
      <c r="A72" s="102" t="s">
        <v>834</v>
      </c>
      <c r="B72" s="102" t="s">
        <v>835</v>
      </c>
      <c r="C72" s="102">
        <v>41</v>
      </c>
      <c r="D72" s="147">
        <f>-ROUND(SUMIF('Trial Balance'!P:P,L72,'Trial Balance'!H:H),0)</f>
        <v>0</v>
      </c>
      <c r="E72" s="147">
        <f>ROUND(SUMIF('Trial Balance'!Q:Q,M72,'Trial Balance'!J:J),0)</f>
        <v>0</v>
      </c>
      <c r="F72" s="147">
        <f>ROUND(SUMIF('Trial Balance'!R:R,N72,'Trial Balance'!I:I),0)</f>
        <v>0</v>
      </c>
      <c r="G72" s="147">
        <f t="shared" si="13"/>
        <v>0</v>
      </c>
      <c r="L72" s="134" t="str">
        <f t="shared" si="14"/>
        <v>F40_0411</v>
      </c>
      <c r="M72" s="105" t="str">
        <f t="shared" si="15"/>
        <v>F40_0412</v>
      </c>
      <c r="N72" s="105" t="str">
        <f t="shared" si="16"/>
        <v>F40_0413</v>
      </c>
      <c r="O72" s="105" t="str">
        <f t="shared" si="17"/>
        <v>F40_0414</v>
      </c>
      <c r="P72" s="105"/>
    </row>
    <row r="73" spans="1:16" x14ac:dyDescent="0.25">
      <c r="A73" s="102" t="s">
        <v>716</v>
      </c>
      <c r="B73" s="102" t="s">
        <v>839</v>
      </c>
      <c r="C73" s="102">
        <v>42</v>
      </c>
      <c r="D73" s="147">
        <f>-ROUND(SUMIF('Trial Balance'!P:P,L73,'Trial Balance'!H:H),0)</f>
        <v>0</v>
      </c>
      <c r="E73" s="147">
        <f>ROUND(SUMIF('Trial Balance'!Q:Q,M73,'Trial Balance'!J:J),0)</f>
        <v>0</v>
      </c>
      <c r="F73" s="147">
        <f>ROUND(SUMIF('Trial Balance'!R:R,N73,'Trial Balance'!I:I),0)</f>
        <v>0</v>
      </c>
      <c r="G73" s="147">
        <f t="shared" si="13"/>
        <v>0</v>
      </c>
      <c r="L73" s="134" t="str">
        <f t="shared" si="14"/>
        <v>F40_0421</v>
      </c>
      <c r="M73" s="105" t="str">
        <f t="shared" si="15"/>
        <v>F40_0422</v>
      </c>
      <c r="N73" s="105" t="str">
        <f t="shared" si="16"/>
        <v>F40_0423</v>
      </c>
      <c r="O73" s="105" t="str">
        <f t="shared" si="17"/>
        <v>F40_0424</v>
      </c>
      <c r="P73" s="105"/>
    </row>
    <row r="74" spans="1:16" x14ac:dyDescent="0.25">
      <c r="A74" s="102" t="s">
        <v>721</v>
      </c>
      <c r="B74" s="102" t="s">
        <v>843</v>
      </c>
      <c r="C74" s="102">
        <v>43</v>
      </c>
      <c r="D74" s="147">
        <f>-ROUND(SUMIF('Trial Balance'!P:P,L74,'Trial Balance'!H:H),0)</f>
        <v>0</v>
      </c>
      <c r="E74" s="147">
        <f>ROUND(SUMIF('Trial Balance'!Q:Q,M74,'Trial Balance'!J:J),0)</f>
        <v>0</v>
      </c>
      <c r="F74" s="147">
        <f>ROUND(SUMIF('Trial Balance'!R:R,N74,'Trial Balance'!I:I),0)</f>
        <v>0</v>
      </c>
      <c r="G74" s="147">
        <f t="shared" si="13"/>
        <v>0</v>
      </c>
      <c r="L74" s="134" t="str">
        <f t="shared" si="14"/>
        <v>F40_0431</v>
      </c>
      <c r="M74" s="105" t="str">
        <f t="shared" si="15"/>
        <v>F40_0432</v>
      </c>
      <c r="N74" s="105" t="str">
        <f t="shared" si="16"/>
        <v>F40_0433</v>
      </c>
      <c r="O74" s="105" t="str">
        <f t="shared" si="17"/>
        <v>F40_0434</v>
      </c>
      <c r="P74" s="105"/>
    </row>
    <row r="75" spans="1:16" x14ac:dyDescent="0.25">
      <c r="A75" s="102" t="s">
        <v>726</v>
      </c>
      <c r="B75" s="102" t="s">
        <v>847</v>
      </c>
      <c r="C75" s="102">
        <v>44</v>
      </c>
      <c r="D75" s="147">
        <f>-ROUND(SUMIF('Trial Balance'!P:P,L75,'Trial Balance'!H:H),0)</f>
        <v>0</v>
      </c>
      <c r="E75" s="147">
        <f>ROUND(SUMIF('Trial Balance'!Q:Q,M75,'Trial Balance'!J:J),0)</f>
        <v>0</v>
      </c>
      <c r="F75" s="147">
        <f>ROUND(SUMIF('Trial Balance'!R:R,N75,'Trial Balance'!I:I),0)</f>
        <v>0</v>
      </c>
      <c r="G75" s="147">
        <f t="shared" si="13"/>
        <v>0</v>
      </c>
      <c r="L75" s="134" t="str">
        <f t="shared" si="14"/>
        <v>F40_0441</v>
      </c>
      <c r="M75" s="105" t="str">
        <f t="shared" si="15"/>
        <v>F40_0442</v>
      </c>
      <c r="N75" s="105" t="str">
        <f t="shared" si="16"/>
        <v>F40_0443</v>
      </c>
      <c r="O75" s="105" t="str">
        <f t="shared" si="17"/>
        <v>F40_0444</v>
      </c>
      <c r="P75" s="105"/>
    </row>
    <row r="76" spans="1:16" x14ac:dyDescent="0.25">
      <c r="A76" s="133" t="s">
        <v>731</v>
      </c>
      <c r="B76" s="133" t="s">
        <v>848</v>
      </c>
      <c r="C76" s="133" t="s">
        <v>849</v>
      </c>
      <c r="D76" s="147">
        <f>-ROUND(SUMIF('Trial Balance'!P:P,L76,'Trial Balance'!H:H),0)</f>
        <v>0</v>
      </c>
      <c r="E76" s="147">
        <f>ROUND(SUMIF('Trial Balance'!Q:Q,M76,'Trial Balance'!J:J),0)</f>
        <v>0</v>
      </c>
      <c r="F76" s="147">
        <f>ROUND(SUMIF('Trial Balance'!R:R,N76,'Trial Balance'!I:I),0)</f>
        <v>0</v>
      </c>
      <c r="G76" s="147">
        <f t="shared" si="13"/>
        <v>0</v>
      </c>
      <c r="L76" s="159" t="s">
        <v>850</v>
      </c>
      <c r="M76" s="159" t="s">
        <v>851</v>
      </c>
      <c r="N76" s="159" t="s">
        <v>852</v>
      </c>
      <c r="O76" s="159" t="s">
        <v>853</v>
      </c>
      <c r="P76" s="160"/>
    </row>
    <row r="77" spans="1:16" ht="13" x14ac:dyDescent="0.3">
      <c r="A77" s="125" t="s">
        <v>854</v>
      </c>
      <c r="B77" s="125" t="s">
        <v>855</v>
      </c>
      <c r="C77" s="125">
        <v>45</v>
      </c>
      <c r="D77" s="147">
        <f>SUM(D67:D76)</f>
        <v>0</v>
      </c>
      <c r="E77" s="147">
        <f t="shared" ref="E77:G77" si="18">SUM(E67:E76)</f>
        <v>0</v>
      </c>
      <c r="F77" s="147">
        <f t="shared" si="18"/>
        <v>0</v>
      </c>
      <c r="G77" s="147">
        <f t="shared" si="18"/>
        <v>0</v>
      </c>
      <c r="L77" s="127" t="str">
        <f>"F40_"&amp;"0"&amp;C77&amp;1</f>
        <v>F40_0451</v>
      </c>
      <c r="M77" s="128" t="str">
        <f>"F40_"&amp;"0"&amp;C77&amp;2</f>
        <v>F40_0452</v>
      </c>
      <c r="N77" s="128" t="str">
        <f>"F40_"&amp;"0"&amp;C77&amp;3</f>
        <v>F40_0453</v>
      </c>
      <c r="O77" s="128" t="str">
        <f>"F40_"&amp;"0"&amp;C77&amp;4</f>
        <v>F40_0454</v>
      </c>
      <c r="P77" s="128"/>
    </row>
    <row r="78" spans="1:16" ht="13" x14ac:dyDescent="0.3">
      <c r="A78" s="125" t="s">
        <v>738</v>
      </c>
      <c r="B78" s="125" t="s">
        <v>856</v>
      </c>
      <c r="C78" s="102">
        <f>C77+1</f>
        <v>46</v>
      </c>
      <c r="D78" s="147">
        <f>-ROUND(SUMIF('Trial Balance'!P:P,L78,'Trial Balance'!H:H),0)</f>
        <v>0</v>
      </c>
      <c r="E78" s="147">
        <f>ROUND(SUMIF('Trial Balance'!Q:Q,M78,'Trial Balance'!J:J),0)</f>
        <v>0</v>
      </c>
      <c r="F78" s="147">
        <f>ROUND(SUMIF('Trial Balance'!R:R,N78,'Trial Balance'!I:I),0)</f>
        <v>0</v>
      </c>
      <c r="G78" s="147">
        <f t="shared" ref="G78" si="19">D78+E78-F78</f>
        <v>0</v>
      </c>
      <c r="L78" s="134" t="str">
        <f>"F40_"&amp;"0"&amp;C78&amp;1</f>
        <v>F40_0461</v>
      </c>
      <c r="M78" s="105" t="str">
        <f>"F40_"&amp;"0"&amp;C78&amp;2</f>
        <v>F40_0462</v>
      </c>
      <c r="N78" s="105" t="str">
        <f>"F40_"&amp;"0"&amp;C78&amp;3</f>
        <v>F40_0463</v>
      </c>
      <c r="O78" s="105" t="str">
        <f>"F40_"&amp;"0"&amp;C78&amp;4</f>
        <v>F40_0464</v>
      </c>
      <c r="P78" s="105"/>
    </row>
    <row r="79" spans="1:16" ht="13" x14ac:dyDescent="0.3">
      <c r="A79" s="125" t="s">
        <v>857</v>
      </c>
      <c r="B79" s="125" t="s">
        <v>858</v>
      </c>
      <c r="C79" s="125">
        <f>C78+1</f>
        <v>47</v>
      </c>
      <c r="D79" s="147">
        <f>D65+D77+D78</f>
        <v>0</v>
      </c>
      <c r="E79" s="147">
        <f t="shared" ref="E79:G79" si="20">E65+E77+E78</f>
        <v>0</v>
      </c>
      <c r="F79" s="147">
        <f t="shared" si="20"/>
        <v>0</v>
      </c>
      <c r="G79" s="147">
        <f t="shared" si="20"/>
        <v>0</v>
      </c>
      <c r="L79" s="127" t="str">
        <f>"F40_"&amp;"0"&amp;C79&amp;1</f>
        <v>F40_0471</v>
      </c>
      <c r="M79" s="128" t="str">
        <f>"F40_"&amp;"0"&amp;C79&amp;2</f>
        <v>F40_0472</v>
      </c>
      <c r="N79" s="128" t="str">
        <f>"F40_"&amp;"0"&amp;C79&amp;3</f>
        <v>F40_0473</v>
      </c>
      <c r="O79" s="128" t="str">
        <f>"F40_"&amp;"0"&amp;C79&amp;4</f>
        <v>F40_0474</v>
      </c>
      <c r="P79" s="128"/>
    </row>
    <row r="80" spans="1:16" x14ac:dyDescent="0.25">
      <c r="A80" s="102"/>
      <c r="B80" s="102"/>
      <c r="C80" s="102"/>
      <c r="D80" s="103"/>
      <c r="E80" s="103"/>
      <c r="F80" s="103"/>
      <c r="G80" s="103"/>
      <c r="L80" s="134"/>
      <c r="M80" s="105"/>
      <c r="N80" s="105"/>
      <c r="O80" s="105"/>
      <c r="P80" s="105"/>
    </row>
    <row r="81" spans="1:16" ht="13" x14ac:dyDescent="0.3">
      <c r="A81" s="102"/>
      <c r="B81" s="125" t="s">
        <v>859</v>
      </c>
      <c r="C81" s="102"/>
      <c r="D81" s="103">
        <f>D79-'N3 - NCA'!B75</f>
        <v>0</v>
      </c>
      <c r="E81" s="103">
        <f>E79-'N3 - NCA'!C75</f>
        <v>0</v>
      </c>
      <c r="F81" s="103">
        <f>F79-'N3 - NCA'!D75</f>
        <v>0</v>
      </c>
      <c r="G81" s="103">
        <f>G79-'N3 - NCA'!E75</f>
        <v>0</v>
      </c>
      <c r="L81" s="134"/>
      <c r="M81" s="105"/>
      <c r="N81" s="105"/>
      <c r="O81" s="105"/>
      <c r="P81" s="105"/>
    </row>
    <row r="82" spans="1:16" x14ac:dyDescent="0.25">
      <c r="A82" s="102"/>
      <c r="B82" s="102"/>
      <c r="C82" s="102"/>
      <c r="D82" s="103"/>
      <c r="E82" s="103"/>
      <c r="F82" s="103"/>
      <c r="G82" s="103"/>
      <c r="L82" s="134"/>
      <c r="M82" s="105"/>
      <c r="N82" s="105"/>
      <c r="O82" s="105"/>
      <c r="P82" s="105"/>
    </row>
    <row r="83" spans="1:16" x14ac:dyDescent="0.25">
      <c r="A83" s="102"/>
      <c r="B83" s="102"/>
      <c r="C83" s="102"/>
      <c r="D83" s="103"/>
      <c r="E83" s="103"/>
      <c r="F83" s="103"/>
      <c r="G83" s="103"/>
      <c r="L83" s="134"/>
      <c r="M83" s="105"/>
      <c r="N83" s="105"/>
      <c r="O83" s="105"/>
      <c r="P83" s="105"/>
    </row>
    <row r="84" spans="1:16" ht="13" x14ac:dyDescent="0.3">
      <c r="A84" s="102"/>
      <c r="B84" s="156" t="s">
        <v>860</v>
      </c>
      <c r="C84" s="156"/>
      <c r="D84" s="161">
        <f>D34-D54-D79</f>
        <v>0</v>
      </c>
      <c r="E84" s="161"/>
      <c r="F84" s="161"/>
      <c r="G84" s="162">
        <f>H34-G54-G79</f>
        <v>-2</v>
      </c>
      <c r="L84" s="156"/>
      <c r="M84" s="163"/>
      <c r="N84" s="163"/>
      <c r="O84" s="163"/>
      <c r="P84" s="164"/>
    </row>
    <row r="85" spans="1:16" ht="13" x14ac:dyDescent="0.3">
      <c r="A85" s="102"/>
      <c r="B85" s="165" t="s">
        <v>861</v>
      </c>
      <c r="C85" s="165"/>
      <c r="D85" s="166">
        <f>'1. F10'!$D$40</f>
        <v>0</v>
      </c>
      <c r="E85" s="166"/>
      <c r="F85" s="166"/>
      <c r="G85" s="167">
        <f>'1. F10'!E40</f>
        <v>0</v>
      </c>
      <c r="L85" s="165"/>
      <c r="M85" s="168"/>
      <c r="N85" s="168"/>
      <c r="O85" s="168"/>
      <c r="P85" s="164"/>
    </row>
    <row r="86" spans="1:16" ht="13" x14ac:dyDescent="0.3">
      <c r="A86" s="169"/>
      <c r="B86" s="170" t="s">
        <v>277</v>
      </c>
      <c r="C86" s="170"/>
      <c r="D86" s="171">
        <f>D84-D85</f>
        <v>0</v>
      </c>
      <c r="E86" s="172"/>
      <c r="F86" s="172"/>
      <c r="G86" s="171">
        <f>G84-G85</f>
        <v>-2</v>
      </c>
      <c r="L86" s="170"/>
      <c r="M86" s="170"/>
      <c r="N86" s="170"/>
      <c r="O86" s="170"/>
      <c r="P86" s="1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D75A-205C-48C3-9F6A-271DB97C4125}">
  <sheetPr codeName="Sheet7">
    <tabColor rgb="FF00B050"/>
  </sheetPr>
  <dimension ref="A1:M40"/>
  <sheetViews>
    <sheetView showGridLines="0" topLeftCell="F9" workbookViewId="0">
      <selection activeCell="N16" sqref="N16"/>
    </sheetView>
  </sheetViews>
  <sheetFormatPr defaultRowHeight="12" x14ac:dyDescent="0.3"/>
  <cols>
    <col min="1" max="1" width="20.5546875" bestFit="1" customWidth="1"/>
    <col min="2" max="2" width="5" bestFit="1" customWidth="1"/>
    <col min="3" max="3" width="32.44140625" customWidth="1"/>
    <col min="4" max="4" width="1.44140625" bestFit="1" customWidth="1"/>
    <col min="5" max="5" width="55.88671875" bestFit="1" customWidth="1"/>
    <col min="6" max="6" width="6.5546875" bestFit="1" customWidth="1"/>
    <col min="7" max="7" width="11.5546875" bestFit="1" customWidth="1"/>
    <col min="8" max="8" width="15.33203125" bestFit="1" customWidth="1"/>
    <col min="9" max="9" width="12.6640625" bestFit="1" customWidth="1"/>
    <col min="10" max="10" width="15.33203125" bestFit="1" customWidth="1"/>
    <col min="11" max="11" width="12.6640625" bestFit="1" customWidth="1"/>
    <col min="12" max="12" width="11.5546875" bestFit="1" customWidth="1"/>
  </cols>
  <sheetData>
    <row r="1" spans="1:12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12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12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12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12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12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12" x14ac:dyDescent="0.3">
      <c r="A7" s="1" t="str">
        <f>'Trial Balance'!A7</f>
        <v>Financial Year</v>
      </c>
      <c r="B7" s="17">
        <f>'Trial Balance'!B7</f>
        <v>2022</v>
      </c>
    </row>
    <row r="9" spans="1:12" s="2" customFormat="1" x14ac:dyDescent="0.3">
      <c r="E9" s="173" t="s">
        <v>862</v>
      </c>
      <c r="F9" s="174"/>
      <c r="G9" s="174" t="s">
        <v>863</v>
      </c>
      <c r="H9" s="241" t="s">
        <v>648</v>
      </c>
      <c r="I9" s="241"/>
      <c r="J9" s="241" t="s">
        <v>864</v>
      </c>
      <c r="K9" s="241"/>
      <c r="L9" s="175" t="s">
        <v>863</v>
      </c>
    </row>
    <row r="10" spans="1:12" ht="24" x14ac:dyDescent="0.3">
      <c r="A10" s="2" t="s">
        <v>47</v>
      </c>
      <c r="B10" s="2" t="s">
        <v>3</v>
      </c>
      <c r="C10" s="2" t="s">
        <v>26</v>
      </c>
      <c r="E10" s="176"/>
      <c r="F10" s="177"/>
      <c r="G10" s="178">
        <f>'Trial Balance'!J6</f>
        <v>2021</v>
      </c>
      <c r="H10" s="179" t="s">
        <v>865</v>
      </c>
      <c r="I10" s="179" t="s">
        <v>866</v>
      </c>
      <c r="J10" s="179" t="s">
        <v>865</v>
      </c>
      <c r="K10" s="179" t="s">
        <v>866</v>
      </c>
      <c r="L10" s="180">
        <f>'Trial Balance'!K6</f>
        <v>2022</v>
      </c>
    </row>
    <row r="11" spans="1:12" x14ac:dyDescent="0.3">
      <c r="A11" t="s">
        <v>221</v>
      </c>
      <c r="B11">
        <v>1012</v>
      </c>
      <c r="C11" s="181" t="s">
        <v>867</v>
      </c>
      <c r="D11" s="181" t="s">
        <v>651</v>
      </c>
      <c r="E11" s="182" t="s">
        <v>868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>G11+H11-J11</f>
        <v>0</v>
      </c>
    </row>
    <row r="12" spans="1:12" x14ac:dyDescent="0.3">
      <c r="A12" t="s">
        <v>225</v>
      </c>
      <c r="B12">
        <v>1011</v>
      </c>
      <c r="C12" s="181" t="s">
        <v>869</v>
      </c>
      <c r="D12" s="181" t="s">
        <v>651</v>
      </c>
      <c r="E12" s="183" t="s">
        <v>870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ref="L12:L37" si="0">G12+H12-J12</f>
        <v>0</v>
      </c>
    </row>
    <row r="13" spans="1:12" x14ac:dyDescent="0.3">
      <c r="A13" t="s">
        <v>227</v>
      </c>
      <c r="B13">
        <v>1015</v>
      </c>
      <c r="C13" t="s">
        <v>871</v>
      </c>
      <c r="D13" t="s">
        <v>651</v>
      </c>
      <c r="E13" s="46" t="s">
        <v>872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229</v>
      </c>
      <c r="B14">
        <v>1018</v>
      </c>
      <c r="C14" t="s">
        <v>873</v>
      </c>
      <c r="D14" t="s">
        <v>651</v>
      </c>
      <c r="E14" s="46" t="s">
        <v>874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231</v>
      </c>
      <c r="B15">
        <v>103</v>
      </c>
      <c r="C15" t="s">
        <v>875</v>
      </c>
      <c r="D15" t="s">
        <v>651</v>
      </c>
      <c r="E15" s="46" t="s">
        <v>876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235</v>
      </c>
      <c r="B16">
        <v>104</v>
      </c>
      <c r="C16" t="s">
        <v>877</v>
      </c>
      <c r="D16" t="s">
        <v>651</v>
      </c>
      <c r="E16" s="46" t="s">
        <v>878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237</v>
      </c>
      <c r="B17">
        <v>105</v>
      </c>
      <c r="C17" t="s">
        <v>879</v>
      </c>
      <c r="D17" t="s">
        <v>651</v>
      </c>
      <c r="E17" s="46" t="s">
        <v>880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240</v>
      </c>
      <c r="B18">
        <v>1061</v>
      </c>
      <c r="C18" t="s">
        <v>881</v>
      </c>
      <c r="D18" t="s">
        <v>651</v>
      </c>
      <c r="E18" s="46" t="s">
        <v>882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244</v>
      </c>
      <c r="B19">
        <v>1063</v>
      </c>
      <c r="C19" t="s">
        <v>883</v>
      </c>
      <c r="D19" t="s">
        <v>651</v>
      </c>
      <c r="E19" s="46" t="s">
        <v>884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246</v>
      </c>
      <c r="B20">
        <v>1068</v>
      </c>
      <c r="C20" t="s">
        <v>885</v>
      </c>
      <c r="D20" t="s">
        <v>651</v>
      </c>
      <c r="E20" s="46" t="s">
        <v>886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250</v>
      </c>
      <c r="B21">
        <v>109</v>
      </c>
      <c r="C21" t="s">
        <v>887</v>
      </c>
      <c r="D21" t="s">
        <v>651</v>
      </c>
      <c r="E21" s="46" t="s">
        <v>888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252</v>
      </c>
      <c r="B22">
        <v>141</v>
      </c>
      <c r="C22" t="s">
        <v>889</v>
      </c>
      <c r="D22" t="s">
        <v>651</v>
      </c>
      <c r="E22" s="46" t="s">
        <v>890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254</v>
      </c>
      <c r="B23">
        <v>149</v>
      </c>
      <c r="C23" t="s">
        <v>891</v>
      </c>
      <c r="D23" t="s">
        <v>651</v>
      </c>
      <c r="E23" s="46" t="s">
        <v>891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256</v>
      </c>
      <c r="B24">
        <v>1171</v>
      </c>
      <c r="C24" t="s">
        <v>892</v>
      </c>
      <c r="D24" t="s">
        <v>651</v>
      </c>
      <c r="E24" s="46" t="s">
        <v>893</v>
      </c>
      <c r="F24" s="46" t="s">
        <v>294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259</v>
      </c>
      <c r="B25">
        <v>1171</v>
      </c>
      <c r="C25" t="s">
        <v>892</v>
      </c>
      <c r="D25" t="s">
        <v>651</v>
      </c>
      <c r="E25" s="46" t="s">
        <v>893</v>
      </c>
      <c r="F25" s="46" t="s">
        <v>296</v>
      </c>
      <c r="G25" s="47">
        <f>IF('for SOCE'!$C$3="D",ABS('for SOCE'!$B$3),0)</f>
        <v>0</v>
      </c>
      <c r="H25" s="47">
        <f>IF(G25=0,0,ROUND(SUMIF('Trial Balance'!E:E,B25,'Trial Balance'!J:J)+SUMIF('Trial Balance'!D:D,B25,'Trial Balance'!J:J),0))</f>
        <v>0</v>
      </c>
      <c r="I25" s="47"/>
      <c r="J25" s="47">
        <f>IF(G25=0,0,ROUND(SUMIF('Trial Balance'!E:E,B25,'Trial Balance'!I:I)+SUMIF('Trial Balance'!D:D,B25,'Trial Balance'!I:I),0))</f>
        <v>0</v>
      </c>
      <c r="K25" s="47"/>
      <c r="L25" s="47">
        <f t="shared" si="0"/>
        <v>0</v>
      </c>
    </row>
    <row r="26" spans="1:13" x14ac:dyDescent="0.3">
      <c r="A26" t="s">
        <v>256</v>
      </c>
      <c r="B26">
        <v>1172</v>
      </c>
      <c r="C26" s="181" t="s">
        <v>894</v>
      </c>
      <c r="D26" s="181"/>
      <c r="E26" s="182" t="s">
        <v>895</v>
      </c>
      <c r="F26" s="46" t="s">
        <v>294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259</v>
      </c>
      <c r="B27">
        <v>1172</v>
      </c>
      <c r="C27" s="181" t="s">
        <v>894</v>
      </c>
      <c r="D27" s="181"/>
      <c r="E27" s="182" t="s">
        <v>895</v>
      </c>
      <c r="F27" s="46" t="s">
        <v>296</v>
      </c>
      <c r="G27" s="47">
        <f>IF('for SOCE'!$C$4="D",ABS('for SOCE'!$B$4),0)</f>
        <v>0</v>
      </c>
      <c r="H27" s="47">
        <f>IF(G27=0,0,ROUND(SUMIF('Trial Balance'!E:E,B27,'Trial Balance'!J:J)+SUMIF('Trial Balance'!D:D,B27,'Trial Balance'!J:J),0))</f>
        <v>0</v>
      </c>
      <c r="I27" s="47"/>
      <c r="J27" s="47">
        <f>IF(G27=0,0,ROUND(SUMIF('Trial Balance'!E:E,B27,'Trial Balance'!I:I)+SUMIF('Trial Balance'!D:D,B27,'Trial Balance'!I:I),0))</f>
        <v>0</v>
      </c>
      <c r="K27" s="47"/>
      <c r="L27" s="47">
        <f t="shared" si="0"/>
        <v>0</v>
      </c>
    </row>
    <row r="28" spans="1:13" x14ac:dyDescent="0.3">
      <c r="A28" t="s">
        <v>256</v>
      </c>
      <c r="B28">
        <v>1173</v>
      </c>
      <c r="C28" t="s">
        <v>896</v>
      </c>
      <c r="D28" t="s">
        <v>651</v>
      </c>
      <c r="E28" s="46" t="s">
        <v>897</v>
      </c>
      <c r="F28" s="46" t="s">
        <v>294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259</v>
      </c>
      <c r="B29">
        <v>1173</v>
      </c>
      <c r="C29" t="s">
        <v>896</v>
      </c>
      <c r="D29" t="s">
        <v>651</v>
      </c>
      <c r="E29" s="46" t="s">
        <v>897</v>
      </c>
      <c r="F29" s="46" t="s">
        <v>296</v>
      </c>
      <c r="G29" s="47">
        <f>IF('for SOCE'!$C$5="D",ABS('for SOCE'!$B$5),0)</f>
        <v>0</v>
      </c>
      <c r="H29" s="47">
        <f>IF(G29=0,0,ROUND(SUMIF('Trial Balance'!E:E,B29,'Trial Balance'!J:J)+SUMIF('Trial Balance'!D:D,B29,'Trial Balance'!J:J),0))</f>
        <v>0</v>
      </c>
      <c r="I29" s="47"/>
      <c r="J29" s="47">
        <f>IF(G29=0,0,ROUND(SUMIF('Trial Balance'!E:E,B29,'Trial Balance'!I:I)+SUMIF('Trial Balance'!D:D,B29,'Trial Balance'!I:I),0))</f>
        <v>0</v>
      </c>
      <c r="K29" s="47"/>
      <c r="L29" s="47">
        <f t="shared" si="0"/>
        <v>0</v>
      </c>
    </row>
    <row r="30" spans="1:13" x14ac:dyDescent="0.3">
      <c r="A30" t="s">
        <v>256</v>
      </c>
      <c r="B30">
        <v>1174</v>
      </c>
      <c r="C30" t="s">
        <v>898</v>
      </c>
      <c r="D30" t="s">
        <v>651</v>
      </c>
      <c r="E30" s="46" t="s">
        <v>899</v>
      </c>
      <c r="F30" s="46" t="s">
        <v>294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259</v>
      </c>
      <c r="B31">
        <v>1174</v>
      </c>
      <c r="C31" t="s">
        <v>898</v>
      </c>
      <c r="D31" t="s">
        <v>651</v>
      </c>
      <c r="E31" s="46" t="s">
        <v>899</v>
      </c>
      <c r="F31" s="46" t="s">
        <v>296</v>
      </c>
      <c r="G31" s="47">
        <f>IF('for SOCE'!$C$6="D",ABS('for SOCE'!$B$6),0)</f>
        <v>0</v>
      </c>
      <c r="H31" s="47">
        <f>IF(G31=0,0,ROUND(SUMIF('Trial Balance'!E:E,B31,'Trial Balance'!J:J)+SUMIF('Trial Balance'!D:D,B31,'Trial Balance'!J:J),0))</f>
        <v>0</v>
      </c>
      <c r="I31" s="47"/>
      <c r="J31" s="47">
        <f>IF(G31=0,0,ROUND(SUMIF('Trial Balance'!E:E,B31,'Trial Balance'!I:I)+SUMIF('Trial Balance'!D:D,B31,'Trial Balance'!I:I),0))</f>
        <v>0</v>
      </c>
      <c r="K31" s="47"/>
      <c r="L31" s="47">
        <f t="shared" si="0"/>
        <v>0</v>
      </c>
    </row>
    <row r="32" spans="1:13" x14ac:dyDescent="0.3">
      <c r="A32" t="s">
        <v>256</v>
      </c>
      <c r="B32">
        <v>1175</v>
      </c>
      <c r="C32" s="181" t="s">
        <v>900</v>
      </c>
      <c r="D32" s="181" t="s">
        <v>651</v>
      </c>
      <c r="E32" s="182" t="s">
        <v>901</v>
      </c>
      <c r="F32" s="46" t="s">
        <v>294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256</v>
      </c>
      <c r="B33">
        <v>1176</v>
      </c>
      <c r="C33" s="181" t="s">
        <v>902</v>
      </c>
      <c r="D33" s="181"/>
      <c r="E33" s="182" t="s">
        <v>903</v>
      </c>
      <c r="F33" s="46" t="s">
        <v>294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259</v>
      </c>
      <c r="B34">
        <v>1176</v>
      </c>
      <c r="C34" s="181" t="s">
        <v>902</v>
      </c>
      <c r="D34" s="181"/>
      <c r="E34" s="182" t="s">
        <v>903</v>
      </c>
      <c r="F34" s="46" t="s">
        <v>296</v>
      </c>
      <c r="G34" s="47">
        <f>IF('for SOCE'!$C$7="D",ABS('for SOCE'!$B$7),0)</f>
        <v>0</v>
      </c>
      <c r="H34" s="47">
        <f>IF(G34=0,0,ROUND(SUMIF('Trial Balance'!E:E,B34,'Trial Balance'!J:J)+SUMIF('Trial Balance'!D:D,B34,'Trial Balance'!J:J),0))</f>
        <v>0</v>
      </c>
      <c r="I34" s="47"/>
      <c r="J34" s="47">
        <f>IF(G34=0,0,ROUND(SUMIF('Trial Balance'!E:E,B34,'Trial Balance'!I:I)+SUMIF('Trial Balance'!D:D,B34,'Trial Balance'!I:I),0))</f>
        <v>0</v>
      </c>
      <c r="K34" s="47"/>
      <c r="L34" s="47">
        <f t="shared" si="0"/>
        <v>0</v>
      </c>
    </row>
    <row r="35" spans="1:12" x14ac:dyDescent="0.3">
      <c r="A35" t="s">
        <v>10</v>
      </c>
      <c r="B35">
        <v>121</v>
      </c>
      <c r="C35" t="s">
        <v>904</v>
      </c>
      <c r="D35" t="s">
        <v>651</v>
      </c>
      <c r="E35" s="46" t="s">
        <v>905</v>
      </c>
      <c r="F35" s="46" t="s">
        <v>294</v>
      </c>
      <c r="G35" s="47">
        <f>IF('Trial Balance'!S3="BS98",ABS('Trial Balance'!R3),0)</f>
        <v>0</v>
      </c>
      <c r="H35" s="47">
        <f>-'Trial Balance'!K25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264</v>
      </c>
      <c r="B36">
        <v>121</v>
      </c>
      <c r="C36" t="s">
        <v>904</v>
      </c>
      <c r="D36" t="s">
        <v>651</v>
      </c>
      <c r="E36" s="46" t="s">
        <v>905</v>
      </c>
      <c r="F36" s="46" t="s">
        <v>296</v>
      </c>
      <c r="G36" s="47">
        <f>IF('Trial Balance'!S3="BS97",ABS('Trial Balance'!R3),0)</f>
        <v>0</v>
      </c>
      <c r="H36" s="47">
        <f>IF(G36=0,0,ROUND(SUMIF('Trial Balance'!E:E,B36,'Trial Balance'!J:J)+SUMIF('Trial Balance'!D:D,B36,'Trial Balance'!J:J),0))</f>
        <v>0</v>
      </c>
      <c r="I36" s="47"/>
      <c r="J36" s="47">
        <f>IF(G36=0,0,ROUND(SUMIF('Trial Balance'!E:E,B36,'Trial Balance'!I:I)+SUMIF('Trial Balance'!D:D,B36,'Trial Balance'!I:I),0))</f>
        <v>0</v>
      </c>
      <c r="K36" s="47"/>
      <c r="L36" s="47">
        <f t="shared" si="0"/>
        <v>0</v>
      </c>
    </row>
    <row r="37" spans="1:12" x14ac:dyDescent="0.3">
      <c r="A37" t="s">
        <v>8</v>
      </c>
      <c r="B37">
        <v>129</v>
      </c>
      <c r="C37" t="s">
        <v>906</v>
      </c>
      <c r="D37" t="s">
        <v>651</v>
      </c>
      <c r="E37" s="46" t="s">
        <v>907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3">
      <c r="A38" t="s">
        <v>267</v>
      </c>
      <c r="B38" t="s">
        <v>908</v>
      </c>
      <c r="C38" t="s">
        <v>909</v>
      </c>
      <c r="D38" t="s">
        <v>651</v>
      </c>
      <c r="E38" s="2" t="s">
        <v>909</v>
      </c>
      <c r="F38" s="2"/>
      <c r="G38" s="24">
        <f t="shared" ref="G38:L38" si="1">SUM(G11:G23,G24-G25,G28-G29,G30-G31,G32,G35-G36,-G37,G26,-G27,G33,-G34)</f>
        <v>0</v>
      </c>
      <c r="H38" s="24">
        <f t="shared" si="1"/>
        <v>0</v>
      </c>
      <c r="I38" s="24">
        <f t="shared" si="1"/>
        <v>0</v>
      </c>
      <c r="J38" s="24">
        <v>0</v>
      </c>
      <c r="K38" s="24">
        <f t="shared" si="1"/>
        <v>0</v>
      </c>
      <c r="L38" s="24">
        <f t="shared" si="1"/>
        <v>0</v>
      </c>
    </row>
    <row r="39" spans="1:12" x14ac:dyDescent="0.3">
      <c r="F39" s="2" t="s">
        <v>861</v>
      </c>
      <c r="L39" s="24">
        <f>'1. F10'!$E$132</f>
        <v>0</v>
      </c>
    </row>
    <row r="40" spans="1:12" x14ac:dyDescent="0.3">
      <c r="F40" s="25" t="s">
        <v>277</v>
      </c>
      <c r="L40" s="184">
        <f>L38-L39</f>
        <v>0</v>
      </c>
    </row>
  </sheetData>
  <mergeCells count="2">
    <mergeCell ref="H9:I9"/>
    <mergeCell ref="J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A3E2-2041-41E0-91CD-3C879012D3D0}">
  <sheetPr codeName="Sheet8">
    <tabColor rgb="FF00B050"/>
  </sheetPr>
  <dimension ref="A1:AS60"/>
  <sheetViews>
    <sheetView showGridLines="0" topLeftCell="B1" workbookViewId="0">
      <selection activeCell="B2" sqref="B2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hidden="1" customWidth="1" outlineLevel="1"/>
    <col min="6" max="6" width="9.109375" hidden="1" customWidth="1" outlineLevel="1"/>
    <col min="7" max="8" width="25.6640625" hidden="1" customWidth="1" outlineLevel="1"/>
    <col min="9" max="9" width="40.6640625" hidden="1" customWidth="1" outlineLevel="1"/>
    <col min="10" max="10" width="44" hidden="1" customWidth="1" outlineLevel="1"/>
    <col min="11" max="11" width="40.33203125" hidden="1" customWidth="1" outlineLevel="1"/>
    <col min="12" max="12" width="23.109375" hidden="1" customWidth="1" outlineLevel="1"/>
    <col min="13" max="13" width="18.6640625" hidden="1" customWidth="1" outlineLevel="1"/>
    <col min="14" max="14" width="10.33203125" hidden="1" customWidth="1" outlineLevel="1"/>
    <col min="15" max="15" width="11.5546875" hidden="1" customWidth="1" outlineLevel="1"/>
    <col min="16" max="16" width="29.88671875" hidden="1" customWidth="1" outlineLevel="1"/>
    <col min="17" max="17" width="28.33203125" hidden="1" customWidth="1" outlineLevel="1"/>
    <col min="18" max="18" width="22.44140625" hidden="1" customWidth="1" outlineLevel="1"/>
    <col min="19" max="19" width="41.109375" hidden="1" customWidth="1" outlineLevel="1"/>
    <col min="20" max="20" width="35.6640625" hidden="1" customWidth="1" outlineLevel="1"/>
    <col min="21" max="21" width="37.5546875" hidden="1" customWidth="1" outlineLevel="1"/>
    <col min="22" max="22" width="29" hidden="1" customWidth="1" outlineLevel="1"/>
    <col min="23" max="23" width="26.5546875" hidden="1" customWidth="1" outlineLevel="1"/>
    <col min="24" max="24" width="34.109375" hidden="1" customWidth="1" outlineLevel="1"/>
    <col min="25" max="25" width="43.109375" hidden="1" customWidth="1" outlineLevel="1"/>
    <col min="26" max="26" width="13.33203125" hidden="1" customWidth="1" outlineLevel="1"/>
    <col min="27" max="27" width="41.109375" hidden="1" customWidth="1" outlineLevel="1"/>
    <col min="28" max="28" width="35.6640625" hidden="1" customWidth="1" outlineLevel="1"/>
    <col min="29" max="29" width="37.5546875" hidden="1" customWidth="1" outlineLevel="1"/>
    <col min="30" max="30" width="29" hidden="1" customWidth="1" outlineLevel="1"/>
    <col min="31" max="31" width="26.5546875" hidden="1" customWidth="1" outlineLevel="1"/>
    <col min="32" max="32" width="34.109375" hidden="1" customWidth="1" outlineLevel="1"/>
    <col min="33" max="33" width="43.109375" hidden="1" customWidth="1" outlineLevel="1"/>
    <col min="34" max="34" width="13.33203125" hidden="1" customWidth="1" outlineLevel="1"/>
    <col min="35" max="35" width="15.88671875" hidden="1" customWidth="1" outlineLevel="1"/>
    <col min="36" max="36" width="20.44140625" hidden="1" customWidth="1" outlineLevel="1"/>
    <col min="37" max="37" width="10" hidden="1" customWidth="1" outlineLevel="1"/>
    <col min="38" max="38" width="19.5546875" hidden="1" customWidth="1" outlineLevel="1"/>
    <col min="39" max="39" width="27.44140625" hidden="1" customWidth="1" outlineLevel="1"/>
    <col min="40" max="40" width="11.5546875" hidden="1" customWidth="1" outlineLevel="1"/>
    <col min="41" max="41" width="37.5546875" hidden="1" customWidth="1" outlineLevel="1"/>
    <col min="42" max="42" width="50" hidden="1" customWidth="1" outlineLevel="1"/>
    <col min="43" max="43" width="50.5546875" hidden="1" customWidth="1" outlineLevel="1"/>
    <col min="44" max="44" width="21.44140625" hidden="1" customWidth="1" outlineLevel="1"/>
    <col min="45" max="45" width="103.109375" collapsed="1"/>
  </cols>
  <sheetData>
    <row r="1" spans="1:44" x14ac:dyDescent="0.3">
      <c r="B1" s="25" t="s">
        <v>277</v>
      </c>
      <c r="C1" s="26">
        <f>C52</f>
        <v>0</v>
      </c>
      <c r="D1" s="26"/>
      <c r="E1" s="26">
        <f>SUM(AN1:AR1)</f>
        <v>0</v>
      </c>
      <c r="G1" s="185">
        <f t="shared" ref="G1:AR1" si="0">G7+SUM(G12:G51)</f>
        <v>0</v>
      </c>
      <c r="H1" s="185">
        <f t="shared" si="0"/>
        <v>0</v>
      </c>
      <c r="I1" s="185">
        <f t="shared" si="0"/>
        <v>0</v>
      </c>
      <c r="J1" s="185">
        <f t="shared" si="0"/>
        <v>0</v>
      </c>
      <c r="K1" s="185">
        <f t="shared" si="0"/>
        <v>0</v>
      </c>
      <c r="L1" s="185">
        <f t="shared" si="0"/>
        <v>0</v>
      </c>
      <c r="M1" s="185">
        <f t="shared" si="0"/>
        <v>0</v>
      </c>
      <c r="N1" s="185">
        <f t="shared" si="0"/>
        <v>0</v>
      </c>
      <c r="O1" s="185">
        <f t="shared" si="0"/>
        <v>0</v>
      </c>
      <c r="P1" s="185">
        <f t="shared" si="0"/>
        <v>0</v>
      </c>
      <c r="Q1" s="185">
        <f t="shared" si="0"/>
        <v>0</v>
      </c>
      <c r="R1" s="185">
        <f t="shared" si="0"/>
        <v>0</v>
      </c>
      <c r="S1" s="185">
        <f t="shared" si="0"/>
        <v>0</v>
      </c>
      <c r="T1" s="185">
        <f t="shared" si="0"/>
        <v>0</v>
      </c>
      <c r="U1" s="185">
        <f t="shared" si="0"/>
        <v>0</v>
      </c>
      <c r="V1" s="185">
        <f t="shared" si="0"/>
        <v>0</v>
      </c>
      <c r="W1" s="185">
        <f t="shared" si="0"/>
        <v>0</v>
      </c>
      <c r="X1" s="185">
        <f t="shared" si="0"/>
        <v>0</v>
      </c>
      <c r="Y1" s="185">
        <f t="shared" si="0"/>
        <v>0</v>
      </c>
      <c r="Z1" s="185">
        <f t="shared" si="0"/>
        <v>0</v>
      </c>
      <c r="AA1" s="185">
        <f t="shared" si="0"/>
        <v>0</v>
      </c>
      <c r="AB1" s="185">
        <f t="shared" si="0"/>
        <v>0</v>
      </c>
      <c r="AC1" s="185">
        <f t="shared" si="0"/>
        <v>0</v>
      </c>
      <c r="AD1" s="185">
        <f t="shared" si="0"/>
        <v>0</v>
      </c>
      <c r="AE1" s="185">
        <f t="shared" si="0"/>
        <v>0</v>
      </c>
      <c r="AF1" s="185">
        <f t="shared" si="0"/>
        <v>0</v>
      </c>
      <c r="AG1" s="185">
        <f t="shared" si="0"/>
        <v>0</v>
      </c>
      <c r="AH1" s="185">
        <f t="shared" si="0"/>
        <v>0</v>
      </c>
      <c r="AI1" s="185">
        <f t="shared" si="0"/>
        <v>0</v>
      </c>
      <c r="AJ1" s="185">
        <f t="shared" si="0"/>
        <v>0</v>
      </c>
      <c r="AK1" s="185">
        <f t="shared" si="0"/>
        <v>0</v>
      </c>
      <c r="AL1" s="185">
        <f t="shared" si="0"/>
        <v>0</v>
      </c>
      <c r="AM1" s="185">
        <f t="shared" si="0"/>
        <v>0</v>
      </c>
      <c r="AN1" s="185">
        <f t="shared" si="0"/>
        <v>0</v>
      </c>
      <c r="AO1" s="185">
        <f t="shared" si="0"/>
        <v>0</v>
      </c>
      <c r="AP1" s="185">
        <f>AP7+SUM(AP12:AP51)</f>
        <v>0</v>
      </c>
      <c r="AQ1" s="185">
        <f t="shared" si="0"/>
        <v>0</v>
      </c>
      <c r="AR1" s="185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37</v>
      </c>
      <c r="Q2">
        <f>VLOOKUP(Q4,'for CF captions'!$A:$B,2,0)</f>
        <v>40</v>
      </c>
      <c r="R2">
        <f>VLOOKUP(R4,'for CF captions'!$A:$B,2,0)</f>
        <v>41</v>
      </c>
      <c r="S2">
        <f>VLOOKUP(S4,'for CF captions'!$A:$B,2,0)</f>
        <v>43</v>
      </c>
      <c r="T2">
        <f>VLOOKUP(T4,'for CF captions'!$A:$B,2,0)</f>
        <v>46</v>
      </c>
      <c r="U2">
        <f>VLOOKUP(U4,'for CF captions'!$A:$B,2,0)</f>
        <v>47</v>
      </c>
      <c r="V2">
        <f>VLOOKUP(V4,'for CF captions'!$A:$B,2,0)</f>
        <v>48</v>
      </c>
      <c r="W2">
        <f>VLOOKUP(W4,'for CF captions'!$A:$B,2,0)</f>
        <v>49</v>
      </c>
      <c r="X2">
        <f>VLOOKUP(X4,'for CF captions'!$A:$B,2,0)</f>
        <v>50</v>
      </c>
      <c r="Y2">
        <f>VLOOKUP(Y4,'for CF captions'!$A:$B,2,0)</f>
        <v>51</v>
      </c>
      <c r="Z2">
        <f>VLOOKUP(Z4,'for CF captions'!$A:$B,2,0)</f>
        <v>52</v>
      </c>
      <c r="AA2">
        <f>VLOOKUP(AA4,'for CF captions'!$A:$B,2,0)</f>
        <v>53</v>
      </c>
      <c r="AB2">
        <f>VLOOKUP(AB4,'for CF captions'!$A:$B,2,0)</f>
        <v>57</v>
      </c>
      <c r="AC2">
        <f>VLOOKUP(AC4,'for CF captions'!$A:$B,2,0)</f>
        <v>58</v>
      </c>
      <c r="AD2">
        <f>VLOOKUP(AD4,'for CF captions'!$A:$B,2,0)</f>
        <v>59</v>
      </c>
      <c r="AE2">
        <f>VLOOKUP(AE4,'for CF captions'!$A:$B,2,0)</f>
        <v>60</v>
      </c>
      <c r="AF2">
        <f>VLOOKUP(AF4,'for CF captions'!$A:$B,2,0)</f>
        <v>61</v>
      </c>
      <c r="AG2">
        <f>VLOOKUP(AG4,'for CF captions'!$A:$B,2,0)</f>
        <v>62</v>
      </c>
      <c r="AH2">
        <f>VLOOKUP(AH4,'for CF captions'!$A:$B,2,0)</f>
        <v>63</v>
      </c>
      <c r="AI2">
        <f>VLOOKUP(AI4,'for CF captions'!$A:$B,2,0)</f>
        <v>64</v>
      </c>
      <c r="AJ2">
        <f>VLOOKUP(AJ4,'for CF captions'!$A:$B,2,0)</f>
        <v>69</v>
      </c>
      <c r="AK2">
        <f>VLOOKUP(AK4,'for CF captions'!$A:$B,2,0)</f>
        <v>80</v>
      </c>
      <c r="AL2">
        <f>VLOOKUP(AL4,'for CF captions'!$A:$B,2,0)</f>
        <v>86</v>
      </c>
      <c r="AM2">
        <f>VLOOKUP(AM4,'for CF captions'!$A:$B,2,0)</f>
        <v>87</v>
      </c>
      <c r="AN2">
        <f>VLOOKUP(AN4,'for CF captions'!$A:$B,2,0)</f>
        <v>88</v>
      </c>
      <c r="AO2">
        <f>VLOOKUP(AO4,'for CF captions'!$A:$B,2,0)</f>
        <v>92</v>
      </c>
      <c r="AP2">
        <f>VLOOKUP(AP4,'for CF captions'!$A:$B,2,0)</f>
        <v>96</v>
      </c>
      <c r="AQ2">
        <f>VLOOKUP(AQ4,'for CF captions'!$A:$B,2,0)</f>
        <v>98</v>
      </c>
      <c r="AR2">
        <f>VLOOKUP(AR4,'for CF captions'!$A:$B,2,0)</f>
        <v>100</v>
      </c>
    </row>
    <row r="3" spans="1:44" x14ac:dyDescent="0.3">
      <c r="AP3">
        <f>AP2+1</f>
        <v>97</v>
      </c>
      <c r="AQ3">
        <f>AQ2+1</f>
        <v>99</v>
      </c>
    </row>
    <row r="4" spans="1:44" x14ac:dyDescent="0.3">
      <c r="F4" s="72" t="s">
        <v>910</v>
      </c>
      <c r="G4" s="2" t="s">
        <v>68</v>
      </c>
      <c r="H4" s="2" t="s">
        <v>69</v>
      </c>
      <c r="I4" t="s">
        <v>92</v>
      </c>
      <c r="J4" t="s">
        <v>95</v>
      </c>
      <c r="K4" t="s">
        <v>98</v>
      </c>
      <c r="L4" t="s">
        <v>101</v>
      </c>
      <c r="M4" t="s">
        <v>104</v>
      </c>
      <c r="N4" t="s">
        <v>107</v>
      </c>
      <c r="O4" t="s">
        <v>111</v>
      </c>
      <c r="P4" t="s">
        <v>121</v>
      </c>
      <c r="Q4" t="s">
        <v>134</v>
      </c>
      <c r="R4" t="s">
        <v>142</v>
      </c>
      <c r="S4" t="s">
        <v>145</v>
      </c>
      <c r="T4" t="s">
        <v>152</v>
      </c>
      <c r="U4" t="s">
        <v>155</v>
      </c>
      <c r="V4" t="s">
        <v>158</v>
      </c>
      <c r="W4" t="s">
        <v>161</v>
      </c>
      <c r="X4" t="s">
        <v>164</v>
      </c>
      <c r="Y4" t="s">
        <v>167</v>
      </c>
      <c r="Z4" t="s">
        <v>170</v>
      </c>
      <c r="AA4" t="s">
        <v>173</v>
      </c>
      <c r="AB4" t="s">
        <v>179</v>
      </c>
      <c r="AC4" t="s">
        <v>182</v>
      </c>
      <c r="AD4" t="s">
        <v>183</v>
      </c>
      <c r="AE4" t="s">
        <v>185</v>
      </c>
      <c r="AF4" t="s">
        <v>186</v>
      </c>
      <c r="AG4" t="s">
        <v>189</v>
      </c>
      <c r="AH4" t="s">
        <v>191</v>
      </c>
      <c r="AI4" t="s">
        <v>194</v>
      </c>
      <c r="AJ4" t="s">
        <v>204</v>
      </c>
      <c r="AK4" t="s">
        <v>205</v>
      </c>
      <c r="AL4" s="2" t="s">
        <v>223</v>
      </c>
      <c r="AM4" t="s">
        <v>238</v>
      </c>
      <c r="AN4" t="s">
        <v>241</v>
      </c>
      <c r="AO4" t="s">
        <v>242</v>
      </c>
      <c r="AP4" t="s">
        <v>260</v>
      </c>
      <c r="AQ4" t="s">
        <v>262</v>
      </c>
      <c r="AR4" t="s">
        <v>268</v>
      </c>
    </row>
    <row r="5" spans="1:44" x14ac:dyDescent="0.3">
      <c r="E5" s="184">
        <f>SUM(G5:AR5)</f>
        <v>0</v>
      </c>
      <c r="F5">
        <f>B9</f>
        <v>2021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84">
        <f>SUM(G6:AR6)</f>
        <v>0</v>
      </c>
      <c r="F6">
        <f>C9</f>
        <v>2022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84">
        <f>SUM(G7:AR7)</f>
        <v>0</v>
      </c>
      <c r="F7" s="186" t="s">
        <v>911</v>
      </c>
      <c r="G7" s="26">
        <f>G6-G5</f>
        <v>0</v>
      </c>
      <c r="H7" s="26">
        <f t="shared" ref="H7:AR7" si="1">H6-H5</f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74" t="s">
        <v>912</v>
      </c>
      <c r="B8" s="242" t="s">
        <v>913</v>
      </c>
      <c r="C8" s="243"/>
      <c r="D8" s="72"/>
    </row>
    <row r="9" spans="1:44" x14ac:dyDescent="0.3">
      <c r="A9" s="74"/>
      <c r="B9" s="74">
        <f>'Trial Balance'!J6</f>
        <v>2021</v>
      </c>
      <c r="C9" s="74">
        <f>'Trial Balance'!K6</f>
        <v>2022</v>
      </c>
      <c r="D9" s="187" t="s">
        <v>914</v>
      </c>
    </row>
    <row r="10" spans="1:44" x14ac:dyDescent="0.3">
      <c r="A10" s="45" t="s">
        <v>407</v>
      </c>
      <c r="B10" s="74">
        <v>1</v>
      </c>
      <c r="C10" s="74">
        <v>2</v>
      </c>
      <c r="D10" s="72"/>
    </row>
    <row r="11" spans="1:44" x14ac:dyDescent="0.3">
      <c r="A11" s="45" t="s">
        <v>915</v>
      </c>
      <c r="B11" s="46"/>
      <c r="C11" s="46"/>
    </row>
    <row r="12" spans="1:44" x14ac:dyDescent="0.3">
      <c r="A12" s="45" t="s">
        <v>916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88" t="s">
        <v>917</v>
      </c>
      <c r="B13" s="46"/>
      <c r="C13" s="47"/>
      <c r="D13" s="8"/>
    </row>
    <row r="14" spans="1:44" x14ac:dyDescent="0.3">
      <c r="A14" s="46" t="s">
        <v>918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919</v>
      </c>
      <c r="B15" s="46"/>
      <c r="C15" s="47">
        <f t="shared" ref="C15" si="2">SUM(G15:AR15)</f>
        <v>0</v>
      </c>
      <c r="D15" s="8"/>
      <c r="N15" s="8">
        <f>'N3 - NCA'!$I$46</f>
        <v>0</v>
      </c>
    </row>
    <row r="16" spans="1:44" x14ac:dyDescent="0.3">
      <c r="A16" s="46" t="s">
        <v>920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921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922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923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924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925</v>
      </c>
      <c r="B22" s="45"/>
      <c r="C22" s="81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926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927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928</v>
      </c>
      <c r="B26" s="46"/>
      <c r="C26" s="47">
        <f>SUM(G26:AR26)+D26</f>
        <v>0</v>
      </c>
      <c r="D26" s="8"/>
      <c r="V26" s="8">
        <f t="shared" ref="V26:Z26" si="3">-V7</f>
        <v>0</v>
      </c>
      <c r="W26" s="8">
        <f t="shared" si="3"/>
        <v>0</v>
      </c>
      <c r="X26" s="8">
        <f t="shared" si="3"/>
        <v>0</v>
      </c>
      <c r="Y26" s="8">
        <f t="shared" si="3"/>
        <v>0</v>
      </c>
      <c r="Z26" s="8">
        <f t="shared" si="3"/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929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930</v>
      </c>
      <c r="B29" s="46"/>
      <c r="C29" s="47">
        <f>B60+D29</f>
        <v>0</v>
      </c>
      <c r="D29" s="8"/>
    </row>
    <row r="30" spans="1:36" x14ac:dyDescent="0.3">
      <c r="A30" s="45" t="s">
        <v>931</v>
      </c>
      <c r="B30" s="45"/>
      <c r="C30" s="81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932</v>
      </c>
      <c r="B32" s="46"/>
      <c r="C32" s="46"/>
    </row>
    <row r="33" spans="1:42" x14ac:dyDescent="0.3">
      <c r="A33" s="46" t="s">
        <v>933</v>
      </c>
      <c r="B33" s="46"/>
      <c r="C33" s="47">
        <f t="shared" ref="C33:C39" si="4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934</v>
      </c>
      <c r="B34" s="46"/>
      <c r="C34" s="47">
        <f t="shared" si="4"/>
        <v>0</v>
      </c>
      <c r="D34" s="8"/>
      <c r="G34" s="8">
        <f>-'N3 - NCA'!C22</f>
        <v>0</v>
      </c>
    </row>
    <row r="35" spans="1:42" x14ac:dyDescent="0.3">
      <c r="A35" s="46" t="s">
        <v>935</v>
      </c>
      <c r="B35" s="46"/>
      <c r="C35" s="47">
        <f t="shared" si="4"/>
        <v>0</v>
      </c>
      <c r="D35" s="8"/>
      <c r="H35" s="8">
        <f>'N3 - NCA'!E22+'N3 - NCA'!E37</f>
        <v>0</v>
      </c>
    </row>
    <row r="36" spans="1:42" x14ac:dyDescent="0.3">
      <c r="A36" s="46" t="s">
        <v>936</v>
      </c>
      <c r="B36" s="46"/>
      <c r="C36" s="47">
        <f t="shared" si="4"/>
        <v>0</v>
      </c>
      <c r="D36" s="8"/>
      <c r="I36" s="8">
        <f>-'N3 - NCA'!C46</f>
        <v>0</v>
      </c>
    </row>
    <row r="37" spans="1:42" x14ac:dyDescent="0.3">
      <c r="A37" s="46" t="s">
        <v>937</v>
      </c>
      <c r="B37" s="46"/>
      <c r="C37" s="47">
        <f t="shared" si="4"/>
        <v>0</v>
      </c>
      <c r="D37" s="8"/>
      <c r="I37" s="8">
        <f>'N3 - NCA'!E46</f>
        <v>0</v>
      </c>
    </row>
    <row r="38" spans="1:42" x14ac:dyDescent="0.3">
      <c r="A38" s="46" t="s">
        <v>938</v>
      </c>
      <c r="B38" s="46"/>
      <c r="C38" s="47">
        <f t="shared" si="4"/>
        <v>0</v>
      </c>
      <c r="D38" s="8"/>
      <c r="R38" s="8">
        <f>-R18</f>
        <v>0</v>
      </c>
    </row>
    <row r="39" spans="1:42" x14ac:dyDescent="0.3">
      <c r="A39" s="46" t="s">
        <v>939</v>
      </c>
      <c r="B39" s="46"/>
      <c r="C39" s="47">
        <f t="shared" si="4"/>
        <v>0</v>
      </c>
      <c r="D39" s="8"/>
      <c r="Q39" s="8">
        <f>-Q7</f>
        <v>0</v>
      </c>
      <c r="R39" s="8"/>
    </row>
    <row r="40" spans="1:42" x14ac:dyDescent="0.3">
      <c r="A40" s="45" t="s">
        <v>940</v>
      </c>
      <c r="B40" s="46"/>
      <c r="C40" s="81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941</v>
      </c>
      <c r="B42" s="46"/>
      <c r="C42" s="46"/>
    </row>
    <row r="43" spans="1:42" x14ac:dyDescent="0.3">
      <c r="A43" s="46" t="s">
        <v>942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943</v>
      </c>
      <c r="B44" s="46"/>
      <c r="C44" s="47">
        <f>SUM(G44:AR44)+D44</f>
        <v>0</v>
      </c>
      <c r="D44" s="8"/>
      <c r="AA44" s="189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944</v>
      </c>
      <c r="B45" s="46"/>
      <c r="C45" s="47">
        <f>SUM(G45:AR45)+D45</f>
        <v>0</v>
      </c>
      <c r="D45" s="8"/>
    </row>
    <row r="46" spans="1:42" x14ac:dyDescent="0.3">
      <c r="A46" s="46" t="s">
        <v>945</v>
      </c>
      <c r="B46" s="46"/>
      <c r="C46" s="47">
        <f>SUM(G46:AR46)+D46</f>
        <v>0</v>
      </c>
      <c r="D46" s="8"/>
      <c r="AA46" s="189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946</v>
      </c>
      <c r="B48" s="45"/>
      <c r="C48" s="45">
        <f>SUM(C43:C46)</f>
        <v>0</v>
      </c>
      <c r="D48" s="2"/>
    </row>
    <row r="49" spans="1:18" x14ac:dyDescent="0.3">
      <c r="A49" s="46" t="s">
        <v>947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948</v>
      </c>
      <c r="B50" s="46"/>
      <c r="C50" s="81">
        <f>'1. F10'!D60</f>
        <v>0</v>
      </c>
      <c r="D50" s="24"/>
    </row>
    <row r="51" spans="1:18" x14ac:dyDescent="0.3">
      <c r="A51" s="45" t="s">
        <v>949</v>
      </c>
      <c r="B51" s="46"/>
      <c r="C51" s="81">
        <f>'1. F10'!E60</f>
        <v>0</v>
      </c>
      <c r="D51" s="24"/>
    </row>
    <row r="52" spans="1:18" x14ac:dyDescent="0.3">
      <c r="A52" s="25" t="s">
        <v>277</v>
      </c>
      <c r="C52" s="26">
        <f>C51-C50-C49</f>
        <v>0</v>
      </c>
      <c r="D52" s="26"/>
    </row>
    <row r="55" spans="1:18" ht="12.5" thickBot="1" x14ac:dyDescent="0.35"/>
    <row r="56" spans="1:18" x14ac:dyDescent="0.3">
      <c r="A56" s="51" t="s">
        <v>950</v>
      </c>
      <c r="B56" s="5"/>
    </row>
    <row r="57" spans="1:18" x14ac:dyDescent="0.3">
      <c r="A57" s="7" t="s">
        <v>6</v>
      </c>
      <c r="B57" s="9">
        <f>SUMIF('Trial Balance'!$D:$D,"441",'Trial Balance'!H:H)</f>
        <v>0</v>
      </c>
    </row>
    <row r="58" spans="1:18" x14ac:dyDescent="0.3">
      <c r="A58" s="7" t="s">
        <v>4</v>
      </c>
      <c r="B58" s="9">
        <f>SUMIF('Trial Balance'!$D:$D,"441",'Trial Balance'!K:K)</f>
        <v>0</v>
      </c>
    </row>
    <row r="59" spans="1:18" x14ac:dyDescent="0.3">
      <c r="A59" s="7" t="s">
        <v>951</v>
      </c>
      <c r="B59" s="190">
        <f>'2. F20'!E84</f>
        <v>0</v>
      </c>
    </row>
    <row r="60" spans="1:18" ht="12.5" thickBot="1" x14ac:dyDescent="0.35">
      <c r="A60" s="11" t="s">
        <v>952</v>
      </c>
      <c r="B60" s="191">
        <f>B58-SUM(B57+B59)</f>
        <v>0</v>
      </c>
    </row>
  </sheetData>
  <mergeCells count="1"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A972-DF7E-47AE-925B-FADEE2397DCA}">
  <sheetPr codeName="Sheet9"/>
  <dimension ref="A1:U75"/>
  <sheetViews>
    <sheetView showGridLines="0" topLeftCell="A4" workbookViewId="0">
      <selection activeCell="F22" sqref="F22"/>
    </sheetView>
  </sheetViews>
  <sheetFormatPr defaultRowHeight="12" outlineLevelCol="1" x14ac:dyDescent="0.3"/>
  <cols>
    <col min="1" max="1" width="92.33203125" bestFit="1" customWidth="1"/>
    <col min="2" max="2" width="15.88671875" bestFit="1" customWidth="1"/>
    <col min="3" max="3" width="14.5546875" bestFit="1" customWidth="1"/>
    <col min="4" max="4" width="11.5546875" bestFit="1" customWidth="1"/>
    <col min="5" max="5" width="22.5546875" customWidth="1"/>
    <col min="6" max="6" width="5" bestFit="1" customWidth="1"/>
    <col min="7" max="7" width="18.88671875" bestFit="1" customWidth="1"/>
    <col min="8" max="8" width="15.5546875" bestFit="1" customWidth="1"/>
    <col min="9" max="9" width="13.109375" bestFit="1" customWidth="1"/>
    <col min="10" max="10" width="12.5546875" bestFit="1" customWidth="1"/>
    <col min="11" max="11" width="16.5546875" bestFit="1" customWidth="1"/>
    <col min="12" max="12" width="8.109375" bestFit="1" customWidth="1"/>
    <col min="13" max="13" width="18" bestFit="1" customWidth="1"/>
    <col min="14" max="15" width="15.88671875" bestFit="1" customWidth="1"/>
    <col min="17" max="17" width="12.5546875" style="2" bestFit="1" customWidth="1"/>
    <col min="18" max="18" width="13.44140625" style="25" bestFit="1" customWidth="1"/>
    <col min="20" max="20" width="85.6640625" hidden="1" customWidth="1" outlineLevel="1"/>
    <col min="21" max="21" width="8.88671875" collapsed="1"/>
  </cols>
  <sheetData>
    <row r="1" spans="1:18" x14ac:dyDescent="0.3">
      <c r="A1" s="1" t="str">
        <f>'Trial Balance'!A1</f>
        <v xml:space="preserve">Company:                </v>
      </c>
      <c r="B1" s="2" t="str">
        <f>'Trial Balance'!B1</f>
        <v>X</v>
      </c>
    </row>
    <row r="2" spans="1:18" x14ac:dyDescent="0.3">
      <c r="A2" s="1" t="str">
        <f>'Trial Balance'!A2</f>
        <v xml:space="preserve">Address:                    </v>
      </c>
      <c r="B2" s="2" t="str">
        <f>'Trial Balance'!B2</f>
        <v>X</v>
      </c>
    </row>
    <row r="3" spans="1:18" x14ac:dyDescent="0.3">
      <c r="A3" s="1" t="str">
        <f>'Trial Balance'!A3</f>
        <v xml:space="preserve">VAT tax code: </v>
      </c>
      <c r="B3" s="2" t="str">
        <f>'Trial Balance'!B3</f>
        <v>X</v>
      </c>
    </row>
    <row r="4" spans="1:18" x14ac:dyDescent="0.3">
      <c r="A4" s="1" t="str">
        <f>'Trial Balance'!A4</f>
        <v xml:space="preserve">Registration no:            </v>
      </c>
      <c r="B4" s="2" t="str">
        <f>'Trial Balance'!B4</f>
        <v>X</v>
      </c>
    </row>
    <row r="5" spans="1:18" x14ac:dyDescent="0.3">
      <c r="A5" s="1" t="str">
        <f>'Trial Balance'!A5</f>
        <v xml:space="preserve">Type of Company:        </v>
      </c>
      <c r="B5" s="2" t="str">
        <f>'Trial Balance'!B5</f>
        <v>X</v>
      </c>
    </row>
    <row r="6" spans="1:18" x14ac:dyDescent="0.3">
      <c r="A6" s="1" t="str">
        <f>'Trial Balance'!A6</f>
        <v xml:space="preserve">Main activity:            </v>
      </c>
      <c r="B6" s="2" t="str">
        <f>'Trial Balance'!B6</f>
        <v>X</v>
      </c>
    </row>
    <row r="7" spans="1:18" x14ac:dyDescent="0.3">
      <c r="A7" s="1" t="str">
        <f>'Trial Balance'!A7</f>
        <v>Financial Year</v>
      </c>
      <c r="B7" s="17">
        <f>'Trial Balance'!B7</f>
        <v>2022</v>
      </c>
    </row>
    <row r="9" spans="1:18" x14ac:dyDescent="0.3">
      <c r="A9" s="2" t="s">
        <v>953</v>
      </c>
    </row>
    <row r="11" spans="1:18" ht="13.75" customHeight="1" x14ac:dyDescent="0.3">
      <c r="A11" s="244" t="s">
        <v>954</v>
      </c>
      <c r="B11" s="244" t="s">
        <v>955</v>
      </c>
      <c r="C11" s="244"/>
      <c r="D11" s="244"/>
      <c r="E11" s="244"/>
      <c r="F11" s="244"/>
      <c r="G11" s="244"/>
      <c r="H11" s="244" t="s">
        <v>956</v>
      </c>
      <c r="I11" s="244"/>
      <c r="J11" s="244"/>
      <c r="K11" s="244"/>
      <c r="L11" s="244"/>
      <c r="M11" s="244"/>
      <c r="N11" s="244" t="s">
        <v>957</v>
      </c>
      <c r="O11" s="244"/>
    </row>
    <row r="12" spans="1:18" ht="14.4" customHeight="1" x14ac:dyDescent="0.3">
      <c r="A12" s="244"/>
      <c r="B12" s="244"/>
      <c r="C12" s="244"/>
      <c r="D12" s="244"/>
      <c r="E12" s="244"/>
      <c r="F12" s="244"/>
      <c r="G12" s="244"/>
      <c r="H12" s="244" t="s">
        <v>958</v>
      </c>
      <c r="I12" s="244"/>
      <c r="J12" s="244"/>
      <c r="K12" s="244"/>
      <c r="L12" s="244"/>
      <c r="M12" s="244"/>
      <c r="N12" s="244"/>
      <c r="O12" s="244"/>
    </row>
    <row r="13" spans="1:18" x14ac:dyDescent="0.3">
      <c r="A13" s="244"/>
      <c r="B13" s="192" t="s">
        <v>959</v>
      </c>
      <c r="C13" s="192" t="s">
        <v>960</v>
      </c>
      <c r="D13" s="192" t="s">
        <v>961</v>
      </c>
      <c r="E13" s="192" t="s">
        <v>962</v>
      </c>
      <c r="F13" s="192" t="s">
        <v>963</v>
      </c>
      <c r="G13" s="192" t="s">
        <v>964</v>
      </c>
      <c r="H13" s="192" t="s">
        <v>959</v>
      </c>
      <c r="I13" s="192" t="s">
        <v>965</v>
      </c>
      <c r="J13" s="192" t="s">
        <v>966</v>
      </c>
      <c r="K13" s="192" t="s">
        <v>962</v>
      </c>
      <c r="L13" s="192" t="s">
        <v>963</v>
      </c>
      <c r="M13" s="192" t="s">
        <v>964</v>
      </c>
      <c r="N13" s="192" t="s">
        <v>959</v>
      </c>
      <c r="O13" s="192" t="s">
        <v>964</v>
      </c>
    </row>
    <row r="14" spans="1:18" s="193" customFormat="1" ht="42" customHeight="1" x14ac:dyDescent="0.3">
      <c r="A14" s="192">
        <v>0</v>
      </c>
      <c r="B14" s="192">
        <v>1</v>
      </c>
      <c r="C14" s="192">
        <v>2</v>
      </c>
      <c r="D14" s="192">
        <v>3</v>
      </c>
      <c r="E14" s="192">
        <v>4</v>
      </c>
      <c r="F14" s="192">
        <v>5</v>
      </c>
      <c r="G14" s="192" t="s">
        <v>967</v>
      </c>
      <c r="H14" s="192">
        <v>6</v>
      </c>
      <c r="I14" s="192">
        <v>7</v>
      </c>
      <c r="J14" s="192">
        <v>8</v>
      </c>
      <c r="K14" s="192">
        <v>9</v>
      </c>
      <c r="L14" s="192">
        <v>10</v>
      </c>
      <c r="M14" s="192" t="s">
        <v>968</v>
      </c>
      <c r="N14" s="192" t="s">
        <v>969</v>
      </c>
      <c r="O14" s="192" t="s">
        <v>970</v>
      </c>
      <c r="Q14" s="72"/>
      <c r="R14" s="38"/>
    </row>
    <row r="15" spans="1:18" s="2" customFormat="1" x14ac:dyDescent="0.3">
      <c r="A15" s="45" t="s">
        <v>971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972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94"/>
      <c r="E16" s="47">
        <f>ROUND(SUMIF('Trial Balance'!S:S,A16,'Trial Balance'!J:J),0)</f>
        <v>0</v>
      </c>
      <c r="F16" s="47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94"/>
      <c r="K16" s="47">
        <f>ROUND(SUMIF('Trial Balance'!T:T,A16,'Trial Balance'!I:I),0)</f>
        <v>0</v>
      </c>
      <c r="L16" s="194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973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94"/>
      <c r="E17" s="47">
        <f>ROUND(SUMIF('Trial Balance'!S:S,A17,'Trial Balance'!J:J),0)</f>
        <v>0</v>
      </c>
      <c r="F17" s="47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94"/>
      <c r="K17" s="47">
        <f>ROUND(SUMIF('Trial Balance'!T:T,A17,'Trial Balance'!I:I),0)</f>
        <v>0</v>
      </c>
      <c r="L17" s="194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974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94"/>
      <c r="E18" s="47">
        <f>ROUND(SUMIF('Trial Balance'!S:S,A18,'Trial Balance'!J:J),0)</f>
        <v>0</v>
      </c>
      <c r="F18" s="47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94"/>
      <c r="K18" s="47">
        <f>ROUND(SUMIF('Trial Balance'!T:T,A18,'Trial Balance'!I:I),0)</f>
        <v>0</v>
      </c>
      <c r="L18" s="194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975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94"/>
      <c r="E19" s="47">
        <f>ROUND(SUMIF('Trial Balance'!S:S,A19,'Trial Balance'!J:J),0)</f>
        <v>0</v>
      </c>
      <c r="F19" s="47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94"/>
      <c r="K19" s="47">
        <f>ROUND(SUMIF('Trial Balance'!T:T,A19,'Trial Balance'!I:I),0)</f>
        <v>0</v>
      </c>
      <c r="L19" s="194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976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94"/>
      <c r="E20" s="47">
        <f>ROUND(SUMIF('Trial Balance'!S:S,A20,'Trial Balance'!J:J),0)</f>
        <v>0</v>
      </c>
      <c r="F20" s="194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94"/>
      <c r="K20" s="47">
        <f>ROUND(SUMIF('Trial Balance'!T:T,A20,'Trial Balance'!I:I),0)</f>
        <v>0</v>
      </c>
      <c r="L20" s="194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977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94"/>
      <c r="E21" s="47">
        <f>ROUND(SUMIF('Trial Balance'!S:S,A21,'Trial Balance'!J:J),0)</f>
        <v>0</v>
      </c>
      <c r="F21" s="194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94"/>
      <c r="K21" s="47">
        <f>ROUND(SUMIF('Trial Balance'!T:T,A21,'Trial Balance'!I:I),0)</f>
        <v>0</v>
      </c>
      <c r="L21" s="194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978</v>
      </c>
      <c r="B22" s="81">
        <f>SUM(B16:B21)</f>
        <v>0</v>
      </c>
      <c r="C22" s="81">
        <f>SUM(C16:C21)</f>
        <v>0</v>
      </c>
      <c r="D22" s="195">
        <f>SUM(D16:D21)</f>
        <v>0</v>
      </c>
      <c r="E22" s="81">
        <f>SUM(E16:E21)</f>
        <v>0</v>
      </c>
      <c r="F22" s="195"/>
      <c r="G22" s="81">
        <f t="shared" si="0"/>
        <v>0</v>
      </c>
      <c r="H22" s="81">
        <f>SUM(H16:H21)</f>
        <v>0</v>
      </c>
      <c r="I22" s="81">
        <f>SUM(I16:I21)</f>
        <v>0</v>
      </c>
      <c r="J22" s="195">
        <f>SUM(J16:J21)</f>
        <v>0</v>
      </c>
      <c r="K22" s="81">
        <f>SUM(K16:K21)</f>
        <v>0</v>
      </c>
      <c r="L22" s="195"/>
      <c r="M22" s="81">
        <f t="shared" si="1"/>
        <v>0</v>
      </c>
      <c r="N22" s="81">
        <f t="shared" si="2"/>
        <v>0</v>
      </c>
      <c r="O22" s="81">
        <f t="shared" si="3"/>
        <v>0</v>
      </c>
      <c r="Q22" s="24"/>
      <c r="R22" s="26"/>
    </row>
    <row r="23" spans="1:18" x14ac:dyDescent="0.3">
      <c r="A23" s="46"/>
      <c r="B23" s="47"/>
      <c r="C23" s="47"/>
      <c r="D23" s="194"/>
      <c r="E23" s="47"/>
      <c r="F23" s="194"/>
      <c r="G23" s="47"/>
      <c r="H23" s="47"/>
      <c r="I23" s="47"/>
      <c r="J23" s="194"/>
      <c r="K23" s="47"/>
      <c r="L23" s="194"/>
      <c r="M23" s="47"/>
      <c r="N23" s="47"/>
      <c r="O23" s="47"/>
      <c r="Q23" s="24"/>
      <c r="R23" s="26"/>
    </row>
    <row r="24" spans="1:18" s="2" customFormat="1" x14ac:dyDescent="0.3">
      <c r="A24" s="45" t="s">
        <v>979</v>
      </c>
      <c r="B24" s="81"/>
      <c r="C24" s="81"/>
      <c r="D24" s="195"/>
      <c r="E24" s="81"/>
      <c r="F24" s="195"/>
      <c r="G24" s="81"/>
      <c r="H24" s="81">
        <f>G24</f>
        <v>0</v>
      </c>
      <c r="I24" s="81"/>
      <c r="J24" s="195"/>
      <c r="K24" s="81"/>
      <c r="L24" s="195"/>
      <c r="M24" s="81"/>
      <c r="N24" s="81"/>
      <c r="O24" s="81"/>
      <c r="Q24" s="24"/>
      <c r="R24" s="26"/>
    </row>
    <row r="25" spans="1:18" x14ac:dyDescent="0.3">
      <c r="A25" s="46" t="s">
        <v>980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94"/>
      <c r="E25" s="47">
        <f>ROUND(SUMIF('Trial Balance'!S:S,A25,'Trial Balance'!J:J),0)</f>
        <v>0</v>
      </c>
      <c r="F25" s="194"/>
      <c r="G25" s="47">
        <f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94"/>
      <c r="K25" s="47">
        <f>ROUND(SUMIF('Trial Balance'!T:T,A25,'Trial Balance'!I:I),0)</f>
        <v>0</v>
      </c>
      <c r="L25" s="194"/>
      <c r="M25" s="47">
        <f t="shared" ref="M25:M37" si="4">H25+I25-K25</f>
        <v>0</v>
      </c>
      <c r="N25" s="47">
        <f t="shared" ref="N25:N37" si="5">B25-H25</f>
        <v>0</v>
      </c>
      <c r="O25" s="47">
        <f t="shared" ref="O25:O37" si="6">G25-M25</f>
        <v>0</v>
      </c>
      <c r="Q25" s="24"/>
      <c r="R25" s="26"/>
    </row>
    <row r="26" spans="1:18" x14ac:dyDescent="0.3">
      <c r="A26" s="46" t="s">
        <v>981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94"/>
      <c r="E26" s="47">
        <f>ROUND(SUMIF('Trial Balance'!S:S,A26,'Trial Balance'!J:J),0)</f>
        <v>0</v>
      </c>
      <c r="F26" s="194"/>
      <c r="G26" s="47">
        <f t="shared" ref="G26:G36" si="7">B26+C26+D26-E26-F26</f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94"/>
      <c r="K26" s="47">
        <f>ROUND(SUMIF('Trial Balance'!T:T,A26,'Trial Balance'!I:I),0)</f>
        <v>0</v>
      </c>
      <c r="L26" s="194"/>
      <c r="M26" s="47">
        <f t="shared" si="4"/>
        <v>0</v>
      </c>
      <c r="N26" s="47">
        <f t="shared" si="5"/>
        <v>0</v>
      </c>
      <c r="O26" s="47">
        <f t="shared" si="6"/>
        <v>0</v>
      </c>
      <c r="Q26" s="24"/>
      <c r="R26" s="26"/>
    </row>
    <row r="27" spans="1:18" x14ac:dyDescent="0.3">
      <c r="A27" s="46" t="s">
        <v>982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94"/>
      <c r="E27" s="47">
        <f>ROUND(SUMIF('Trial Balance'!S:S,A27,'Trial Balance'!J:J),0)</f>
        <v>0</v>
      </c>
      <c r="F27" s="194"/>
      <c r="G27" s="47">
        <f t="shared" si="7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94"/>
      <c r="K27" s="47">
        <f>ROUND(SUMIF('Trial Balance'!T:T,A27,'Trial Balance'!I:I),0)</f>
        <v>0</v>
      </c>
      <c r="L27" s="194"/>
      <c r="M27" s="47">
        <f t="shared" si="4"/>
        <v>0</v>
      </c>
      <c r="N27" s="47">
        <f t="shared" si="5"/>
        <v>0</v>
      </c>
      <c r="O27" s="47">
        <f t="shared" si="6"/>
        <v>0</v>
      </c>
      <c r="Q27" s="24"/>
      <c r="R27" s="26"/>
    </row>
    <row r="28" spans="1:18" x14ac:dyDescent="0.3">
      <c r="A28" s="46" t="s">
        <v>983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94"/>
      <c r="E28" s="47">
        <f>ROUND(SUMIF('Trial Balance'!S:S,A28,'Trial Balance'!J:J),0)</f>
        <v>0</v>
      </c>
      <c r="F28" s="194"/>
      <c r="G28" s="47">
        <f t="shared" si="7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94"/>
      <c r="K28" s="47">
        <f>ROUND(SUMIF('Trial Balance'!T:T,A28,'Trial Balance'!I:I),0)</f>
        <v>0</v>
      </c>
      <c r="L28" s="194"/>
      <c r="M28" s="47">
        <f t="shared" si="4"/>
        <v>0</v>
      </c>
      <c r="N28" s="47">
        <f t="shared" si="5"/>
        <v>0</v>
      </c>
      <c r="O28" s="47">
        <f t="shared" si="6"/>
        <v>0</v>
      </c>
      <c r="Q28" s="24"/>
      <c r="R28" s="26"/>
    </row>
    <row r="29" spans="1:18" x14ac:dyDescent="0.3">
      <c r="A29" s="46" t="s">
        <v>984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94"/>
      <c r="E29" s="47">
        <f>ROUND(SUMIF('Trial Balance'!S:S,A29,'Trial Balance'!J:J),0)</f>
        <v>0</v>
      </c>
      <c r="F29" s="194"/>
      <c r="G29" s="47">
        <f t="shared" si="7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94"/>
      <c r="K29" s="47">
        <f>ROUND(SUMIF('Trial Balance'!T:T,A29,'Trial Balance'!I:I),0)</f>
        <v>0</v>
      </c>
      <c r="L29" s="194"/>
      <c r="M29" s="47">
        <f t="shared" si="4"/>
        <v>0</v>
      </c>
      <c r="N29" s="47">
        <f t="shared" si="5"/>
        <v>0</v>
      </c>
      <c r="O29" s="47">
        <f t="shared" si="6"/>
        <v>0</v>
      </c>
      <c r="Q29" s="24"/>
      <c r="R29" s="26"/>
    </row>
    <row r="30" spans="1:18" x14ac:dyDescent="0.3">
      <c r="A30" s="46" t="s">
        <v>985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94"/>
      <c r="E30" s="47">
        <f>ROUND(SUMIF('Trial Balance'!S:S,A30,'Trial Balance'!J:J),0)</f>
        <v>0</v>
      </c>
      <c r="F30" s="194"/>
      <c r="G30" s="47">
        <f t="shared" si="7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94"/>
      <c r="K30" s="47">
        <f>ROUND(SUMIF('Trial Balance'!T:T,A30,'Trial Balance'!I:I),0)</f>
        <v>0</v>
      </c>
      <c r="L30" s="194"/>
      <c r="M30" s="47">
        <f t="shared" si="4"/>
        <v>0</v>
      </c>
      <c r="N30" s="47">
        <f t="shared" si="5"/>
        <v>0</v>
      </c>
      <c r="O30" s="47">
        <f t="shared" si="6"/>
        <v>0</v>
      </c>
      <c r="Q30" s="24"/>
      <c r="R30" s="26"/>
    </row>
    <row r="31" spans="1:18" x14ac:dyDescent="0.3">
      <c r="A31" s="46" t="s">
        <v>986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94"/>
      <c r="E31" s="47">
        <f>ROUND(SUMIF('Trial Balance'!S:S,A31,'Trial Balance'!J:J),0)</f>
        <v>0</v>
      </c>
      <c r="F31" s="194"/>
      <c r="G31" s="47">
        <f t="shared" si="7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94"/>
      <c r="K31" s="47">
        <f>ROUND(SUMIF('Trial Balance'!T:T,A31,'Trial Balance'!I:I),0)</f>
        <v>0</v>
      </c>
      <c r="L31" s="194"/>
      <c r="M31" s="47">
        <f t="shared" si="4"/>
        <v>0</v>
      </c>
      <c r="N31" s="47">
        <f t="shared" si="5"/>
        <v>0</v>
      </c>
      <c r="O31" s="47">
        <f t="shared" si="6"/>
        <v>0</v>
      </c>
      <c r="Q31" s="24"/>
      <c r="R31" s="26"/>
    </row>
    <row r="32" spans="1:18" x14ac:dyDescent="0.3">
      <c r="A32" s="46" t="s">
        <v>987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94"/>
      <c r="E32" s="47">
        <f>ROUND(SUMIF('Trial Balance'!S:S,A32,'Trial Balance'!J:J),0)</f>
        <v>0</v>
      </c>
      <c r="F32" s="194"/>
      <c r="G32" s="47">
        <f t="shared" si="7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94"/>
      <c r="K32" s="47">
        <f>ROUND(SUMIF('Trial Balance'!T:T,A32,'Trial Balance'!I:I),0)</f>
        <v>0</v>
      </c>
      <c r="L32" s="194"/>
      <c r="M32" s="47">
        <f t="shared" si="4"/>
        <v>0</v>
      </c>
      <c r="N32" s="47">
        <f t="shared" si="5"/>
        <v>0</v>
      </c>
      <c r="O32" s="47">
        <f t="shared" si="6"/>
        <v>0</v>
      </c>
      <c r="Q32" s="24"/>
      <c r="R32" s="26"/>
    </row>
    <row r="33" spans="1:18" x14ac:dyDescent="0.3">
      <c r="A33" s="46" t="s">
        <v>988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94"/>
      <c r="E33" s="47">
        <f>ROUND(SUMIF('Trial Balance'!S:S,A33,'Trial Balance'!J:J),0)</f>
        <v>0</v>
      </c>
      <c r="F33" s="194"/>
      <c r="G33" s="47">
        <f t="shared" si="7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94"/>
      <c r="K33" s="47">
        <f>ROUND(SUMIF('Trial Balance'!T:T,A33,'Trial Balance'!I:I),0)</f>
        <v>0</v>
      </c>
      <c r="L33" s="194"/>
      <c r="M33" s="47">
        <f t="shared" si="4"/>
        <v>0</v>
      </c>
      <c r="N33" s="47">
        <f t="shared" si="5"/>
        <v>0</v>
      </c>
      <c r="O33" s="47">
        <f t="shared" si="6"/>
        <v>0</v>
      </c>
      <c r="Q33" s="24"/>
      <c r="R33" s="26"/>
    </row>
    <row r="34" spans="1:18" x14ac:dyDescent="0.3">
      <c r="A34" s="46" t="s">
        <v>989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94"/>
      <c r="E34" s="47">
        <f>ROUND(SUMIF('Trial Balance'!S:S,A34,'Trial Balance'!J:J),0)</f>
        <v>0</v>
      </c>
      <c r="F34" s="194"/>
      <c r="G34" s="47">
        <f t="shared" si="7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94"/>
      <c r="K34" s="47">
        <f>ROUND(SUMIF('Trial Balance'!T:T,A34,'Trial Balance'!I:I),0)</f>
        <v>0</v>
      </c>
      <c r="L34" s="194"/>
      <c r="M34" s="47">
        <f t="shared" si="4"/>
        <v>0</v>
      </c>
      <c r="N34" s="47">
        <f t="shared" si="5"/>
        <v>0</v>
      </c>
      <c r="O34" s="47">
        <f t="shared" si="6"/>
        <v>0</v>
      </c>
      <c r="Q34" s="24"/>
      <c r="R34" s="26"/>
    </row>
    <row r="35" spans="1:18" x14ac:dyDescent="0.3">
      <c r="A35" s="46" t="s">
        <v>990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94"/>
      <c r="E35" s="47">
        <f>ROUND(SUMIF('Trial Balance'!S:S,A35,'Trial Balance'!J:J),0)</f>
        <v>0</v>
      </c>
      <c r="F35" s="194"/>
      <c r="G35" s="47">
        <f t="shared" si="7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94"/>
      <c r="K35" s="47">
        <f>ROUND(SUMIF('Trial Balance'!T:T,A35,'Trial Balance'!I:I),0)</f>
        <v>0</v>
      </c>
      <c r="L35" s="194"/>
      <c r="M35" s="47">
        <f t="shared" si="4"/>
        <v>0</v>
      </c>
      <c r="N35" s="47">
        <f t="shared" si="5"/>
        <v>0</v>
      </c>
      <c r="O35" s="47">
        <f t="shared" si="6"/>
        <v>0</v>
      </c>
      <c r="Q35" s="24"/>
      <c r="R35" s="26"/>
    </row>
    <row r="36" spans="1:18" x14ac:dyDescent="0.3">
      <c r="A36" s="46" t="s">
        <v>991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94"/>
      <c r="E36" s="47">
        <f>ROUND(SUMIF('Trial Balance'!S:S,A36,'Trial Balance'!J:J),0)</f>
        <v>0</v>
      </c>
      <c r="F36" s="194"/>
      <c r="G36" s="47">
        <f t="shared" si="7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94"/>
      <c r="K36" s="47">
        <f>ROUND(SUMIF('Trial Balance'!T:T,A36,'Trial Balance'!I:I),0)</f>
        <v>0</v>
      </c>
      <c r="L36" s="194"/>
      <c r="M36" s="47">
        <f t="shared" si="4"/>
        <v>0</v>
      </c>
      <c r="N36" s="47">
        <f t="shared" si="5"/>
        <v>0</v>
      </c>
      <c r="O36" s="47">
        <f t="shared" si="6"/>
        <v>0</v>
      </c>
      <c r="Q36" s="24"/>
      <c r="R36" s="26"/>
    </row>
    <row r="37" spans="1:18" s="2" customFormat="1" x14ac:dyDescent="0.3">
      <c r="A37" s="45" t="s">
        <v>992</v>
      </c>
      <c r="B37" s="81">
        <f>SUM(B25:B36)</f>
        <v>0</v>
      </c>
      <c r="C37" s="81">
        <f t="shared" ref="C37:I37" si="8">SUM(C25:C36)</f>
        <v>0</v>
      </c>
      <c r="D37" s="195">
        <f t="shared" si="8"/>
        <v>0</v>
      </c>
      <c r="E37" s="81">
        <f t="shared" si="8"/>
        <v>0</v>
      </c>
      <c r="F37" s="195">
        <f t="shared" si="8"/>
        <v>0</v>
      </c>
      <c r="G37" s="81">
        <f t="shared" si="8"/>
        <v>0</v>
      </c>
      <c r="H37" s="81">
        <f t="shared" si="8"/>
        <v>0</v>
      </c>
      <c r="I37" s="81">
        <f t="shared" si="8"/>
        <v>0</v>
      </c>
      <c r="J37" s="195"/>
      <c r="K37" s="81">
        <f t="shared" ref="K37" si="9">SUM(K25:K36)</f>
        <v>0</v>
      </c>
      <c r="L37" s="195"/>
      <c r="M37" s="81">
        <f t="shared" si="4"/>
        <v>0</v>
      </c>
      <c r="N37" s="81">
        <f t="shared" si="5"/>
        <v>0</v>
      </c>
      <c r="O37" s="81">
        <f t="shared" si="6"/>
        <v>0</v>
      </c>
      <c r="Q37" s="196"/>
      <c r="R37" s="26"/>
    </row>
    <row r="38" spans="1:18" x14ac:dyDescent="0.3">
      <c r="A38" s="46"/>
      <c r="B38" s="47"/>
      <c r="C38" s="47"/>
      <c r="D38" s="194"/>
      <c r="E38" s="47"/>
      <c r="F38" s="194"/>
      <c r="G38" s="47"/>
      <c r="H38" s="47"/>
      <c r="I38" s="47"/>
      <c r="J38" s="194"/>
      <c r="K38" s="47"/>
      <c r="L38" s="194"/>
      <c r="M38" s="47"/>
      <c r="N38" s="47"/>
      <c r="O38" s="47"/>
      <c r="Q38" s="24"/>
      <c r="R38" s="26"/>
    </row>
    <row r="39" spans="1:18" s="2" customFormat="1" x14ac:dyDescent="0.3">
      <c r="A39" s="45" t="s">
        <v>993</v>
      </c>
      <c r="B39" s="81"/>
      <c r="C39" s="81"/>
      <c r="D39" s="195"/>
      <c r="E39" s="81"/>
      <c r="F39" s="195"/>
      <c r="G39" s="81"/>
      <c r="H39" s="81"/>
      <c r="I39" s="81"/>
      <c r="J39" s="195"/>
      <c r="K39" s="81"/>
      <c r="L39" s="195"/>
      <c r="M39" s="81"/>
      <c r="N39" s="81"/>
      <c r="O39" s="81"/>
      <c r="Q39" s="24"/>
      <c r="R39" s="26"/>
    </row>
    <row r="40" spans="1:18" x14ac:dyDescent="0.3">
      <c r="A40" s="46" t="s">
        <v>994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94"/>
      <c r="E40" s="47">
        <f>ROUND(SUMIF('Trial Balance'!S:S,A40,'Trial Balance'!J:J),0)</f>
        <v>0</v>
      </c>
      <c r="F40" s="194"/>
      <c r="G40" s="47">
        <f t="shared" ref="G40:G45" si="10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94"/>
      <c r="K40" s="47">
        <f>ROUND(SUMIF('Trial Balance'!T:T,A40,'Trial Balance'!I:I),0)</f>
        <v>0</v>
      </c>
      <c r="L40" s="194"/>
      <c r="M40" s="47">
        <f t="shared" ref="M40:M45" si="11">H40+I40-K40</f>
        <v>0</v>
      </c>
      <c r="N40" s="47">
        <f t="shared" ref="N40:N46" si="12">B40-H40</f>
        <v>0</v>
      </c>
      <c r="O40" s="47">
        <f t="shared" ref="O40:O46" si="13">G40-M40</f>
        <v>0</v>
      </c>
      <c r="Q40" s="24"/>
      <c r="R40" s="26"/>
    </row>
    <row r="41" spans="1:18" x14ac:dyDescent="0.3">
      <c r="A41" s="46" t="s">
        <v>995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94"/>
      <c r="E41" s="47">
        <f>ROUND(SUMIF('Trial Balance'!S:S,A41,'Trial Balance'!J:J),0)</f>
        <v>0</v>
      </c>
      <c r="F41" s="194"/>
      <c r="G41" s="47">
        <f t="shared" si="10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94"/>
      <c r="K41" s="47">
        <f>ROUND(SUMIF('Trial Balance'!T:T,A41,'Trial Balance'!I:I),0)</f>
        <v>0</v>
      </c>
      <c r="L41" s="194"/>
      <c r="M41" s="47">
        <f t="shared" si="11"/>
        <v>0</v>
      </c>
      <c r="N41" s="47">
        <f t="shared" si="12"/>
        <v>0</v>
      </c>
      <c r="O41" s="47">
        <f t="shared" si="13"/>
        <v>0</v>
      </c>
      <c r="Q41" s="24"/>
      <c r="R41" s="26"/>
    </row>
    <row r="42" spans="1:18" x14ac:dyDescent="0.3">
      <c r="A42" s="46" t="s">
        <v>996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94"/>
      <c r="E42" s="47">
        <f>ROUND(SUMIF('Trial Balance'!S:S,A42,'Trial Balance'!J:J),0)</f>
        <v>0</v>
      </c>
      <c r="F42" s="194"/>
      <c r="G42" s="47">
        <f t="shared" si="10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94"/>
      <c r="K42" s="47">
        <f>ROUND(SUMIF('Trial Balance'!T:T,A42,'Trial Balance'!I:I),0)</f>
        <v>0</v>
      </c>
      <c r="L42" s="194"/>
      <c r="M42" s="47">
        <f t="shared" si="11"/>
        <v>0</v>
      </c>
      <c r="N42" s="47">
        <f t="shared" si="12"/>
        <v>0</v>
      </c>
      <c r="O42" s="47">
        <f t="shared" si="13"/>
        <v>0</v>
      </c>
      <c r="Q42" s="24"/>
      <c r="R42" s="26"/>
    </row>
    <row r="43" spans="1:18" x14ac:dyDescent="0.3">
      <c r="A43" s="46" t="s">
        <v>997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94"/>
      <c r="E43" s="47">
        <f>ROUND(SUMIF('Trial Balance'!S:S,A43,'Trial Balance'!J:J),0)</f>
        <v>0</v>
      </c>
      <c r="F43" s="194"/>
      <c r="G43" s="47">
        <f t="shared" si="10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94"/>
      <c r="K43" s="47">
        <f>ROUND(SUMIF('Trial Balance'!T:T,A43,'Trial Balance'!I:I),0)</f>
        <v>0</v>
      </c>
      <c r="L43" s="194"/>
      <c r="M43" s="47">
        <f t="shared" si="11"/>
        <v>0</v>
      </c>
      <c r="N43" s="47">
        <f t="shared" si="12"/>
        <v>0</v>
      </c>
      <c r="O43" s="47">
        <f t="shared" si="13"/>
        <v>0</v>
      </c>
      <c r="Q43" s="24"/>
      <c r="R43" s="26"/>
    </row>
    <row r="44" spans="1:18" x14ac:dyDescent="0.3">
      <c r="A44" s="46" t="s">
        <v>998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94"/>
      <c r="E44" s="47">
        <f>ROUND(SUMIF('Trial Balance'!S:S,A44,'Trial Balance'!J:J),0)</f>
        <v>0</v>
      </c>
      <c r="F44" s="194"/>
      <c r="G44" s="47">
        <f t="shared" si="10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94"/>
      <c r="K44" s="47">
        <f>ROUND(SUMIF('Trial Balance'!T:T,A44,'Trial Balance'!I:I),0)</f>
        <v>0</v>
      </c>
      <c r="L44" s="194"/>
      <c r="M44" s="47">
        <f t="shared" si="11"/>
        <v>0</v>
      </c>
      <c r="N44" s="47">
        <f t="shared" si="12"/>
        <v>0</v>
      </c>
      <c r="O44" s="47">
        <f t="shared" si="13"/>
        <v>0</v>
      </c>
      <c r="Q44" s="24"/>
      <c r="R44" s="26"/>
    </row>
    <row r="45" spans="1:18" x14ac:dyDescent="0.3">
      <c r="A45" s="46" t="s">
        <v>999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94"/>
      <c r="E45" s="47">
        <f>ROUND(SUMIF('Trial Balance'!S:S,A45,'Trial Balance'!J:J),0)</f>
        <v>0</v>
      </c>
      <c r="F45" s="194"/>
      <c r="G45" s="47">
        <f t="shared" si="10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94"/>
      <c r="K45" s="47">
        <f>ROUND(SUMIF('Trial Balance'!T:T,A45,'Trial Balance'!I:I),0)</f>
        <v>0</v>
      </c>
      <c r="L45" s="194"/>
      <c r="M45" s="47">
        <f t="shared" si="11"/>
        <v>0</v>
      </c>
      <c r="N45" s="47">
        <f t="shared" si="12"/>
        <v>0</v>
      </c>
      <c r="O45" s="47">
        <f t="shared" si="13"/>
        <v>0</v>
      </c>
      <c r="Q45" s="24"/>
      <c r="R45" s="26"/>
    </row>
    <row r="46" spans="1:18" s="2" customFormat="1" x14ac:dyDescent="0.3">
      <c r="A46" s="45" t="s">
        <v>1000</v>
      </c>
      <c r="B46" s="81">
        <f>SUM(B40:B45)</f>
        <v>0</v>
      </c>
      <c r="C46" s="81">
        <f>SUM(C40:C45)</f>
        <v>0</v>
      </c>
      <c r="D46" s="195"/>
      <c r="E46" s="81">
        <f>SUM(E40:E45)</f>
        <v>0</v>
      </c>
      <c r="F46" s="195"/>
      <c r="G46" s="81">
        <f>SUM(G40:G45)</f>
        <v>0</v>
      </c>
      <c r="H46" s="81">
        <f>SUM(H40:H45)</f>
        <v>0</v>
      </c>
      <c r="I46" s="81">
        <f t="shared" ref="I46:M46" si="14">SUM(I40:I45)</f>
        <v>0</v>
      </c>
      <c r="J46" s="195">
        <f t="shared" si="14"/>
        <v>0</v>
      </c>
      <c r="K46" s="81">
        <f t="shared" si="14"/>
        <v>0</v>
      </c>
      <c r="L46" s="195">
        <f t="shared" si="14"/>
        <v>0</v>
      </c>
      <c r="M46" s="81">
        <f t="shared" si="14"/>
        <v>0</v>
      </c>
      <c r="N46" s="81">
        <f t="shared" si="12"/>
        <v>0</v>
      </c>
      <c r="O46" s="81">
        <f t="shared" si="13"/>
        <v>0</v>
      </c>
      <c r="Q46" s="24"/>
      <c r="R46" s="26"/>
    </row>
    <row r="51" spans="1:20" x14ac:dyDescent="0.3">
      <c r="A51" s="2" t="s">
        <v>1001</v>
      </c>
    </row>
    <row r="53" spans="1:20" ht="24" x14ac:dyDescent="0.3">
      <c r="A53" s="197" t="s">
        <v>1002</v>
      </c>
      <c r="B53" s="197" t="s">
        <v>959</v>
      </c>
      <c r="C53" s="197" t="s">
        <v>792</v>
      </c>
      <c r="D53" s="197" t="s">
        <v>35</v>
      </c>
      <c r="E53" s="197" t="s">
        <v>1003</v>
      </c>
      <c r="G53" s="198" t="s">
        <v>1004</v>
      </c>
      <c r="H53" s="198" t="s">
        <v>1005</v>
      </c>
      <c r="I53" s="199" t="s">
        <v>1006</v>
      </c>
      <c r="J53" s="199" t="s">
        <v>1007</v>
      </c>
      <c r="K53" s="200" t="s">
        <v>43</v>
      </c>
      <c r="L53" s="200" t="s">
        <v>44</v>
      </c>
    </row>
    <row r="54" spans="1:20" x14ac:dyDescent="0.3">
      <c r="A54" s="46" t="s">
        <v>972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973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 t="shared" ref="E55:E72" si="15">B55+C55-D55</f>
        <v>0</v>
      </c>
      <c r="T55" t="str">
        <f t="shared" ref="T55:T72" si="16">A55&amp;" - "&amp;"ADJE"</f>
        <v>Concessions, patents, trade marks, rights and similar assets and other intangible assets - ADJE</v>
      </c>
    </row>
    <row r="56" spans="1:20" x14ac:dyDescent="0.3">
      <c r="A56" s="46" t="s">
        <v>975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 t="shared" si="15"/>
        <v>0</v>
      </c>
      <c r="T56" t="str">
        <f t="shared" si="16"/>
        <v>Intangible assets for exploration and valuation of mineral resources - ADJE</v>
      </c>
    </row>
    <row r="57" spans="1:20" x14ac:dyDescent="0.3">
      <c r="A57" s="46" t="s">
        <v>976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 t="shared" si="15"/>
        <v>0</v>
      </c>
      <c r="T57" t="str">
        <f t="shared" si="16"/>
        <v>Other intangible assets - ADJE</v>
      </c>
    </row>
    <row r="58" spans="1:20" x14ac:dyDescent="0.3">
      <c r="A58" s="46" t="s">
        <v>974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 t="shared" si="15"/>
        <v>0</v>
      </c>
      <c r="T58" t="str">
        <f t="shared" si="16"/>
        <v>Goodwill - ADJE</v>
      </c>
    </row>
    <row r="59" spans="1:20" x14ac:dyDescent="0.3">
      <c r="A59" s="45" t="s">
        <v>978</v>
      </c>
      <c r="B59" s="81">
        <f>SUM(B54:B58)</f>
        <v>0</v>
      </c>
      <c r="C59" s="81">
        <f t="shared" ref="C59:E59" si="17">SUM(C54:C58)</f>
        <v>0</v>
      </c>
      <c r="D59" s="81">
        <f t="shared" si="17"/>
        <v>0</v>
      </c>
      <c r="E59" s="81">
        <f t="shared" si="17"/>
        <v>0</v>
      </c>
      <c r="G59" s="8">
        <f>N22-B59</f>
        <v>0</v>
      </c>
      <c r="H59" s="8">
        <f>O22-E59</f>
        <v>0</v>
      </c>
      <c r="I59" s="201">
        <f>'1. F10'!D20</f>
        <v>0</v>
      </c>
      <c r="J59" s="201">
        <f>'1. F10'!E20</f>
        <v>0</v>
      </c>
      <c r="K59" s="184">
        <f>G59-I59</f>
        <v>0</v>
      </c>
      <c r="L59" s="184">
        <f>H59-J59</f>
        <v>0</v>
      </c>
    </row>
    <row r="60" spans="1:20" x14ac:dyDescent="0.3">
      <c r="A60" s="46" t="s">
        <v>980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si="15"/>
        <v>0</v>
      </c>
      <c r="T60" t="str">
        <f t="shared" si="16"/>
        <v>Land and land improvements - ADJE</v>
      </c>
    </row>
    <row r="61" spans="1:20" x14ac:dyDescent="0.3">
      <c r="A61" s="46" t="s">
        <v>981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5"/>
        <v>0</v>
      </c>
      <c r="T61" t="str">
        <f t="shared" si="16"/>
        <v>Buildings - ADJE</v>
      </c>
    </row>
    <row r="62" spans="1:20" x14ac:dyDescent="0.3">
      <c r="A62" s="46" t="s">
        <v>982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5"/>
        <v>0</v>
      </c>
      <c r="T62" t="str">
        <f t="shared" si="16"/>
        <v>Technical equipment and machinery  - ADJE</v>
      </c>
    </row>
    <row r="63" spans="1:20" x14ac:dyDescent="0.3">
      <c r="A63" s="46" t="s">
        <v>983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5"/>
        <v>0</v>
      </c>
      <c r="T63" t="str">
        <f t="shared" si="16"/>
        <v>Other fixtures, tools and furniture - ADJE</v>
      </c>
    </row>
    <row r="64" spans="1:20" x14ac:dyDescent="0.3">
      <c r="A64" s="46" t="s">
        <v>984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5"/>
        <v>0</v>
      </c>
      <c r="T64" t="str">
        <f t="shared" si="16"/>
        <v>Investment property – land - ADJE</v>
      </c>
    </row>
    <row r="65" spans="1:20" x14ac:dyDescent="0.3">
      <c r="A65" s="46" t="s">
        <v>988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5"/>
        <v>0</v>
      </c>
      <c r="T65" t="str">
        <f t="shared" si="16"/>
        <v>Tangible assets for exploration and valuation of mineral resources - ADJE</v>
      </c>
    </row>
    <row r="66" spans="1:20" x14ac:dyDescent="0.3">
      <c r="A66" s="46" t="s">
        <v>989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5"/>
        <v>0</v>
      </c>
      <c r="T66" t="str">
        <f t="shared" si="16"/>
        <v>Bearer biological assets – plantations - ADJE</v>
      </c>
    </row>
    <row r="67" spans="1:20" x14ac:dyDescent="0.3">
      <c r="A67" s="46" t="s">
        <v>986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5"/>
        <v>0</v>
      </c>
      <c r="T67" t="str">
        <f t="shared" si="16"/>
        <v>Tangible assets in progress - ADJE</v>
      </c>
    </row>
    <row r="68" spans="1:20" x14ac:dyDescent="0.3">
      <c r="A68" s="46" t="s">
        <v>987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5"/>
        <v>0</v>
      </c>
      <c r="T68" t="str">
        <f t="shared" si="16"/>
        <v>Investment property in progress - ADJE</v>
      </c>
    </row>
    <row r="69" spans="1:20" x14ac:dyDescent="0.3">
      <c r="A69" s="45" t="s">
        <v>992</v>
      </c>
      <c r="B69" s="81">
        <f>SUM(B60:B68)</f>
        <v>0</v>
      </c>
      <c r="C69" s="81">
        <f t="shared" ref="C69:E69" si="18">SUM(C60:C68)</f>
        <v>0</v>
      </c>
      <c r="D69" s="81">
        <f t="shared" si="18"/>
        <v>0</v>
      </c>
      <c r="E69" s="81">
        <f t="shared" si="18"/>
        <v>0</v>
      </c>
      <c r="G69" s="8">
        <f>N37-B69</f>
        <v>0</v>
      </c>
      <c r="H69" s="8">
        <f>O37-E69</f>
        <v>0</v>
      </c>
      <c r="I69" s="201">
        <f>'1. F10'!D31</f>
        <v>0</v>
      </c>
      <c r="J69" s="201">
        <f>'1. F10'!E31</f>
        <v>0</v>
      </c>
      <c r="K69" s="184">
        <f>G69-I69</f>
        <v>0</v>
      </c>
      <c r="L69" s="184">
        <f>H69-J69</f>
        <v>0</v>
      </c>
    </row>
    <row r="70" spans="1:20" x14ac:dyDescent="0.3">
      <c r="A70" s="46" t="s">
        <v>994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 t="shared" si="15"/>
        <v>0</v>
      </c>
      <c r="T70" t="str">
        <f t="shared" si="16"/>
        <v>Shares in subsidiaries - ADJE</v>
      </c>
    </row>
    <row r="71" spans="1:20" x14ac:dyDescent="0.3">
      <c r="A71" s="46" t="s">
        <v>996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 t="shared" si="15"/>
        <v>0</v>
      </c>
      <c r="T71" t="str">
        <f t="shared" si="16"/>
        <v>Investments in associates and jointly controlled entities - ADJE</v>
      </c>
    </row>
    <row r="72" spans="1:20" x14ac:dyDescent="0.3">
      <c r="A72" s="46" t="s">
        <v>998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 t="shared" si="15"/>
        <v>0</v>
      </c>
      <c r="T72" t="str">
        <f t="shared" si="16"/>
        <v>Other investments  - ADJE</v>
      </c>
    </row>
    <row r="73" spans="1:20" x14ac:dyDescent="0.3">
      <c r="A73" s="45" t="s">
        <v>1000</v>
      </c>
      <c r="B73" s="81">
        <f>SUM(B70:B72)</f>
        <v>0</v>
      </c>
      <c r="C73" s="81">
        <f t="shared" ref="C73:E73" si="19">SUM(C70:C72)</f>
        <v>0</v>
      </c>
      <c r="D73" s="81">
        <f t="shared" si="19"/>
        <v>0</v>
      </c>
      <c r="E73" s="81">
        <f t="shared" si="19"/>
        <v>0</v>
      </c>
      <c r="G73" s="8">
        <f>N46-B73</f>
        <v>0</v>
      </c>
      <c r="H73" s="8">
        <f>O46-E73</f>
        <v>0</v>
      </c>
      <c r="I73" s="201">
        <f>'1. F10'!D39</f>
        <v>0</v>
      </c>
      <c r="J73" s="201">
        <f>'1. F10'!E39</f>
        <v>0</v>
      </c>
      <c r="K73" s="184">
        <f>G73-I73</f>
        <v>0</v>
      </c>
      <c r="L73" s="184">
        <f>H73-J73</f>
        <v>0</v>
      </c>
    </row>
    <row r="74" spans="1:20" ht="12.5" thickBot="1" x14ac:dyDescent="0.35"/>
    <row r="75" spans="1:20" ht="12.5" thickBot="1" x14ac:dyDescent="0.35">
      <c r="A75" s="202" t="s">
        <v>1025</v>
      </c>
      <c r="B75" s="203">
        <f>B73+B70+B59</f>
        <v>0</v>
      </c>
      <c r="C75" s="203">
        <f>C73+C70+C59</f>
        <v>0</v>
      </c>
      <c r="D75" s="203">
        <f>D73+D70+D59</f>
        <v>0</v>
      </c>
      <c r="E75" s="204">
        <f>E73+E70+E59</f>
        <v>0</v>
      </c>
    </row>
  </sheetData>
  <mergeCells count="5">
    <mergeCell ref="A11:A13"/>
    <mergeCell ref="B11:G12"/>
    <mergeCell ref="H11:M11"/>
    <mergeCell ref="N11:O12"/>
    <mergeCell ref="H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Bogdan Constantinescu</cp:lastModifiedBy>
  <dcterms:created xsi:type="dcterms:W3CDTF">2023-01-26T09:09:53Z</dcterms:created>
  <dcterms:modified xsi:type="dcterms:W3CDTF">2023-01-27T10:19:17Z</dcterms:modified>
</cp:coreProperties>
</file>