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nis.david\Downloads\"/>
    </mc:Choice>
  </mc:AlternateContent>
  <xr:revisionPtr revIDLastSave="0" documentId="13_ncr:1_{7051A06E-2FB3-4622-9889-C759B0A593AE}" xr6:coauthVersionLast="47" xr6:coauthVersionMax="47" xr10:uidLastSave="{00000000-0000-0000-0000-000000000000}"/>
  <bookViews>
    <workbookView xWindow="-110" yWindow="-110" windowWidth="19420" windowHeight="10560" firstSheet="12" activeTab="15"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r:id="rId15"/>
    <sheet name="PL mapping Std" sheetId="6" r:id="rId16"/>
    <sheet name="F30 mapping" sheetId="8" r:id="rId17"/>
    <sheet name="F40 mapping" sheetId="10"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6" l="1"/>
  <c r="B34" i="16"/>
  <c r="C30"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T19" i="2" l="1"/>
  <c r="S19" i="2"/>
  <c r="T43" i="2"/>
  <c r="S43" i="2"/>
  <c r="T51" i="2"/>
  <c r="S51" i="2"/>
  <c r="T115" i="2"/>
  <c r="S115" i="2"/>
  <c r="S16" i="2"/>
  <c r="T16" i="2"/>
  <c r="S32" i="2"/>
  <c r="T32" i="2"/>
  <c r="S40" i="2"/>
  <c r="T40" i="2"/>
  <c r="S48" i="2"/>
  <c r="T48" i="2"/>
  <c r="S56" i="2"/>
  <c r="T56" i="2"/>
  <c r="S64" i="2"/>
  <c r="T64" i="2"/>
  <c r="S72" i="2"/>
  <c r="T72" i="2"/>
  <c r="S80" i="2"/>
  <c r="T80" i="2"/>
  <c r="S88" i="2"/>
  <c r="T88" i="2"/>
  <c r="A96" i="2"/>
  <c r="V96" i="2" s="1"/>
  <c r="S96" i="2"/>
  <c r="T96" i="2"/>
  <c r="S104" i="2"/>
  <c r="T104" i="2"/>
  <c r="S112" i="2"/>
  <c r="T112" i="2"/>
  <c r="T35" i="2"/>
  <c r="S35" i="2"/>
  <c r="A75" i="2"/>
  <c r="T75" i="2"/>
  <c r="S75" i="2"/>
  <c r="T21" i="2"/>
  <c r="S21" i="2"/>
  <c r="T53" i="2"/>
  <c r="S53" i="2"/>
  <c r="T61" i="2"/>
  <c r="S61" i="2"/>
  <c r="T85" i="2"/>
  <c r="S85" i="2"/>
  <c r="T93" i="2"/>
  <c r="S93" i="2"/>
  <c r="S101" i="2"/>
  <c r="T101" i="2"/>
  <c r="A109" i="2"/>
  <c r="S109" i="2"/>
  <c r="T109" i="2"/>
  <c r="T18" i="2"/>
  <c r="S18" i="2"/>
  <c r="S26" i="2"/>
  <c r="T26" i="2"/>
  <c r="T34" i="2"/>
  <c r="S34" i="2"/>
  <c r="T42" i="2"/>
  <c r="S42" i="2"/>
  <c r="T50" i="2"/>
  <c r="S50" i="2"/>
  <c r="S58" i="2"/>
  <c r="T58" i="2"/>
  <c r="T66" i="2"/>
  <c r="S66" i="2"/>
  <c r="S74" i="2"/>
  <c r="T74" i="2"/>
  <c r="T82" i="2"/>
  <c r="S82" i="2"/>
  <c r="T90" i="2"/>
  <c r="S90" i="2"/>
  <c r="T98" i="2"/>
  <c r="S98" i="2"/>
  <c r="S106" i="2"/>
  <c r="T106" i="2"/>
  <c r="T114" i="2"/>
  <c r="S114" i="2"/>
  <c r="T91" i="2"/>
  <c r="S91" i="2"/>
  <c r="S111" i="2"/>
  <c r="T111" i="2"/>
  <c r="T67" i="2"/>
  <c r="S67" i="2"/>
  <c r="T83" i="2"/>
  <c r="S83" i="2"/>
  <c r="A107" i="2"/>
  <c r="T107" i="2"/>
  <c r="S107" i="2"/>
  <c r="A37" i="2"/>
  <c r="T37" i="2"/>
  <c r="S37" i="2"/>
  <c r="S45" i="2"/>
  <c r="T45" i="2"/>
  <c r="S69" i="2"/>
  <c r="T69" i="2"/>
  <c r="S39" i="2"/>
  <c r="T39" i="2"/>
  <c r="S79" i="2"/>
  <c r="T79" i="2"/>
  <c r="S87" i="2"/>
  <c r="T87" i="2"/>
  <c r="S95" i="2"/>
  <c r="T95" i="2"/>
  <c r="T20" i="2"/>
  <c r="S20" i="2"/>
  <c r="T28" i="2"/>
  <c r="S28" i="2"/>
  <c r="T36" i="2"/>
  <c r="S36" i="2"/>
  <c r="A44" i="2"/>
  <c r="T44" i="2"/>
  <c r="S44" i="2"/>
  <c r="T52" i="2"/>
  <c r="S52" i="2"/>
  <c r="T60" i="2"/>
  <c r="S60" i="2"/>
  <c r="T68" i="2"/>
  <c r="S68" i="2"/>
  <c r="T76" i="2"/>
  <c r="S76" i="2"/>
  <c r="T84" i="2"/>
  <c r="S84" i="2"/>
  <c r="T92" i="2"/>
  <c r="S92" i="2"/>
  <c r="T100" i="2"/>
  <c r="S100" i="2"/>
  <c r="T108" i="2"/>
  <c r="S108" i="2"/>
  <c r="T116" i="2"/>
  <c r="S116" i="2"/>
  <c r="T27" i="2"/>
  <c r="S27" i="2"/>
  <c r="T59" i="2"/>
  <c r="S59" i="2"/>
  <c r="A99" i="2"/>
  <c r="T99" i="2"/>
  <c r="S99" i="2"/>
  <c r="S24" i="2"/>
  <c r="T24" i="2"/>
  <c r="A29" i="2"/>
  <c r="T29" i="2"/>
  <c r="S29" i="2"/>
  <c r="T77" i="2"/>
  <c r="S77" i="2"/>
  <c r="S55" i="2"/>
  <c r="T55" i="2"/>
  <c r="S71" i="2"/>
  <c r="T71" i="2"/>
  <c r="S103" i="2"/>
  <c r="T103" i="2"/>
  <c r="S17" i="2"/>
  <c r="T17" i="2"/>
  <c r="S25" i="2"/>
  <c r="T25" i="2"/>
  <c r="S33" i="2"/>
  <c r="T33" i="2"/>
  <c r="S41" i="2"/>
  <c r="T41" i="2"/>
  <c r="S49" i="2"/>
  <c r="T49" i="2"/>
  <c r="S65" i="2"/>
  <c r="T65" i="2"/>
  <c r="S73" i="2"/>
  <c r="T73" i="2"/>
  <c r="S81" i="2"/>
  <c r="T81" i="2"/>
  <c r="S89" i="2"/>
  <c r="T89" i="2"/>
  <c r="S97" i="2"/>
  <c r="T97" i="2"/>
  <c r="S105" i="2"/>
  <c r="T105" i="2"/>
  <c r="S113" i="2"/>
  <c r="T113" i="2"/>
  <c r="S23" i="2"/>
  <c r="T23" i="2"/>
  <c r="S31" i="2"/>
  <c r="T31" i="2"/>
  <c r="A47" i="2"/>
  <c r="V47" i="2" s="1"/>
  <c r="S47" i="2"/>
  <c r="T47" i="2"/>
  <c r="S63" i="2"/>
  <c r="T63" i="2"/>
  <c r="S22" i="2"/>
  <c r="T22" i="2"/>
  <c r="S30" i="2"/>
  <c r="T30" i="2"/>
  <c r="S38" i="2"/>
  <c r="T38" i="2"/>
  <c r="S46" i="2"/>
  <c r="T46" i="2"/>
  <c r="S54" i="2"/>
  <c r="T54" i="2"/>
  <c r="S62" i="2"/>
  <c r="T62" i="2"/>
  <c r="S70" i="2"/>
  <c r="T70" i="2"/>
  <c r="S78" i="2"/>
  <c r="T78" i="2"/>
  <c r="S86" i="2"/>
  <c r="T86" i="2"/>
  <c r="S94" i="2"/>
  <c r="T94" i="2"/>
  <c r="S102" i="2"/>
  <c r="T102" i="2"/>
  <c r="S110" i="2"/>
  <c r="T110" i="2"/>
  <c r="E33" i="4"/>
  <c r="E32" i="4"/>
  <c r="V75" i="2"/>
  <c r="V107" i="2"/>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28" i="2"/>
  <c r="N111" i="2"/>
  <c r="N99" i="2"/>
  <c r="N54" i="2"/>
  <c r="I59" i="3"/>
  <c r="F124" i="7"/>
  <c r="E124" i="7"/>
  <c r="E120" i="7"/>
  <c r="F120" i="7"/>
  <c r="N47" i="2"/>
  <c r="D33" i="4"/>
  <c r="D32" i="4"/>
  <c r="N30" i="2"/>
  <c r="N107" i="2"/>
  <c r="N32" i="2"/>
  <c r="N61" i="2"/>
  <c r="N64" i="2"/>
  <c r="N48" i="2"/>
  <c r="N78" i="2"/>
  <c r="N72" i="2"/>
  <c r="N50" i="2"/>
  <c r="N69" i="2"/>
  <c r="N112" i="2"/>
  <c r="N24" i="2"/>
  <c r="N26"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19" i="2"/>
  <c r="N27" i="2"/>
  <c r="N43" i="2"/>
  <c r="P5" i="2"/>
  <c r="Q5" i="2" s="1"/>
  <c r="W18" i="2"/>
  <c r="O18" i="2"/>
  <c r="W26" i="2"/>
  <c r="O26" i="2"/>
  <c r="W34" i="2"/>
  <c r="O34" i="2"/>
  <c r="W42" i="2"/>
  <c r="O42" i="2"/>
  <c r="W50" i="2"/>
  <c r="O50" i="2"/>
  <c r="O62" i="2"/>
  <c r="W62" i="2"/>
  <c r="O70" i="2"/>
  <c r="W70" i="2"/>
  <c r="W78" i="2"/>
  <c r="O78" i="2"/>
  <c r="O86" i="2"/>
  <c r="W86" i="2"/>
  <c r="O93" i="2"/>
  <c r="W93" i="2"/>
  <c r="O97" i="2"/>
  <c r="W97" i="2"/>
  <c r="W108" i="2"/>
  <c r="O108" i="2"/>
  <c r="N76" i="2"/>
  <c r="N80" i="2"/>
  <c r="N92" i="2"/>
  <c r="N96" i="2"/>
  <c r="N100"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N113"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66"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85" i="2" l="1"/>
  <c r="N115" i="2"/>
  <c r="N46" i="2"/>
  <c r="N71" i="2"/>
  <c r="N60" i="2"/>
  <c r="N18" i="2"/>
  <c r="N108" i="2"/>
  <c r="N35" i="2"/>
  <c r="N77" i="2"/>
  <c r="N34" i="2"/>
  <c r="N88" i="2"/>
  <c r="N63" i="2"/>
  <c r="N40" i="2"/>
  <c r="N91" i="2"/>
  <c r="N93" i="2"/>
  <c r="N42" i="2"/>
  <c r="N52" i="2"/>
  <c r="N20"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I80" i="9"/>
  <c r="E92" i="4"/>
  <c r="F168" i="7"/>
  <c r="F150" i="7" s="1"/>
  <c r="E168" i="7"/>
  <c r="E150" i="7" s="1"/>
  <c r="E142" i="7"/>
  <c r="E139" i="7"/>
  <c r="F139" i="7"/>
  <c r="F142" i="7"/>
  <c r="F114" i="7"/>
  <c r="E114" i="7"/>
  <c r="E37" i="3"/>
  <c r="E31" i="7"/>
  <c r="E30" i="7" s="1"/>
  <c r="E25" i="7" s="1"/>
  <c r="F30" i="7"/>
  <c r="F25" i="7" s="1"/>
  <c r="D36" i="4"/>
  <c r="D15" i="13" l="1"/>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J80" i="9" s="1"/>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75" i="4"/>
  <c r="D76" i="4" s="1"/>
  <c r="C29" i="18" l="1"/>
  <c r="D33" i="3"/>
  <c r="E55" i="4"/>
  <c r="E78" i="4" s="1"/>
  <c r="E73" i="12"/>
  <c r="E75" i="4"/>
  <c r="E76" i="4" s="1"/>
  <c r="E36" i="9"/>
  <c r="D77" i="4"/>
  <c r="D33" i="1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H67" i="9"/>
  <c r="J67" i="9" s="1"/>
  <c r="E69" i="3"/>
  <c r="E75" i="12"/>
  <c r="E80" i="4"/>
  <c r="E81" i="4" s="1"/>
  <c r="E88" i="4" s="1"/>
  <c r="E89" i="4" s="1"/>
  <c r="H73" i="12"/>
  <c r="L73" i="12" s="1"/>
  <c r="H59" i="12"/>
  <c r="L59" i="12" s="1"/>
  <c r="H69" i="12"/>
  <c r="L69" i="12" s="1"/>
  <c r="D69" i="3"/>
  <c r="D81" i="4"/>
  <c r="D88" i="4" s="1"/>
  <c r="D89" i="4" s="1"/>
  <c r="E93" i="4" l="1"/>
  <c r="D93" i="4"/>
</calcChain>
</file>

<file path=xl/sharedStrings.xml><?xml version="1.0" encoding="utf-8"?>
<sst xmlns="http://schemas.openxmlformats.org/spreadsheetml/2006/main" count="5835" uniqueCount="2482">
  <si>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</si>
  <si>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</si>
  <si>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</si>
  <si>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</si>
  <si>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</si>
  <si>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</si>
  <si>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</si>
  <si>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</si>
  <si>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</si>
  <si>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</si>
  <si>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</si>
  <si>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</si>
  <si>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</si>
  <si>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</si>
  <si>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</si>
  <si>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</si>
  <si>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</si>
  <si>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</si>
  <si>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</si>
  <si>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</si>
  <si>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</si>
  <si>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</si>
  <si>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</si>
  <si>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</si>
  <si>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</si>
  <si>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</si>
  <si>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</si>
  <si>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</si>
  <si>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</si>
  <si>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</si>
  <si>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</si>
  <si>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</si>
  <si>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</si>
  <si>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</si>
  <si>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</si>
  <si>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</si>
  <si>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</si>
  <si>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</si>
  <si>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</si>
  <si>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</si>
  <si>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</si>
  <si>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</si>
  <si>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</si>
  <si>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</si>
  <si>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</si>
  <si>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</si>
  <si>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</si>
  <si>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</si>
  <si>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</si>
  <si>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</si>
  <si>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</si>
  <si>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</si>
  <si>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</si>
  <si>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</si>
  <si>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</si>
  <si>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</si>
  <si>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</si>
  <si>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</si>
  <si>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</si>
  <si>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</si>
  <si>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</si>
  <si>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</si>
  <si>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</si>
  <si>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</si>
  <si>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</si>
  <si>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</si>
  <si>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</si>
  <si>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</si>
  <si>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</si>
  <si>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</si>
  <si>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</si>
  <si>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</si>
  <si>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</si>
  <si>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</si>
  <si>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</si>
  <si>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</si>
  <si>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</si>
  <si>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</si>
  <si>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</si>
  <si>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</si>
  <si>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</si>
  <si>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</si>
  <si>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</si>
  <si>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</si>
  <si>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</si>
  <si>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</si>
  <si>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</si>
  <si>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</si>
  <si>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</si>
  <si>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</si>
  <si>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</si>
  <si>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</si>
  <si>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</si>
  <si>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</si>
  <si>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</si>
  <si>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</si>
  <si>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</si>
  <si>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</si>
  <si>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</si>
  <si>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</si>
  <si>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</si>
  <si>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</si>
  <si>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</si>
  <si>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</si>
  <si>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</si>
  <si>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</si>
  <si>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</si>
  <si>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</si>
  <si>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</si>
  <si>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</si>
  <si>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</si>
  <si>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</si>
  <si>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</si>
  <si>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</si>
  <si>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</si>
  <si>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</si>
  <si>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</si>
  <si>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</si>
  <si>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</si>
  <si>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</si>
  <si>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</si>
  <si>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</si>
  <si>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</si>
  <si>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</si>
  <si>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</si>
  <si>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</si>
  <si>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</si>
  <si>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</si>
  <si>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</si>
  <si>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</si>
  <si>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</si>
  <si>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</si>
  <si>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</si>
  <si>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</si>
  <si>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</si>
  <si>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</si>
  <si>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</si>
  <si>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</si>
  <si>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</si>
  <si>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</si>
  <si>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</si>
  <si>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</si>
  <si>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</si>
  <si>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</si>
  <si>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</si>
  <si>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</si>
  <si>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</si>
  <si>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</si>
  <si>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</si>
  <si>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</si>
  <si>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</si>
  <si>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</si>
  <si>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</si>
  <si>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</si>
  <si>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</si>
  <si>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</si>
  <si>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</si>
  <si>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</si>
  <si>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</si>
  <si>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</si>
  <si>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</si>
  <si>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</si>
  <si>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</si>
  <si>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</si>
  <si>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</si>
  <si>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</si>
  <si>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</si>
  <si>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</si>
  <si>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</si>
  <si>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</si>
  <si>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</si>
  <si>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</si>
  <si>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</si>
  <si>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</si>
  <si>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</si>
  <si>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</si>
  <si>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</si>
  <si>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</si>
  <si>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</si>
  <si>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</si>
  <si>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</si>
  <si>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</si>
  <si>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</si>
  <si>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</si>
  <si>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</si>
  <si>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</si>
  <si>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</si>
  <si>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</si>
  <si>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</si>
  <si>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</si>
  <si>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</si>
  <si>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</si>
  <si>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</si>
  <si>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</si>
  <si>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</si>
  <si>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</si>
  <si>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</si>
  <si>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</si>
  <si>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</si>
  <si>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</si>
  <si>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</si>
  <si>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</si>
  <si>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</si>
  <si>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</si>
  <si>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</si>
  <si>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</si>
  <si>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</si>
  <si>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</si>
  <si>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</si>
  <si>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</si>
  <si>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</si>
  <si>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</si>
  <si>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</si>
  <si>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</si>
  <si>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</si>
  <si>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</si>
  <si>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</si>
  <si>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</si>
  <si>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</si>
  <si>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</si>
  <si>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</si>
  <si>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</si>
  <si>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</si>
  <si>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</si>
  <si>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</si>
  <si>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</si>
  <si>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</si>
  <si>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</si>
  <si>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</si>
  <si>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</si>
  <si>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</si>
  <si>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</si>
  <si>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</si>
  <si>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</si>
  <si>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</si>
  <si>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</si>
  <si>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</si>
  <si>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</si>
  <si>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</si>
  <si>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</si>
  <si>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</si>
  <si>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</si>
  <si>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</si>
  <si>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</si>
  <si>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</si>
  <si>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</si>
  <si>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</si>
  <si>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</si>
  <si>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</si>
  <si>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</si>
  <si>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</si>
  <si>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</si>
  <si>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</si>
  <si>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</si>
  <si>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</si>
  <si>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</si>
  <si>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</si>
  <si>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</si>
  <si>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</si>
  <si>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</si>
  <si>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</si>
  <si>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</si>
  <si>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</si>
  <si>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</si>
  <si>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</si>
  <si>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</si>
  <si>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</si>
  <si>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</si>
  <si>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</si>
  <si>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</si>
  <si>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</si>
  <si>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</si>
  <si>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</si>
  <si>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</si>
  <si>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</si>
  <si>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</si>
  <si>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</si>
  <si>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</si>
  <si>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</si>
  <si>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</si>
  <si>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</si>
  <si>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</si>
  <si>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</si>
  <si>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</si>
  <si>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</si>
  <si>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</si>
  <si>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</si>
  <si>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</si>
  <si>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</si>
  <si>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</si>
  <si>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</si>
  <si>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</si>
  <si>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</si>
  <si>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</si>
  <si>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</si>
  <si>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</si>
  <si>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</si>
  <si>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</si>
  <si>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</si>
  <si>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</si>
  <si>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</si>
  <si>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</si>
  <si>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</si>
  <si>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</si>
  <si>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</si>
  <si>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</si>
  <si>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</si>
  <si>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</si>
  <si>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</si>
  <si>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</si>
  <si>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</si>
  <si>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</si>
  <si>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</si>
  <si>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</si>
  <si>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</si>
  <si>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</si>
  <si>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</si>
  <si>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</si>
  <si>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</si>
  <si>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</si>
  <si>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</si>
  <si>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</si>
  <si>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</si>
  <si>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</si>
  <si>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</si>
  <si>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</si>
  <si>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</si>
  <si>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</si>
  <si>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</si>
  <si>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</si>
  <si>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</si>
  <si>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</si>
  <si>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</si>
  <si>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</si>
  <si>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</si>
  <si>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</si>
  <si>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</si>
  <si>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</si>
  <si>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</si>
  <si>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</si>
  <si>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</si>
  <si>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</si>
  <si>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</si>
  <si>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</si>
  <si>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</si>
  <si>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</si>
  <si>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</si>
  <si>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</si>
  <si>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</si>
  <si>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</si>
  <si>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</si>
  <si>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</si>
  <si>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</si>
  <si>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</si>
  <si>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</si>
  <si>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</si>
  <si>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</si>
  <si>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</si>
  <si>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</si>
  <si>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</si>
  <si>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</si>
  <si>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</si>
  <si>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</si>
  <si>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</si>
  <si>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</si>
  <si>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</si>
  <si>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</si>
  <si>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</si>
  <si>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</si>
  <si>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</si>
  <si>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</si>
  <si>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</si>
  <si>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</si>
  <si>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</si>
  <si>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</si>
  <si>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</si>
  <si>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</si>
  <si>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</si>
  <si>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</si>
  <si>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</si>
  <si>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</si>
  <si>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</si>
  <si>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</si>
  <si>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</si>
  <si>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</si>
  <si>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</si>
  <si>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</si>
  <si>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</si>
  <si>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</si>
  <si>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</si>
  <si>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</si>
  <si>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</si>
  <si>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</si>
  <si>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</si>
  <si>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</si>
  <si>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</si>
  <si>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</si>
  <si>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</si>
  <si>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</si>
  <si>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</si>
  <si>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</si>
  <si>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</si>
  <si>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</si>
  <si>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</si>
  <si>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</si>
  <si>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</si>
  <si>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</si>
  <si>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</si>
  <si>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</si>
  <si>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</si>
  <si>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</si>
  <si>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</si>
  <si>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</si>
  <si>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</si>
  <si>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</si>
  <si>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</si>
  <si>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</si>
  <si>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</si>
  <si>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</si>
  <si>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</si>
  <si>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</si>
  <si>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</si>
  <si>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</si>
  <si>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</si>
  <si>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</si>
  <si>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</si>
  <si>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</si>
  <si>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</si>
  <si>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</si>
  <si>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</si>
  <si>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</si>
  <si>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</si>
  <si>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</si>
  <si>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</si>
  <si>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</si>
  <si>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</si>
  <si>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</si>
  <si>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</si>
  <si>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</si>
  <si>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</si>
  <si>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</si>
  <si>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</si>
  <si>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</si>
  <si>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</si>
  <si>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</si>
  <si>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</si>
  <si>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</si>
  <si>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</si>
  <si>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</si>
  <si>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</si>
  <si>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</si>
  <si>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</si>
  <si>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</si>
  <si>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</si>
  <si>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</si>
  <si>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</si>
  <si>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</si>
  <si>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</si>
  <si>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</si>
  <si>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</si>
  <si>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</si>
  <si>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</si>
  <si>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</si>
  <si>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</si>
  <si>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</si>
  <si>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</si>
  <si>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</si>
  <si>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</si>
  <si>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</si>
  <si>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</si>
  <si>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</si>
  <si>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</si>
  <si>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</si>
  <si>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</si>
  <si>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</si>
  <si>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</si>
  <si>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</si>
  <si>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</si>
  <si>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</si>
  <si>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</si>
  <si>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</si>
  <si>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</si>
  <si>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</si>
  <si>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</si>
  <si>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</si>
  <si>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</si>
  <si>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</si>
  <si>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</si>
  <si>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</si>
  <si>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</si>
  <si>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</si>
  <si>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</si>
  <si>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</si>
  <si>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</si>
  <si>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</si>
  <si>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</si>
  <si>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</si>
  <si>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</si>
  <si>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</si>
  <si>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</si>
  <si>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</si>
  <si>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</si>
  <si>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</si>
  <si>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</si>
  <si>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</si>
  <si>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</si>
  <si>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</si>
  <si>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</si>
  <si>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</si>
  <si>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</si>
  <si>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</si>
  <si>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</si>
  <si>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</si>
  <si>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</si>
  <si>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</si>
  <si>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</si>
  <si>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</si>
  <si>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</si>
  <si>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</si>
  <si>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</si>
  <si>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</si>
  <si>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</si>
  <si>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</si>
  <si>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</si>
  <si>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</si>
  <si>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</si>
  <si>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</si>
  <si>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</si>
  <si>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</si>
  <si>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</si>
  <si>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</si>
  <si>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</si>
  <si>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</si>
  <si>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</si>
  <si>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</si>
  <si>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</si>
  <si>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</si>
  <si>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</si>
  <si>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</si>
  <si>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</si>
  <si>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</si>
  <si>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</si>
  <si>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</si>
  <si>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</si>
  <si>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</si>
  <si>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</si>
  <si>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</si>
  <si>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</si>
  <si>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</si>
  <si>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</si>
  <si>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</si>
  <si>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</si>
  <si>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</si>
  <si>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</si>
  <si>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</si>
  <si>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</si>
  <si>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</si>
  <si>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</si>
  <si>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</si>
  <si>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</si>
  <si>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</si>
  <si>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</si>
  <si>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</si>
  <si>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</si>
  <si>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</si>
  <si>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</si>
  <si>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</si>
  <si>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</si>
  <si>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</si>
  <si>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</si>
  <si>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</si>
  <si>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</si>
  <si>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</si>
  <si>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</si>
  <si>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</si>
  <si>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</si>
  <si>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</si>
  <si>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</si>
  <si>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</si>
  <si>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</si>
  <si>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</si>
  <si>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</si>
  <si>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</si>
  <si>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</si>
  <si>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</si>
  <si>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</si>
  <si>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</si>
  <si>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</si>
  <si>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</si>
  <si>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</si>
  <si>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</si>
  <si>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</si>
  <si>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</si>
  <si>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</si>
  <si>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</si>
  <si>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</si>
  <si>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</si>
  <si>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</si>
  <si>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</si>
  <si>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</si>
  <si>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</si>
  <si>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</si>
  <si>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</si>
  <si>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</si>
  <si>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</si>
  <si>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</si>
  <si>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</si>
  <si>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</si>
  <si>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</si>
  <si>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</si>
  <si>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</si>
  <si>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</si>
  <si>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</si>
  <si>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</si>
  <si>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</si>
  <si>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</si>
  <si>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</si>
  <si>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</si>
  <si>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</si>
  <si>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</si>
  <si>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</si>
  <si>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</si>
  <si>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</si>
  <si>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</si>
  <si>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</si>
  <si>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</si>
  <si>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</si>
  <si>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</si>
  <si>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</si>
  <si>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</si>
  <si>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</si>
  <si>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</si>
  <si>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</si>
  <si>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</si>
  <si>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</si>
  <si>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</si>
  <si>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</si>
  <si>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</si>
  <si>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</si>
  <si>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</si>
  <si>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</si>
  <si>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</si>
  <si>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</si>
  <si>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</si>
  <si>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</si>
  <si>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</si>
  <si>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</si>
  <si>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</si>
  <si>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</si>
  <si>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</si>
  <si>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</si>
  <si>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</si>
  <si>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</si>
  <si>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</si>
  <si>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</si>
  <si>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</si>
  <si>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</si>
  <si>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</si>
  <si>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</si>
  <si>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</si>
  <si>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</si>
  <si>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</si>
  <si>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</si>
  <si>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</si>
  <si>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</si>
  <si>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</si>
  <si>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</si>
  <si>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</si>
  <si>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</si>
  <si>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</si>
  <si>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</si>
  <si>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</si>
  <si>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</si>
  <si>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</si>
  <si>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</si>
  <si>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</si>
  <si>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</si>
  <si>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</si>
  <si>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</si>
  <si>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</si>
  <si>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</si>
  <si>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</si>
  <si>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</si>
  <si>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</si>
  <si>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</si>
  <si>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</si>
  <si>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</si>
  <si>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</si>
  <si>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</si>
  <si>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</si>
  <si>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</si>
  <si>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</si>
  <si>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</si>
  <si>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</si>
  <si>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</si>
  <si>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</si>
  <si>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</si>
  <si>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</si>
  <si>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</si>
  <si>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</si>
  <si>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</si>
  <si>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</si>
  <si>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</si>
  <si>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</si>
  <si>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</si>
  <si>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</si>
  <si>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</si>
  <si>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</si>
  <si>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</si>
  <si>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</si>
  <si>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</si>
  <si>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</si>
  <si>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</si>
  <si>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</si>
  <si>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</si>
  <si>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</si>
  <si>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</si>
  <si>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</si>
  <si>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</si>
  <si>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</si>
  <si>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</si>
  <si>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</si>
  <si>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</si>
  <si>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</si>
  <si>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</si>
  <si>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</si>
  <si>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</si>
  <si>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</si>
  <si>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</si>
  <si>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</si>
  <si>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</si>
  <si>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</si>
  <si>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</si>
  <si>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</si>
  <si>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</si>
  <si>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</si>
  <si>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</si>
  <si>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</si>
  <si>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</si>
  <si>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</si>
  <si>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</si>
  <si>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</si>
  <si>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</si>
  <si>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</si>
  <si>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</si>
  <si>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</si>
  <si>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</si>
  <si>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</si>
  <si>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</si>
  <si>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</si>
  <si>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</si>
  <si>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</si>
  <si>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</si>
  <si>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</si>
  <si>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</si>
  <si>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</si>
  <si>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</si>
  <si>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</si>
  <si>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</si>
  <si>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</si>
  <si>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</si>
  <si>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</si>
  <si>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</si>
  <si>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</si>
  <si>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</si>
  <si>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</si>
  <si>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</si>
  <si>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</si>
  <si>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</si>
  <si>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</si>
  <si>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</si>
  <si>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</si>
  <si>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</si>
  <si>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</si>
  <si>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</si>
  <si>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</si>
  <si>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</si>
  <si>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</si>
  <si>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</si>
  <si>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</si>
  <si>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</si>
  <si>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</si>
  <si>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</si>
  <si>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</si>
  <si>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</si>
  <si>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</si>
  <si>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</si>
  <si>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</si>
  <si>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</si>
  <si>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</si>
  <si>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</si>
  <si>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</si>
  <si>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</si>
  <si>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</si>
  <si>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</si>
  <si>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</si>
  <si>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</si>
  <si>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</si>
  <si>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</si>
  <si>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</si>
  <si>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</si>
  <si>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</si>
  <si>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</si>
  <si>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</si>
  <si>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</si>
  <si>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</si>
  <si>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</si>
  <si>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</si>
  <si>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</si>
  <si>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</si>
  <si>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</si>
  <si>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</si>
  <si>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</si>
  <si>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</si>
  <si>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</si>
  <si>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</si>
  <si>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</si>
  <si>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</si>
  <si>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</si>
  <si>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</si>
  <si>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</si>
  <si>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</si>
  <si>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</si>
  <si>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</si>
  <si>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</si>
  <si>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</si>
  <si>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</si>
  <si>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</si>
  <si>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</si>
  <si>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</si>
  <si>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</si>
  <si>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</si>
  <si>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</si>
  <si>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</si>
  <si>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</si>
  <si>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</si>
  <si>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</si>
  <si>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</si>
  <si>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</si>
  <si>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</si>
  <si>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</si>
  <si>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</si>
  <si>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</si>
  <si>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</si>
  <si>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</si>
  <si>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</si>
  <si>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</si>
  <si>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</si>
  <si>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</si>
  <si>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</si>
  <si>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</si>
  <si>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</si>
  <si>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</si>
  <si>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</si>
  <si>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</si>
  <si>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</si>
  <si>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</si>
  <si>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</si>
  <si>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</si>
  <si>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</si>
  <si>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</si>
  <si>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</si>
  <si>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</si>
  <si>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</si>
  <si>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</si>
  <si>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</si>
  <si>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</si>
  <si>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</si>
  <si>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</si>
  <si>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</si>
  <si>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</si>
  <si>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</si>
  <si>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</si>
  <si>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</si>
  <si>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</si>
  <si>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</si>
  <si>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</si>
  <si>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</si>
  <si>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</si>
  <si>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</si>
  <si>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</si>
  <si>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</si>
  <si>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</si>
  <si>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</si>
  <si>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</si>
  <si>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</si>
  <si>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</si>
  <si>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</si>
  <si>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</si>
  <si>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</si>
  <si>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</si>
  <si>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</si>
  <si>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</si>
  <si>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</si>
  <si>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</si>
  <si>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</si>
  <si>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</si>
  <si>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</si>
  <si>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</si>
  <si>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</si>
  <si>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</si>
  <si>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</si>
  <si>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</si>
  <si>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</si>
  <si>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</si>
  <si>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</si>
  <si>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</si>
  <si>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</si>
  <si>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</si>
  <si>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</si>
  <si>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</si>
  <si>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</si>
  <si>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</si>
  <si>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</si>
  <si>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</si>
  <si>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</si>
  <si>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</si>
  <si>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</si>
  <si>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</si>
  <si>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</si>
  <si>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</si>
  <si>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</si>
  <si>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</si>
  <si>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</si>
  <si>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</si>
  <si>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</si>
  <si>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</si>
  <si>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</si>
  <si>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</si>
  <si>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</si>
  <si>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</si>
  <si>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</si>
  <si>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</si>
  <si>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</si>
  <si>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</si>
  <si>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</si>
  <si>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</si>
  <si>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</si>
  <si>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</si>
  <si>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</si>
  <si>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</si>
  <si>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</si>
  <si>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</si>
  <si>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</si>
  <si>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</si>
  <si>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</si>
  <si>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</si>
  <si>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</si>
  <si>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</si>
  <si>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</si>
  <si>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</si>
  <si>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</si>
  <si>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</si>
  <si>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</si>
  <si>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</si>
  <si>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</si>
  <si>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</si>
  <si>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</si>
  <si>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</si>
  <si>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</si>
  <si>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</si>
  <si>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</si>
  <si>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</si>
  <si>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</si>
  <si>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</si>
  <si>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</si>
  <si>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</si>
  <si>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</si>
  <si>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</si>
  <si>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</si>
  <si>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</si>
  <si>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</si>
  <si>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</si>
  <si>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</si>
  <si>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</si>
  <si>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</si>
  <si>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</si>
  <si>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</si>
  <si>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</si>
  <si>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</si>
  <si>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</si>
  <si>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</si>
  <si>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</si>
  <si>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</si>
  <si>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</si>
  <si>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</si>
  <si>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</si>
  <si>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</si>
  <si>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</si>
  <si>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</si>
  <si>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</si>
  <si>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</si>
  <si>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</si>
  <si>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</si>
  <si>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</si>
  <si>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</si>
  <si>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</si>
  <si>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</si>
  <si>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</si>
  <si>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</si>
  <si>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</si>
  <si>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</si>
  <si>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</si>
  <si>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</si>
  <si>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</si>
  <si>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</si>
  <si>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</si>
  <si>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</si>
  <si>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</si>
  <si>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</si>
  <si>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</si>
  <si>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</si>
  <si>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</si>
  <si>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</si>
  <si>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</si>
  <si>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</si>
  <si>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</si>
  <si>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</si>
  <si>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</si>
  <si>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</si>
  <si>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</si>
  <si>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</si>
  <si>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</si>
  <si>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</si>
  <si>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</si>
  <si>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</si>
  <si>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</si>
  <si>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</si>
  <si>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</si>
  <si>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</si>
  <si>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</si>
  <si>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</si>
  <si>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</si>
  <si>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</si>
  <si>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</si>
  <si>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</si>
  <si>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</si>
  <si>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</si>
  <si>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</si>
  <si>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</si>
  <si>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</si>
  <si>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</si>
  <si>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</si>
  <si>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</si>
  <si>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</si>
  <si>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</si>
  <si>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</si>
  <si>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</si>
  <si>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</si>
  <si>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</si>
  <si>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</si>
  <si>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</si>
  <si>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</si>
  <si>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</si>
  <si>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</si>
  <si>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</si>
  <si>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</si>
  <si>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</si>
  <si>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</si>
  <si>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</si>
  <si>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</si>
  <si>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</si>
  <si>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</si>
  <si>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</si>
  <si>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</si>
  <si>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</si>
  <si>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</si>
  <si>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</si>
  <si>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</si>
  <si>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</si>
  <si>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</si>
  <si>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</si>
  <si>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</si>
  <si>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</si>
  <si>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</si>
  <si>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</si>
  <si>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</si>
  <si>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</si>
  <si>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</si>
  <si>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</si>
  <si>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</si>
  <si>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</si>
  <si>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</si>
  <si>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</si>
  <si>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</si>
  <si>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</si>
  <si>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</si>
  <si>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</si>
  <si>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</si>
  <si>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</si>
  <si>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</si>
  <si>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</si>
  <si>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</si>
  <si>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</si>
  <si>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</si>
  <si>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</si>
  <si>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</si>
  <si>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</si>
  <si>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</si>
  <si>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</si>
  <si>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</si>
  <si>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</si>
  <si>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</si>
  <si>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</si>
  <si>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</si>
  <si>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</si>
  <si>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</si>
  <si>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</si>
  <si>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</si>
  <si>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</si>
  <si>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</si>
  <si>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</si>
  <si>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</si>
  <si>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</si>
  <si>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</si>
  <si>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</si>
  <si>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</si>
  <si>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</si>
  <si>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</si>
  <si>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</si>
  <si>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</si>
  <si>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</si>
  <si>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</si>
  <si>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</si>
  <si>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</si>
  <si>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</si>
  <si>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</si>
  <si>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</si>
  <si>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</si>
  <si>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</si>
  <si>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</si>
  <si>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</si>
  <si>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</si>
  <si>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</si>
  <si>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</si>
  <si>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</si>
  <si>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</si>
  <si>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</si>
  <si>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</si>
  <si>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</si>
  <si>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</si>
  <si>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</si>
  <si>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</si>
  <si>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</si>
  <si>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</si>
  <si>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</si>
  <si>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</si>
  <si>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</si>
  <si>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</si>
  <si>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</si>
  <si>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</si>
  <si>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</si>
  <si>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</si>
  <si>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</si>
  <si>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</si>
  <si>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</si>
  <si>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</si>
  <si>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</si>
  <si>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</si>
  <si>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</si>
  <si>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</si>
  <si>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</si>
  <si>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</si>
  <si>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</si>
  <si>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</si>
  <si>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</si>
  <si>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</si>
  <si>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</si>
  <si>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</si>
  <si>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</si>
  <si>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</si>
  <si>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</si>
  <si>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</si>
  <si>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</si>
  <si>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</si>
  <si>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</si>
  <si>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</si>
  <si>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</si>
  <si>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</si>
  <si>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</si>
  <si>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</si>
  <si>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</si>
  <si>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</si>
  <si>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</si>
  <si>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</si>
  <si>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</si>
  <si>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</si>
  <si>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</si>
  <si>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</si>
  <si>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</si>
  <si>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</si>
  <si>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</si>
  <si>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</si>
  <si>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</si>
  <si>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</si>
  <si>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</si>
  <si>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</si>
  <si>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</si>
  <si>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</si>
  <si>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</si>
  <si>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</si>
  <si>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</si>
  <si>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</si>
  <si>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</si>
  <si>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</si>
  <si>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</si>
  <si>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</si>
  <si>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</si>
  <si>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</si>
  <si>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</si>
  <si>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</si>
  <si>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</si>
  <si>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</si>
  <si>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</si>
  <si>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</si>
  <si>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</si>
  <si>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</si>
  <si>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</si>
  <si>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</si>
  <si>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</si>
  <si>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</si>
  <si>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</si>
  <si>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</si>
  <si>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</si>
  <si>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</si>
  <si>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</si>
  <si>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</si>
  <si>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</si>
  <si>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</si>
  <si>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</si>
  <si>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</si>
  <si>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</si>
  <si>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</si>
  <si>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</si>
  <si>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</si>
  <si>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</si>
  <si>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</si>
  <si>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</si>
  <si>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</si>
  <si>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</si>
  <si>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</si>
  <si>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</si>
  <si>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</si>
  <si>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</si>
  <si>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</si>
  <si>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</si>
  <si>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</si>
  <si>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</si>
  <si>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</si>
  <si>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</si>
  <si>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</si>
  <si>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</si>
  <si>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</si>
  <si>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</si>
  <si>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</si>
  <si>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</si>
  <si>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</si>
  <si>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</si>
  <si>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</si>
  <si>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</si>
  <si>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</si>
  <si>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</si>
  <si>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</si>
  <si>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</si>
  <si>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</si>
  <si>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</si>
  <si>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</si>
  <si>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</si>
  <si>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</si>
  <si>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</si>
  <si>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</si>
  <si>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</si>
  <si>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</si>
  <si>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</si>
  <si>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</si>
  <si>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</si>
  <si>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</si>
  <si>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</si>
  <si>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</si>
  <si>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</si>
  <si>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</si>
  <si>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</si>
  <si>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</si>
  <si>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</si>
  <si>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</si>
  <si>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</si>
  <si>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</si>
  <si>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</si>
  <si>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</si>
  <si>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</si>
  <si>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</si>
  <si>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</si>
  <si>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</si>
  <si>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</si>
  <si>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</si>
  <si>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</si>
  <si>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</si>
  <si>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</si>
  <si>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</si>
  <si>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</si>
  <si>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</si>
  <si>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</si>
  <si>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</si>
  <si>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</si>
  <si>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</si>
  <si>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</si>
  <si>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</si>
  <si>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</si>
  <si>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</si>
  <si>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</si>
  <si>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</si>
  <si>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</si>
  <si>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</si>
  <si>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</si>
  <si>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</si>
  <si>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</si>
  <si>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</si>
  <si>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</si>
  <si>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</si>
  <si>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</si>
  <si>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</si>
  <si>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</si>
  <si>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</si>
  <si>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</si>
  <si>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</si>
  <si>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</si>
  <si>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</si>
  <si>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</si>
  <si>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</si>
  <si>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</si>
  <si>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</si>
  <si>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</si>
  <si>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</si>
  <si>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</si>
  <si>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</si>
  <si>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</si>
  <si>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</si>
  <si>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</si>
  <si>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</si>
  <si>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</si>
  <si>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</si>
  <si>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</si>
  <si>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</si>
  <si>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</si>
  <si>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</si>
  <si>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</si>
  <si>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</si>
  <si>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</si>
  <si>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</si>
  <si>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</si>
  <si>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</si>
  <si>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</si>
  <si>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</si>
  <si>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</si>
  <si>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</si>
  <si>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</si>
  <si>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</si>
  <si>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</si>
  <si>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</si>
  <si>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</si>
  <si>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</si>
  <si>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</si>
  <si>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</si>
  <si>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</si>
  <si>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</si>
  <si>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</si>
  <si>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</si>
  <si>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</si>
  <si>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</si>
  <si>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</si>
  <si>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</si>
  <si>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</si>
  <si>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</si>
  <si>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</si>
  <si>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</si>
  <si>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</si>
  <si>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</si>
  <si>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</si>
  <si>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</si>
  <si>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</si>
  <si>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</si>
  <si>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</si>
  <si>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</si>
  <si>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</si>
  <si>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</si>
  <si>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</si>
  <si>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</si>
  <si>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</si>
  <si>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</si>
  <si>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</si>
  <si>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</si>
  <si>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</si>
  <si>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</si>
  <si>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</si>
  <si>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</si>
  <si>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</si>
  <si>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</si>
  <si>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</si>
  <si>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</si>
  <si>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</si>
  <si>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</si>
  <si>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</si>
  <si>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</si>
  <si>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</si>
  <si>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</si>
  <si>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</si>
  <si>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</si>
  <si>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</si>
  <si>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</si>
  <si>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</si>
  <si>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</si>
  <si>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</si>
  <si>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</si>
  <si>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</si>
  <si>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</si>
  <si>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</si>
  <si>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</si>
  <si>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</si>
  <si>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</si>
  <si>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</si>
  <si>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</si>
  <si>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</si>
  <si>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</si>
  <si>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</si>
  <si>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</si>
  <si>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</si>
  <si>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</si>
  <si>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</si>
  <si>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</si>
  <si>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</si>
  <si>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</si>
  <si>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</si>
  <si>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</si>
  <si>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</si>
  <si>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</si>
  <si>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</si>
  <si>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</si>
  <si>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</si>
  <si>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</si>
  <si>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</si>
  <si>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</si>
  <si>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</si>
  <si>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</si>
  <si>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</si>
  <si>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</si>
  <si>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</si>
  <si>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</si>
  <si>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</si>
  <si>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</si>
  <si>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</si>
  <si>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</si>
  <si>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</si>
  <si>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</si>
  <si>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</si>
  <si>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</si>
  <si>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</si>
  <si>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</si>
  <si>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</si>
  <si>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</si>
  <si>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</si>
  <si>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</si>
  <si>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</si>
  <si>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</si>
  <si>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</si>
  <si>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</si>
  <si>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</si>
  <si>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</si>
  <si>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</si>
  <si>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</si>
  <si>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</si>
  <si>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</si>
  <si>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</si>
  <si>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</si>
  <si>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</si>
  <si>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</si>
  <si>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</si>
  <si>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</si>
  <si>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</si>
  <si>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</si>
  <si>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</si>
  <si>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</si>
  <si>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</si>
  <si>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</si>
  <si>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</si>
  <si>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</si>
  <si>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</si>
  <si>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</si>
  <si>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</si>
  <si>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</si>
  <si>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</si>
  <si>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</si>
  <si>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</si>
  <si>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</si>
  <si>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</si>
  <si>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</si>
  <si>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</si>
  <si>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</si>
  <si>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</si>
  <si>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</si>
  <si>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</si>
  <si>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</si>
  <si>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</si>
  <si>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</si>
  <si>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</si>
  <si>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</si>
  <si>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</si>
  <si>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</si>
  <si>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</si>
  <si>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</si>
  <si>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</si>
  <si>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</si>
  <si>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</si>
  <si>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</si>
  <si>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</si>
  <si>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</si>
  <si>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</si>
  <si>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</si>
  <si>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</si>
  <si>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</si>
  <si>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</si>
  <si>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</si>
  <si>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</si>
  <si>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</si>
  <si>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</si>
  <si>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</si>
  <si>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</si>
  <si>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</si>
  <si>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</si>
  <si>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</si>
  <si>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</si>
  <si>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</si>
  <si>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</si>
  <si>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</si>
  <si>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</si>
  <si>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</si>
  <si>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</si>
  <si>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</si>
  <si>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</si>
  <si>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</si>
  <si>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</si>
  <si>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</si>
  <si>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</si>
  <si>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</si>
  <si>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</si>
  <si>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</si>
  <si>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</si>
  <si>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</si>
  <si>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</si>
  <si>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</si>
  <si>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</si>
  <si>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</si>
  <si>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</si>
  <si>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</si>
  <si>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</si>
  <si>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</si>
  <si>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</si>
  <si>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</si>
  <si>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</si>
  <si>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</si>
  <si>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</si>
  <si>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</si>
  <si>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</si>
  <si>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</si>
  <si>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</si>
  <si>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</si>
  <si>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</si>
  <si>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</si>
  <si>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</si>
  <si>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</si>
  <si>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</si>
  <si>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</si>
  <si>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</si>
  <si>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</si>
  <si>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</si>
  <si>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</si>
  <si>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</si>
  <si>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</si>
  <si>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</si>
  <si>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</si>
  <si>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</si>
  <si>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</si>
  <si>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</si>
  <si>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</si>
  <si>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</si>
  <si>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</si>
  <si>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</si>
  <si>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</si>
  <si>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</si>
  <si>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</si>
  <si>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</si>
  <si>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</si>
  <si>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</si>
  <si>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</si>
  <si>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</si>
  <si>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</si>
  <si>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</si>
  <si>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</si>
  <si>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</si>
  <si>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</si>
  <si>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</si>
  <si>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</si>
  <si>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</si>
  <si>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</si>
  <si>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</si>
  <si>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</si>
  <si>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</si>
  <si>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</si>
  <si>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</si>
  <si>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</si>
  <si>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</si>
  <si>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</si>
  <si>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</si>
  <si>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</si>
  <si>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</si>
  <si>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</si>
  <si>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</si>
  <si>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</si>
  <si>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</si>
  <si>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</si>
  <si>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</si>
  <si>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</si>
  <si>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</si>
  <si>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</si>
  <si>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</si>
  <si>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</si>
  <si>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</si>
  <si>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</si>
  <si>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</si>
  <si>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</si>
  <si>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</si>
  <si>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</si>
  <si>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</si>
  <si>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</si>
  <si>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</si>
  <si>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</si>
  <si>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</si>
  <si>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</si>
  <si>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</si>
  <si>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</si>
  <si>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</si>
  <si>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</si>
  <si>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</si>
  <si>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</si>
  <si>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</si>
  <si>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</si>
  <si>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</si>
  <si>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</si>
  <si>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</si>
  <si>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</si>
  <si>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</si>
  <si>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</si>
  <si>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</si>
  <si>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</si>
  <si>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</si>
  <si>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</si>
  <si>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</si>
  <si>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</si>
  <si>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</si>
  <si>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</si>
  <si>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</si>
  <si>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</si>
  <si>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</si>
  <si>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</si>
  <si>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</si>
  <si>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</si>
  <si>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</si>
  <si>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</si>
  <si>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</si>
  <si>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</si>
  <si>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</si>
  <si>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</si>
  <si>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</si>
  <si>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</si>
  <si>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</si>
  <si>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</si>
  <si>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</si>
  <si>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</si>
  <si>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</si>
  <si>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</si>
  <si>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</si>
  <si>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</si>
  <si>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</si>
  <si>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</si>
  <si>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</si>
  <si>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</si>
  <si>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</si>
  <si>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</si>
  <si>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</si>
  <si>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</si>
  <si>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</si>
  <si>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</si>
  <si>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</si>
  <si>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</si>
  <si>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</si>
  <si>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</si>
  <si>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</si>
  <si>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</si>
  <si>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</si>
  <si>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</si>
  <si>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</si>
  <si>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</si>
  <si>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</si>
  <si>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</si>
  <si>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</si>
  <si>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</si>
  <si>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</si>
  <si>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</si>
  <si>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</si>
  <si>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</si>
  <si>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</si>
  <si>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</si>
  <si>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</si>
  <si>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</si>
  <si>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</si>
  <si>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</si>
  <si>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</si>
  <si>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</si>
  <si>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</si>
  <si>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</si>
  <si>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</si>
  <si>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</si>
  <si>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</si>
  <si>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</si>
  <si>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</si>
  <si>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</si>
  <si>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</si>
  <si>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</si>
  <si>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</si>
  <si>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</si>
  <si>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</si>
  <si>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</si>
  <si>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</si>
  <si>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</si>
  <si>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</si>
  <si>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</si>
  <si>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</si>
  <si>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</si>
  <si>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</si>
  <si>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</si>
  <si>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</si>
  <si>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</si>
  <si>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</si>
  <si>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</si>
  <si>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</si>
  <si>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</si>
  <si>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</si>
  <si>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</si>
  <si>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</si>
  <si>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</si>
  <si>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</si>
  <si>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</si>
  <si>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</si>
  <si>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</si>
  <si>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</si>
  <si>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</si>
  <si>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</si>
  <si>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</si>
  <si>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</si>
  <si>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</si>
  <si>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</si>
  <si>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</si>
  <si>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</si>
  <si>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</si>
  <si>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</si>
  <si>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</si>
  <si>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</si>
  <si>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</si>
  <si>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</si>
  <si>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</si>
  <si>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</si>
  <si>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</si>
  <si>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</si>
  <si>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</si>
  <si>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</si>
  <si>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</si>
  <si>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</si>
  <si>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</si>
  <si>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</si>
  <si>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</si>
  <si>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</si>
  <si>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</si>
  <si>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</si>
  <si>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</si>
  <si>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</si>
  <si>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</si>
  <si>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</si>
  <si>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</si>
  <si>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</si>
  <si>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</si>
  <si>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</si>
  <si>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</si>
  <si>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</si>
  <si>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</si>
  <si>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</si>
  <si>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</si>
  <si>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</si>
  <si>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</si>
  <si>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</si>
  <si>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</si>
  <si>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</si>
  <si>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</si>
  <si>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</si>
  <si>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</si>
  <si>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</si>
  <si>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</si>
  <si>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</si>
  <si>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</si>
  <si>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</si>
  <si>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</si>
  <si>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</si>
  <si>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</si>
  <si>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</si>
  <si>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</si>
  <si>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</si>
  <si>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</si>
  <si>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</si>
  <si>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</si>
  <si>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</si>
  <si>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</si>
  <si>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</si>
  <si>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</si>
  <si>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</si>
  <si>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</si>
  <si>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</si>
  <si>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</si>
  <si>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</si>
  <si>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</si>
  <si>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</si>
  <si>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</si>
  <si>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</si>
  <si>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</si>
  <si>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</si>
  <si>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</si>
  <si>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</si>
  <si>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</si>
  <si>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</si>
  <si>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</si>
  <si>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</si>
  <si>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</si>
  <si>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</si>
  <si>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</si>
  <si>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</si>
  <si>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</si>
  <si>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</si>
  <si>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</si>
  <si>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</si>
  <si>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</si>
  <si>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</si>
  <si>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</si>
  <si>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</si>
  <si>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</si>
  <si>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</si>
  <si>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</si>
  <si>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</si>
  <si>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</si>
  <si>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</si>
  <si>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</si>
  <si>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</si>
  <si>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</si>
  <si>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</si>
  <si>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</si>
  <si>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</si>
  <si>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</si>
  <si>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</si>
  <si>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</si>
  <si>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</si>
  <si>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</si>
  <si>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</si>
  <si>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</si>
  <si>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</si>
  <si>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</si>
  <si>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</si>
  <si>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</si>
  <si>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</si>
  <si>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</si>
  <si>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</si>
  <si>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</si>
  <si>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</si>
  <si>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</si>
  <si>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</si>
  <si>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</si>
  <si>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</si>
  <si>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</si>
  <si>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</si>
  <si>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</si>
  <si>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</si>
  <si>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</si>
  <si>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</si>
  <si>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</si>
  <si>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</si>
  <si>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</si>
  <si>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</si>
  <si>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</si>
  <si>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</si>
  <si>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</si>
  <si>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</si>
  <si>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</si>
  <si>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</si>
  <si>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</si>
  <si>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</si>
  <si>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</si>
  <si>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</si>
  <si>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</si>
  <si>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</si>
  <si>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</si>
  <si>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</si>
  <si>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</si>
  <si>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</si>
  <si>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</si>
  <si>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</si>
  <si>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</si>
  <si>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</si>
  <si>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</si>
  <si>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</si>
  <si>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</si>
  <si>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</si>
  <si>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</si>
  <si>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</si>
  <si>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</si>
  <si>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</si>
  <si>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</si>
  <si>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</si>
  <si>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</si>
  <si>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</si>
  <si>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</si>
  <si>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</si>
  <si>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</si>
  <si>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</si>
  <si>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</si>
  <si>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</si>
  <si>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</si>
  <si>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</si>
  <si>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</si>
  <si>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</si>
  <si>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</si>
  <si>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</si>
  <si>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</si>
  <si>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</si>
  <si>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</si>
  <si>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</si>
  <si>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</si>
  <si>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</si>
  <si>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</si>
  <si>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</si>
  <si>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</si>
  <si>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</si>
  <si>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</si>
  <si>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</si>
  <si>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</si>
  <si>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</si>
  <si>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</si>
  <si>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</si>
  <si>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</si>
  <si>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</si>
  <si>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</si>
  <si>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</si>
  <si>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</si>
  <si>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</si>
  <si>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</si>
  <si>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</si>
  <si>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</si>
  <si>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</si>
  <si>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</si>
  <si>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</si>
  <si>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</si>
  <si>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</si>
  <si>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</si>
  <si>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</si>
  <si>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</si>
  <si>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</si>
  <si>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</si>
  <si>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</si>
  <si>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</si>
  <si>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</si>
  <si>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</si>
  <si>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</si>
  <si>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</si>
  <si>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</si>
  <si>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</si>
  <si>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</si>
  <si>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</si>
  <si>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</si>
  <si>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</si>
  <si>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</si>
  <si>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</si>
  <si>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</si>
  <si>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</si>
  <si>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</si>
  <si>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</si>
  <si>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</si>
  <si>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</si>
  <si>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</si>
  <si>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</si>
  <si>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</si>
  <si>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</si>
  <si>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</si>
  <si>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</si>
  <si>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</si>
  <si>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</si>
  <si>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</si>
  <si>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</si>
  <si>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</si>
  <si>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</si>
  <si>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</si>
  <si>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</si>
  <si>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</si>
  <si>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</si>
  <si>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</si>
  <si>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</si>
  <si>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</si>
  <si>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</si>
  <si>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</si>
  <si>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</si>
  <si>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</si>
  <si>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</si>
  <si>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</si>
  <si>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</si>
  <si>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</si>
  <si>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</si>
  <si>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</si>
  <si>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</si>
  <si>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</si>
  <si>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</si>
  <si>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</si>
  <si>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</si>
  <si>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</si>
  <si>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</si>
  <si>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</si>
  <si>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</si>
  <si>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</si>
  <si>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</si>
  <si>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</si>
  <si>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</si>
  <si>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</si>
  <si>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</si>
  <si>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</si>
  <si>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</si>
  <si>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</si>
  <si>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</si>
  <si>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</si>
  <si>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</si>
  <si>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</si>
  <si>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</si>
  <si>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</si>
  <si>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</si>
  <si>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</si>
  <si>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</si>
  <si>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</si>
  <si>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</si>
  <si>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</si>
  <si>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</si>
  <si>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</si>
  <si>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</si>
  <si>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</si>
  <si>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</si>
  <si>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</si>
  <si>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</si>
  <si>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</si>
  <si>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</si>
  <si>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</si>
  <si>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</si>
  <si>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</si>
  <si>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</si>
  <si>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</si>
  <si>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</si>
  <si>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</si>
  <si>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</si>
  <si>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</si>
  <si>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</si>
  <si>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</si>
  <si>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</si>
  <si>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</si>
  <si>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</si>
  <si>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</si>
  <si>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</si>
  <si>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</si>
  <si>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</si>
  <si>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</si>
  <si>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</si>
  <si>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</si>
  <si>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</si>
  <si>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</si>
  <si>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</si>
  <si>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</si>
  <si>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</si>
  <si>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</si>
  <si>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</si>
  <si>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</si>
  <si>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</si>
  <si>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</si>
  <si>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</si>
  <si>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</si>
  <si>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</si>
  <si>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</si>
  <si>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</si>
  <si>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</si>
  <si>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</si>
  <si>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</si>
  <si>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</si>
  <si>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</si>
  <si>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</si>
  <si>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</si>
  <si>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</si>
  <si>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</si>
  <si>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</si>
  <si>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</si>
  <si>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</si>
  <si>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</si>
  <si>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</si>
  <si>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</si>
  <si>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</si>
  <si>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</si>
  <si>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</si>
  <si>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</si>
  <si>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</si>
  <si>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</si>
  <si>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</si>
  <si>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</si>
  <si>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</si>
  <si>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</si>
  <si>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</si>
  <si>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</si>
  <si>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</si>
  <si>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</si>
  <si>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</si>
  <si>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</si>
  <si>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</si>
  <si>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</si>
  <si>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</si>
  <si>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</si>
  <si>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</si>
  <si>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</si>
  <si>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</si>
  <si>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</si>
  <si>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</si>
  <si>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</si>
  <si>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</si>
  <si>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</si>
  <si>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</si>
  <si>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</si>
  <si>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</si>
  <si>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</si>
  <si>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</si>
  <si>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</si>
  <si>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</si>
  <si>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</si>
  <si>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</si>
  <si>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</si>
  <si>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</si>
  <si>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</si>
  <si>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</si>
  <si>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</si>
  <si>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</si>
  <si>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</si>
  <si>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</si>
  <si>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</si>
  <si>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</si>
  <si>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</si>
  <si>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</si>
  <si>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</si>
  <si>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</si>
  <si>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</si>
  <si>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</si>
  <si>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</si>
  <si>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</si>
  <si>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</si>
  <si>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</si>
  <si>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</si>
  <si>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</si>
  <si>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</si>
  <si>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</si>
  <si>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</si>
  <si>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</si>
  <si>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</si>
  <si>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</si>
  <si>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</si>
  <si>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</si>
  <si>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</si>
  <si>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</si>
  <si>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</si>
  <si>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</si>
  <si>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</si>
  <si>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</si>
  <si>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</si>
  <si>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</si>
  <si>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</si>
  <si>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</si>
  <si>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</si>
  <si>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</si>
  <si>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</si>
  <si>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</si>
  <si>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</si>
  <si>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</si>
  <si>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</si>
  <si>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</si>
  <si>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</si>
  <si>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</si>
  <si>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</si>
  <si>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</si>
  <si>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</si>
  <si>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</si>
  <si>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</si>
  <si>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</si>
  <si>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</si>
  <si>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</si>
  <si>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</si>
  <si>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</si>
  <si>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</si>
  <si>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</si>
  <si>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</si>
  <si>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</si>
  <si>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</si>
  <si>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</si>
  <si>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</si>
  <si>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</si>
  <si>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</si>
  <si>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</si>
  <si>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</si>
  <si>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</si>
  <si>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</si>
  <si>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</si>
  <si>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</si>
  <si>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</si>
  <si>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</si>
  <si>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</si>
  <si>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</si>
  <si>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</si>
  <si>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</si>
  <si>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</si>
  <si>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</si>
  <si>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</si>
  <si>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</si>
  <si>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</si>
  <si>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</si>
  <si>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</si>
  <si>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</si>
  <si>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</si>
  <si>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</si>
  <si>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</si>
  <si>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</si>
  <si>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</si>
  <si>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</si>
  <si>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</si>
  <si>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</si>
  <si>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446.</t>
  </si>
  <si>
    <t>448</t>
  </si>
  <si>
    <t>475</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</si>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</sst>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77">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14" xfId="0" applyFont="1" applyBorder="1" applyAlignment="1"/>
    <xf numFmtId="0" fontId="0" fillId="0" borderId="14" xfId="0" applyBorder="1" applyAlignment="1"/>
    <xf numFmtId="0" fontId="0" fillId="0" borderId="0" xfId="0" applyAlignment="1"/>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26" xfId="0" applyFont="1" applyBorder="1" applyAlignment="1">
      <alignment horizontal="center"/>
    </xf>
    <xf numFmtId="0" fontId="2" fillId="0" borderId="14" xfId="0" applyFont="1" applyBorder="1" applyAlignment="1">
      <alignment horizont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5" activePane="bottomLeft" state="frozen"/>
      <selection pane="bottomLeft" activeCell="E10" sqref="E10"/>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52</v>
      </c>
      <c r="S2" t="s">
        <v>22</v>
      </c>
    </row>
    <row r="3" spans="1:23" x14ac:dyDescent="0.3">
      <c r="A3" s="1" t="s">
        <v>3</v>
      </c>
      <c r="B3" s="2" t="s">
        <v>1</v>
      </c>
      <c r="O3" s="7">
        <v>121</v>
      </c>
      <c r="P3" s="8">
        <f>SUMIF(D:D,O3,K:K)</f>
        <v>-724804.79</v>
      </c>
      <c r="Q3" s="9" t="str">
        <f>IF(P3&lt;0,"BS43","BS44")</f>
        <v>BS43</v>
      </c>
      <c r="R3" s="10">
        <f>SUMIF(D:D,O3,H:H)</f>
        <v>-428136.02</v>
      </c>
      <c r="S3" s="9" t="str">
        <f>IF(R3&lt;0,"BS43","BS44")</f>
        <v>BS43</v>
      </c>
    </row>
    <row r="4" spans="1:23" x14ac:dyDescent="0.3">
      <c r="A4" s="1" t="s">
        <v>4</v>
      </c>
      <c r="B4" s="2" t="s">
        <v>1</v>
      </c>
      <c r="O4" s="11">
        <v>117</v>
      </c>
      <c r="P4" s="5">
        <f>SUMIF(D:D,O4,K:K)</f>
        <v>-1244271.8400000001</v>
      </c>
      <c r="Q4" s="12" t="str">
        <f>IF(P4&lt;0,"BS41","BS42")</f>
        <v>BS41</v>
      </c>
      <c r="R4" s="13">
        <f>SUMIF(D:D,O4,H:H)</f>
        <v>-816135.82000000007</v>
      </c>
      <c r="S4" s="12" t="str">
        <f>IF(R4&lt;0,"BS41","BS42")</f>
        <v>BS41</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56</v>
      </c>
      <c r="J7" s="21">
        <f>SUMIF(A:A,"BS",H:H)</f>
        <v>-5.8207660913467407E-11</v>
      </c>
      <c r="K7" s="21">
        <f>SUMIF(A:A,"BS",K:K)</f>
        <v>-2.2873791749589145E-10</v>
      </c>
    </row>
    <row r="8" spans="1:23" ht="12.5" thickTop="1" x14ac:dyDescent="0.3">
      <c r="I8" s="22" t="s">
        <v>57</v>
      </c>
      <c r="J8" s="23">
        <f>SUMIF(A:A,"Rev",H:H)</f>
        <v>0</v>
      </c>
      <c r="K8" s="23">
        <f>SUMIF(A:A,"Rev",K:K)</f>
        <v>-6722679.1900000013</v>
      </c>
    </row>
    <row r="9" spans="1:23" ht="12.5" thickBot="1" x14ac:dyDescent="0.35">
      <c r="I9" s="24" t="s">
        <v>58</v>
      </c>
      <c r="J9" s="25">
        <f>SUMIF(A:A,"Exp",H:H)</f>
        <v>0</v>
      </c>
      <c r="K9" s="25">
        <f>SUMIF(A:A,"Exp",K:K)</f>
        <v>5997888.4000000004</v>
      </c>
    </row>
    <row r="10" spans="1:23" ht="12.5" thickTop="1" x14ac:dyDescent="0.3">
      <c r="I10" s="2" t="s">
        <v>59</v>
      </c>
      <c r="J10" s="26">
        <f>SUM(J8:J9)</f>
        <v>0</v>
      </c>
      <c r="K10" s="26">
        <f>SUM(K8:K9)</f>
        <v>-724790.79000000097</v>
      </c>
    </row>
    <row r="11" spans="1:23" ht="12.5" thickBot="1" x14ac:dyDescent="0.35">
      <c r="I11" s="24" t="s">
        <v>60</v>
      </c>
      <c r="J11" s="25">
        <f>SUMIF(D:D,"121",H:H)</f>
        <v>-428136.02</v>
      </c>
      <c r="K11" s="25">
        <f>SUMIF(D:D,"121",K:K)</f>
        <v>-724804.79</v>
      </c>
    </row>
    <row r="12" spans="1:23" ht="12.5" thickTop="1" x14ac:dyDescent="0.3">
      <c r="I12" s="27" t="s">
        <v>61</v>
      </c>
      <c r="J12" s="28">
        <f>J10-J11</f>
        <v>428136.02</v>
      </c>
      <c r="K12" s="28">
        <f>K10-K11</f>
        <v>13.999999999068677</v>
      </c>
    </row>
    <row r="13" spans="1:23" x14ac:dyDescent="0.3">
      <c r="P13" s="2" t="s">
        <v>2073</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5" thickTop="1" x14ac:dyDescent="0.3">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 std'!$A:$C,3,0),VLOOKUP(TRIM($D15),'BS Mapping std'!$A:$C,3,0)),_xlfn.IFNA(VLOOKUP(TRIM($E15),'PL mapping Std'!$A:$C,3,0),VLOOKUP(TRIM($D15),'PL mapping Std'!$A:$C,3,0)))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 std'!A:F,6,0),VLOOKUP(D15,'BS Mapping std'!A:F,6,0)),_xlfn.IFNA(VLOOKUP(E15,'PL mapping Std'!A:D,4,0),VLOOKUP(D15,'PL mapping Std'!A:D,4,0)))</f>
        <v>0</v>
      </c>
      <c r="T15">
        <f>IF(B15&lt;6,_xlfn.IFNA(VLOOKUP(E15,'BS Mapping std'!A:G,7,0),VLOOKUP(D15,'BS Mapping std'!A:G,7,0)),_xlfn.IFNA(VLOOKUP(E15,'PL mapping Std'!A:E,5,0),VLOOKUP(D15,'PL mapping Std'!A:E,5,0)))</f>
        <v>0</v>
      </c>
      <c r="V15" t="str">
        <f>IF(IF(A15="BS",_xlfn.IFNA(VLOOKUP(TRIM($E15),'BS Mapping std'!$A:$D,4,0),VLOOKUP(TRIM($D15),'BS Mapping std'!$A:$D,4,0)),_xlfn.IFNA(VLOOKUP(TRIM($E15),'PL mapping Std'!$A:$F,6,0),VLOOKUP(TRIM($D15),'PL mapping Std'!$A:$F,6,0)))=0,"",IF(A15="BS",_xlfn.IFNA(VLOOKUP(TRIM($E15),'BS Mapping std'!$A:$D,4,0),VLOOKUP(TRIM($D15),'BS Mapping std'!$A:$D,4,0)),_xlfn.IFNA(VLOOKUP(TRIM($E15),'PL mapping Std'!$A:$F,6,0),VLOOKUP(TRIM($D15),'PL mapping Std'!$A:$F,6,0))))</f>
        <v/>
      </c>
      <c r="W15">
        <f>IFERROR(VLOOKUP(E15,'F30 mapping'!A:D,4,0),VLOOKUP(D15,'F30 mapping'!A:D,4,0))</f>
        <v>0</v>
      </c>
    </row>
    <row r="16" spans="1:23" x14ac:dyDescent="0.3">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 std'!$A:$C,3,0),VLOOKUP(TRIM($D16),'BS Mapping std'!$A:$C,3,0)),_xlfn.IFNA(VLOOKUP(TRIM($E16),'PL mapping Std'!$A:$C,3,0),VLOOKUP(TRIM($D16),'PL mapping Std'!$A:$C,3,0)))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 std'!A:F,6,0),VLOOKUP(D16,'BS Mapping std'!A:F,6,0)),_xlfn.IFNA(VLOOKUP(E16,'PL mapping Std'!A:D,4,0),VLOOKUP(D16,'PL mapping Std'!A:D,4,0)))</f>
        <v>0</v>
      </c>
      <c r="T16">
        <f>IF(B16&lt;6,_xlfn.IFNA(VLOOKUP(E16,'BS Mapping std'!A:G,7,0),VLOOKUP(D16,'BS Mapping std'!A:G,7,0)),_xlfn.IFNA(VLOOKUP(E16,'PL mapping Std'!A:E,5,0),VLOOKUP(D16,'PL mapping Std'!A:E,5,0)))</f>
        <v>0</v>
      </c>
      <c r="V16" t="str">
        <f>IF(IF(A16="BS",_xlfn.IFNA(VLOOKUP(TRIM($E16),'BS Mapping std'!$A:$D,4,0),VLOOKUP(TRIM($D16),'BS Mapping std'!$A:$D,4,0)),_xlfn.IFNA(VLOOKUP(TRIM($E16),'PL mapping Std'!$A:$F,6,0),VLOOKUP(TRIM($D16),'PL mapping Std'!$A:$F,6,0)))=0,"",IF(A16="BS",_xlfn.IFNA(VLOOKUP(TRIM($E16),'BS Mapping std'!$A:$D,4,0),VLOOKUP(TRIM($D16),'BS Mapping std'!$A:$D,4,0)),_xlfn.IFNA(VLOOKUP(TRIM($E16),'PL mapping Std'!$A:$F,6,0),VLOOKUP(TRIM($D16),'PL mapping Std'!$A:$F,6,0))))</f>
        <v/>
      </c>
      <c r="W16">
        <f>IFERROR(VLOOKUP(E16,'F30 mapping'!A:D,4,0),VLOOKUP(D16,'F30 mapping'!A:D,4,0))</f>
        <v>0</v>
      </c>
    </row>
    <row r="17" spans="1:23" x14ac:dyDescent="0.3">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 std'!$A:$C,3,0),VLOOKUP(TRIM($D17),'BS Mapping std'!$A:$C,3,0)),_xlfn.IFNA(VLOOKUP(TRIM($E17),'PL mapping Std'!$A:$C,3,0),VLOOKUP(TRIM($D17),'PL mapping Std'!$A:$C,3,0)))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 std'!A:F,6,0),VLOOKUP(D17,'BS Mapping std'!A:F,6,0)),_xlfn.IFNA(VLOOKUP(E17,'PL mapping Std'!A:D,4,0),VLOOKUP(D17,'PL mapping Std'!A:D,4,0)))</f>
        <v>0</v>
      </c>
      <c r="T17">
        <f>IF(B17&lt;6,_xlfn.IFNA(VLOOKUP(E17,'BS Mapping std'!A:G,7,0),VLOOKUP(D17,'BS Mapping std'!A:G,7,0)),_xlfn.IFNA(VLOOKUP(E17,'PL mapping Std'!A:E,5,0),VLOOKUP(D17,'PL mapping Std'!A:E,5,0)))</f>
        <v>0</v>
      </c>
      <c r="V17" t="str">
        <f>IF(IF(A17="BS",_xlfn.IFNA(VLOOKUP(TRIM($E17),'BS Mapping std'!$A:$D,4,0),VLOOKUP(TRIM($D17),'BS Mapping std'!$A:$D,4,0)),_xlfn.IFNA(VLOOKUP(TRIM($E17),'PL mapping Std'!$A:$F,6,0),VLOOKUP(TRIM($D17),'PL mapping Std'!$A:$F,6,0)))=0,"",IF(A17="BS",_xlfn.IFNA(VLOOKUP(TRIM($E17),'BS Mapping std'!$A:$D,4,0),VLOOKUP(TRIM($D17),'BS Mapping std'!$A:$D,4,0)),_xlfn.IFNA(VLOOKUP(TRIM($E17),'PL mapping Std'!$A:$F,6,0),VLOOKUP(TRIM($D17),'PL mapping Std'!$A:$F,6,0))))</f>
        <v/>
      </c>
      <c r="W17">
        <f>IFERROR(VLOOKUP(E17,'F30 mapping'!A:D,4,0),VLOOKUP(D17,'F30 mapping'!A:D,4,0))</f>
        <v>0</v>
      </c>
    </row>
    <row r="18" spans="1:23" x14ac:dyDescent="0.3">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 std'!$A:$C,3,0),VLOOKUP(TRIM($D18),'BS Mapping std'!$A:$C,3,0)),_xlfn.IFNA(VLOOKUP(TRIM($E18),'PL mapping Std'!$A:$C,3,0),VLOOKUP(TRIM($D18),'PL mapping Std'!$A:$C,3,0)))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 std'!A:F,6,0),VLOOKUP(D18,'BS Mapping std'!A:F,6,0)),_xlfn.IFNA(VLOOKUP(E18,'PL mapping Std'!A:D,4,0),VLOOKUP(D18,'PL mapping Std'!A:D,4,0)))</f>
        <v>0</v>
      </c>
      <c r="T18">
        <f>IF(B18&lt;6,_xlfn.IFNA(VLOOKUP(E18,'BS Mapping std'!A:G,7,0),VLOOKUP(D18,'BS Mapping std'!A:G,7,0)),_xlfn.IFNA(VLOOKUP(E18,'PL mapping Std'!A:E,5,0),VLOOKUP(D18,'PL mapping Std'!A:E,5,0)))</f>
        <v>0</v>
      </c>
      <c r="V18" t="str">
        <f>IF(IF(A18="BS",_xlfn.IFNA(VLOOKUP(TRIM($E18),'BS Mapping std'!$A:$D,4,0),VLOOKUP(TRIM($D18),'BS Mapping std'!$A:$D,4,0)),_xlfn.IFNA(VLOOKUP(TRIM($E18),'PL mapping Std'!$A:$F,6,0),VLOOKUP(TRIM($D18),'PL mapping Std'!$A:$F,6,0)))=0,"",IF(A18="BS",_xlfn.IFNA(VLOOKUP(TRIM($E18),'BS Mapping std'!$A:$D,4,0),VLOOKUP(TRIM($D18),'BS Mapping std'!$A:$D,4,0)),_xlfn.IFNA(VLOOKUP(TRIM($E18),'PL mapping Std'!$A:$F,6,0),VLOOKUP(TRIM($D18),'PL mapping Std'!$A:$F,6,0))))</f>
        <v/>
      </c>
      <c r="W18">
        <f>IFERROR(VLOOKUP(E18,'F30 mapping'!A:D,4,0),VLOOKUP(D18,'F30 mapping'!A:D,4,0))</f>
        <v>0</v>
      </c>
    </row>
    <row r="19" spans="1:23" x14ac:dyDescent="0.3">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 std'!$A:$C,3,0),VLOOKUP(TRIM($D19),'BS Mapping std'!$A:$C,3,0)),_xlfn.IFNA(VLOOKUP(TRIM($E19),'PL mapping Std'!$A:$C,3,0),VLOOKUP(TRIM($D19),'PL mapping Std'!$A:$C,3,0)))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 std'!A:F,6,0),VLOOKUP(D19,'BS Mapping std'!A:F,6,0)),_xlfn.IFNA(VLOOKUP(E19,'PL mapping Std'!A:D,4,0),VLOOKUP(D19,'PL mapping Std'!A:D,4,0)))</f>
        <v>0</v>
      </c>
      <c r="T19">
        <f>IF(B19&lt;6,_xlfn.IFNA(VLOOKUP(E19,'BS Mapping std'!A:G,7,0),VLOOKUP(D19,'BS Mapping std'!A:G,7,0)),_xlfn.IFNA(VLOOKUP(E19,'PL mapping Std'!A:E,5,0),VLOOKUP(D19,'PL mapping Std'!A:E,5,0)))</f>
        <v>0</v>
      </c>
      <c r="V19" t="str">
        <f>IF(IF(A19="BS",_xlfn.IFNA(VLOOKUP(TRIM($E19),'BS Mapping std'!$A:$D,4,0),VLOOKUP(TRIM($D19),'BS Mapping std'!$A:$D,4,0)),_xlfn.IFNA(VLOOKUP(TRIM($E19),'PL mapping Std'!$A:$F,6,0),VLOOKUP(TRIM($D19),'PL mapping Std'!$A:$F,6,0)))=0,"",IF(A19="BS",_xlfn.IFNA(VLOOKUP(TRIM($E19),'BS Mapping std'!$A:$D,4,0),VLOOKUP(TRIM($D19),'BS Mapping std'!$A:$D,4,0)),_xlfn.IFNA(VLOOKUP(TRIM($E19),'PL mapping Std'!$A:$F,6,0),VLOOKUP(TRIM($D19),'PL mapping Std'!$A:$F,6,0))))</f>
        <v/>
      </c>
      <c r="W19">
        <f>IFERROR(VLOOKUP(E19,'F30 mapping'!A:D,4,0),VLOOKUP(D19,'F30 mapping'!A:D,4,0))</f>
        <v>0</v>
      </c>
    </row>
    <row r="20" spans="1:23" x14ac:dyDescent="0.3">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 std'!$A:$C,3,0),VLOOKUP(TRIM($D20),'BS Mapping std'!$A:$C,3,0)),_xlfn.IFNA(VLOOKUP(TRIM($E20),'PL mapping Std'!$A:$C,3,0),VLOOKUP(TRIM($D20),'PL mapping Std'!$A:$C,3,0)))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 std'!A:F,6,0),VLOOKUP(D20,'BS Mapping std'!A:F,6,0)),_xlfn.IFNA(VLOOKUP(E20,'PL mapping Std'!A:D,4,0),VLOOKUP(D20,'PL mapping Std'!A:D,4,0)))</f>
        <v>0</v>
      </c>
      <c r="T20">
        <f>IF(B20&lt;6,_xlfn.IFNA(VLOOKUP(E20,'BS Mapping std'!A:G,7,0),VLOOKUP(D20,'BS Mapping std'!A:G,7,0)),_xlfn.IFNA(VLOOKUP(E20,'PL mapping Std'!A:E,5,0),VLOOKUP(D20,'PL mapping Std'!A:E,5,0)))</f>
        <v>0</v>
      </c>
      <c r="V20" t="str">
        <f>IF(IF(A20="BS",_xlfn.IFNA(VLOOKUP(TRIM($E20),'BS Mapping std'!$A:$D,4,0),VLOOKUP(TRIM($D20),'BS Mapping std'!$A:$D,4,0)),_xlfn.IFNA(VLOOKUP(TRIM($E20),'PL mapping Std'!$A:$F,6,0),VLOOKUP(TRIM($D20),'PL mapping Std'!$A:$F,6,0)))=0,"",IF(A20="BS",_xlfn.IFNA(VLOOKUP(TRIM($E20),'BS Mapping std'!$A:$D,4,0),VLOOKUP(TRIM($D20),'BS Mapping std'!$A:$D,4,0)),_xlfn.IFNA(VLOOKUP(TRIM($E20),'PL mapping Std'!$A:$F,6,0),VLOOKUP(TRIM($D20),'PL mapping Std'!$A:$F,6,0))))</f>
        <v/>
      </c>
      <c r="W20">
        <f>IFERROR(VLOOKUP(E20,'F30 mapping'!A:D,4,0),VLOOKUP(D20,'F30 mapping'!A:D,4,0))</f>
        <v>0</v>
      </c>
    </row>
    <row r="21" spans="1:23" x14ac:dyDescent="0.3">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 std'!$A:$C,3,0),VLOOKUP(TRIM($D21),'BS Mapping std'!$A:$C,3,0)),_xlfn.IFNA(VLOOKUP(TRIM($E21),'PL mapping Std'!$A:$C,3,0),VLOOKUP(TRIM($D21),'PL mapping Std'!$A:$C,3,0)))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 std'!A:F,6,0),VLOOKUP(D21,'BS Mapping std'!A:F,6,0)),_xlfn.IFNA(VLOOKUP(E21,'PL mapping Std'!A:D,4,0),VLOOKUP(D21,'PL mapping Std'!A:D,4,0)))</f>
        <v>0</v>
      </c>
      <c r="T21">
        <f>IF(B21&lt;6,_xlfn.IFNA(VLOOKUP(E21,'BS Mapping std'!A:G,7,0),VLOOKUP(D21,'BS Mapping std'!A:G,7,0)),_xlfn.IFNA(VLOOKUP(E21,'PL mapping Std'!A:E,5,0),VLOOKUP(D21,'PL mapping Std'!A:E,5,0)))</f>
        <v>0</v>
      </c>
      <c r="V21" t="str">
        <f>IF(IF(A21="BS",_xlfn.IFNA(VLOOKUP(TRIM($E21),'BS Mapping std'!$A:$D,4,0),VLOOKUP(TRIM($D21),'BS Mapping std'!$A:$D,4,0)),_xlfn.IFNA(VLOOKUP(TRIM($E21),'PL mapping Std'!$A:$F,6,0),VLOOKUP(TRIM($D21),'PL mapping Std'!$A:$F,6,0)))=0,"",IF(A21="BS",_xlfn.IFNA(VLOOKUP(TRIM($E21),'BS Mapping std'!$A:$D,4,0),VLOOKUP(TRIM($D21),'BS Mapping std'!$A:$D,4,0)),_xlfn.IFNA(VLOOKUP(TRIM($E21),'PL mapping Std'!$A:$F,6,0),VLOOKUP(TRIM($D21),'PL mapping Std'!$A:$F,6,0))))</f>
        <v/>
      </c>
      <c r="W21">
        <f>IFERROR(VLOOKUP(E21,'F30 mapping'!A:D,4,0),VLOOKUP(D21,'F30 mapping'!A:D,4,0))</f>
        <v>0</v>
      </c>
    </row>
    <row r="22" spans="1:23" x14ac:dyDescent="0.3">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 std'!$A:$C,3,0),VLOOKUP(TRIM($D22),'BS Mapping std'!$A:$C,3,0)),_xlfn.IFNA(VLOOKUP(TRIM($E22),'PL mapping Std'!$A:$C,3,0),VLOOKUP(TRIM($D22),'PL mapping Std'!$A:$C,3,0)))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 std'!A:F,6,0),VLOOKUP(D22,'BS Mapping std'!A:F,6,0)),_xlfn.IFNA(VLOOKUP(E22,'PL mapping Std'!A:D,4,0),VLOOKUP(D22,'PL mapping Std'!A:D,4,0)))</f>
        <v>0</v>
      </c>
      <c r="T22">
        <f>IF(B22&lt;6,_xlfn.IFNA(VLOOKUP(E22,'BS Mapping std'!A:G,7,0),VLOOKUP(D22,'BS Mapping std'!A:G,7,0)),_xlfn.IFNA(VLOOKUP(E22,'PL mapping Std'!A:E,5,0),VLOOKUP(D22,'PL mapping Std'!A:E,5,0)))</f>
        <v>0</v>
      </c>
      <c r="V22" t="str">
        <f>IF(IF(A22="BS",_xlfn.IFNA(VLOOKUP(TRIM($E22),'BS Mapping std'!$A:$D,4,0),VLOOKUP(TRIM($D22),'BS Mapping std'!$A:$D,4,0)),_xlfn.IFNA(VLOOKUP(TRIM($E22),'PL mapping Std'!$A:$F,6,0),VLOOKUP(TRIM($D22),'PL mapping Std'!$A:$F,6,0)))=0,"",IF(A22="BS",_xlfn.IFNA(VLOOKUP(TRIM($E22),'BS Mapping std'!$A:$D,4,0),VLOOKUP(TRIM($D22),'BS Mapping std'!$A:$D,4,0)),_xlfn.IFNA(VLOOKUP(TRIM($E22),'PL mapping Std'!$A:$F,6,0),VLOOKUP(TRIM($D22),'PL mapping Std'!$A:$F,6,0))))</f>
        <v/>
      </c>
      <c r="W22">
        <f>IFERROR(VLOOKUP(E22,'F30 mapping'!A:D,4,0),VLOOKUP(D22,'F30 mapping'!A:D,4,0))</f>
        <v>0</v>
      </c>
    </row>
    <row r="23" spans="1:23" x14ac:dyDescent="0.3">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 std'!$A:$C,3,0),VLOOKUP(TRIM($D23),'BS Mapping std'!$A:$C,3,0)),_xlfn.IFNA(VLOOKUP(TRIM($E23),'PL mapping Std'!$A:$C,3,0),VLOOKUP(TRIM($D23),'PL mapping Std'!$A:$C,3,0)))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 std'!A:F,6,0),VLOOKUP(D23,'BS Mapping std'!A:F,6,0)),_xlfn.IFNA(VLOOKUP(E23,'PL mapping Std'!A:D,4,0),VLOOKUP(D23,'PL mapping Std'!A:D,4,0)))</f>
        <v>0</v>
      </c>
      <c r="T23">
        <f>IF(B23&lt;6,_xlfn.IFNA(VLOOKUP(E23,'BS Mapping std'!A:G,7,0),VLOOKUP(D23,'BS Mapping std'!A:G,7,0)),_xlfn.IFNA(VLOOKUP(E23,'PL mapping Std'!A:E,5,0),VLOOKUP(D23,'PL mapping Std'!A:E,5,0)))</f>
        <v>0</v>
      </c>
      <c r="V23" t="str">
        <f>IF(IF(A23="BS",_xlfn.IFNA(VLOOKUP(TRIM($E23),'BS Mapping std'!$A:$D,4,0),VLOOKUP(TRIM($D23),'BS Mapping std'!$A:$D,4,0)),_xlfn.IFNA(VLOOKUP(TRIM($E23),'PL mapping Std'!$A:$F,6,0),VLOOKUP(TRIM($D23),'PL mapping Std'!$A:$F,6,0)))=0,"",IF(A23="BS",_xlfn.IFNA(VLOOKUP(TRIM($E23),'BS Mapping std'!$A:$D,4,0),VLOOKUP(TRIM($D23),'BS Mapping std'!$A:$D,4,0)),_xlfn.IFNA(VLOOKUP(TRIM($E23),'PL mapping Std'!$A:$F,6,0),VLOOKUP(TRIM($D23),'PL mapping Std'!$A:$F,6,0))))</f>
        <v/>
      </c>
      <c r="W23">
        <f>IFERROR(VLOOKUP(E23,'F30 mapping'!A:D,4,0),VLOOKUP(D23,'F30 mapping'!A:D,4,0))</f>
        <v>0</v>
      </c>
    </row>
    <row r="24" spans="1:23" x14ac:dyDescent="0.3">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 std'!$A:$C,3,0),VLOOKUP(TRIM($D24),'BS Mapping std'!$A:$C,3,0)),_xlfn.IFNA(VLOOKUP(TRIM($E24),'PL mapping Std'!$A:$C,3,0),VLOOKUP(TRIM($D24),'PL mapping Std'!$A:$C,3,0)))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 std'!A:F,6,0),VLOOKUP(D24,'BS Mapping std'!A:F,6,0)),_xlfn.IFNA(VLOOKUP(E24,'PL mapping Std'!A:D,4,0),VLOOKUP(D24,'PL mapping Std'!A:D,4,0)))</f>
        <v>0</v>
      </c>
      <c r="T24">
        <f>IF(B24&lt;6,_xlfn.IFNA(VLOOKUP(E24,'BS Mapping std'!A:G,7,0),VLOOKUP(D24,'BS Mapping std'!A:G,7,0)),_xlfn.IFNA(VLOOKUP(E24,'PL mapping Std'!A:E,5,0),VLOOKUP(D24,'PL mapping Std'!A:E,5,0)))</f>
        <v>0</v>
      </c>
      <c r="V24" t="str">
        <f>IF(IF(A24="BS",_xlfn.IFNA(VLOOKUP(TRIM($E24),'BS Mapping std'!$A:$D,4,0),VLOOKUP(TRIM($D24),'BS Mapping std'!$A:$D,4,0)),_xlfn.IFNA(VLOOKUP(TRIM($E24),'PL mapping Std'!$A:$F,6,0),VLOOKUP(TRIM($D24),'PL mapping Std'!$A:$F,6,0)))=0,"",IF(A24="BS",_xlfn.IFNA(VLOOKUP(TRIM($E24),'BS Mapping std'!$A:$D,4,0),VLOOKUP(TRIM($D24),'BS Mapping std'!$A:$D,4,0)),_xlfn.IFNA(VLOOKUP(TRIM($E24),'PL mapping Std'!$A:$F,6,0),VLOOKUP(TRIM($D24),'PL mapping Std'!$A:$F,6,0))))</f>
        <v/>
      </c>
      <c r="W24">
        <f>IFERROR(VLOOKUP(E24,'F30 mapping'!A:D,4,0),VLOOKUP(D24,'F30 mapping'!A:D,4,0))</f>
        <v>0</v>
      </c>
    </row>
    <row r="25" spans="1:23" x14ac:dyDescent="0.3">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 std'!$A:$C,3,0),VLOOKUP(TRIM($D25),'BS Mapping std'!$A:$C,3,0)),_xlfn.IFNA(VLOOKUP(TRIM($E25),'PL mapping Std'!$A:$C,3,0),VLOOKUP(TRIM($D25),'PL mapping Std'!$A:$C,3,0)))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 std'!A:F,6,0),VLOOKUP(D25,'BS Mapping std'!A:F,6,0)),_xlfn.IFNA(VLOOKUP(E25,'PL mapping Std'!A:D,4,0),VLOOKUP(D25,'PL mapping Std'!A:D,4,0)))</f>
        <v>0</v>
      </c>
      <c r="T25">
        <f>IF(B25&lt;6,_xlfn.IFNA(VLOOKUP(E25,'BS Mapping std'!A:G,7,0),VLOOKUP(D25,'BS Mapping std'!A:G,7,0)),_xlfn.IFNA(VLOOKUP(E25,'PL mapping Std'!A:E,5,0),VLOOKUP(D25,'PL mapping Std'!A:E,5,0)))</f>
        <v>0</v>
      </c>
      <c r="V25" t="str">
        <f>IF(IF(A25="BS",_xlfn.IFNA(VLOOKUP(TRIM($E25),'BS Mapping std'!$A:$D,4,0),VLOOKUP(TRIM($D25),'BS Mapping std'!$A:$D,4,0)),_xlfn.IFNA(VLOOKUP(TRIM($E25),'PL mapping Std'!$A:$F,6,0),VLOOKUP(TRIM($D25),'PL mapping Std'!$A:$F,6,0)))=0,"",IF(A25="BS",_xlfn.IFNA(VLOOKUP(TRIM($E25),'BS Mapping std'!$A:$D,4,0),VLOOKUP(TRIM($D25),'BS Mapping std'!$A:$D,4,0)),_xlfn.IFNA(VLOOKUP(TRIM($E25),'PL mapping Std'!$A:$F,6,0),VLOOKUP(TRIM($D25),'PL mapping Std'!$A:$F,6,0))))</f>
        <v/>
      </c>
      <c r="W25">
        <f>IFERROR(VLOOKUP(E25,'F30 mapping'!A:D,4,0),VLOOKUP(D25,'F30 mapping'!A:D,4,0))</f>
        <v>0</v>
      </c>
    </row>
    <row r="26" spans="1:23" x14ac:dyDescent="0.3">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 std'!$A:$C,3,0),VLOOKUP(TRIM($D26),'BS Mapping std'!$A:$C,3,0)),_xlfn.IFNA(VLOOKUP(TRIM($E26),'PL mapping Std'!$A:$C,3,0),VLOOKUP(TRIM($D26),'PL mapping Std'!$A:$C,3,0)))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 std'!A:F,6,0),VLOOKUP(D26,'BS Mapping std'!A:F,6,0)),_xlfn.IFNA(VLOOKUP(E26,'PL mapping Std'!A:D,4,0),VLOOKUP(D26,'PL mapping Std'!A:D,4,0)))</f>
        <v>Concessions, patents, trade marks, rights and similar assets and other intangible assets</v>
      </c>
      <c r="T26">
        <f>IF(B26&lt;6,_xlfn.IFNA(VLOOKUP(E26,'BS Mapping std'!A:G,7,0),VLOOKUP(D26,'BS Mapping std'!A:G,7,0)),_xlfn.IFNA(VLOOKUP(E26,'PL mapping Std'!A:E,5,0),VLOOKUP(D26,'PL mapping Std'!A:E,5,0)))</f>
        <v>0</v>
      </c>
      <c r="V26" t="str">
        <f>IF(IF(A26="BS",_xlfn.IFNA(VLOOKUP(TRIM($E26),'BS Mapping std'!$A:$D,4,0),VLOOKUP(TRIM($D26),'BS Mapping std'!$A:$D,4,0)),_xlfn.IFNA(VLOOKUP(TRIM($E26),'PL mapping Std'!$A:$F,6,0),VLOOKUP(TRIM($D26),'PL mapping Std'!$A:$F,6,0)))=0,"",IF(A26="BS",_xlfn.IFNA(VLOOKUP(TRIM($E26),'BS Mapping std'!$A:$D,4,0),VLOOKUP(TRIM($D26),'BS Mapping std'!$A:$D,4,0)),_xlfn.IFNA(VLOOKUP(TRIM($E26),'PL mapping Std'!$A:$F,6,0),VLOOKUP(TRIM($D26),'PL mapping Std'!$A:$F,6,0))))</f>
        <v/>
      </c>
      <c r="W26">
        <f>IFERROR(VLOOKUP(E26,'F30 mapping'!A:D,4,0),VLOOKUP(D26,'F30 mapping'!A:D,4,0))</f>
        <v>0</v>
      </c>
    </row>
    <row r="27" spans="1:23" x14ac:dyDescent="0.3">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 std'!$A:$C,3,0),VLOOKUP(TRIM($D27),'BS Mapping std'!$A:$C,3,0)),_xlfn.IFNA(VLOOKUP(TRIM($E27),'PL mapping Std'!$A:$C,3,0),VLOOKUP(TRIM($D27),'PL mapping Std'!$A:$C,3,0)))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 std'!A:F,6,0),VLOOKUP(D27,'BS Mapping std'!A:F,6,0)),_xlfn.IFNA(VLOOKUP(E27,'PL mapping Std'!A:D,4,0),VLOOKUP(D27,'PL mapping Std'!A:D,4,0)))</f>
        <v>Buildings</v>
      </c>
      <c r="T27">
        <f>IF(B27&lt;6,_xlfn.IFNA(VLOOKUP(E27,'BS Mapping std'!A:G,7,0),VLOOKUP(D27,'BS Mapping std'!A:G,7,0)),_xlfn.IFNA(VLOOKUP(E27,'PL mapping Std'!A:E,5,0),VLOOKUP(D27,'PL mapping Std'!A:E,5,0)))</f>
        <v>0</v>
      </c>
      <c r="V27" t="str">
        <f>IF(IF(A27="BS",_xlfn.IFNA(VLOOKUP(TRIM($E27),'BS Mapping std'!$A:$D,4,0),VLOOKUP(TRIM($D27),'BS Mapping std'!$A:$D,4,0)),_xlfn.IFNA(VLOOKUP(TRIM($E27),'PL mapping Std'!$A:$F,6,0),VLOOKUP(TRIM($D27),'PL mapping Std'!$A:$F,6,0)))=0,"",IF(A27="BS",_xlfn.IFNA(VLOOKUP(TRIM($E27),'BS Mapping std'!$A:$D,4,0),VLOOKUP(TRIM($D27),'BS Mapping std'!$A:$D,4,0)),_xlfn.IFNA(VLOOKUP(TRIM($E27),'PL mapping Std'!$A:$F,6,0),VLOOKUP(TRIM($D27),'PL mapping Std'!$A:$F,6,0))))</f>
        <v/>
      </c>
      <c r="W27">
        <f>IFERROR(VLOOKUP(E27,'F30 mapping'!A:D,4,0),VLOOKUP(D27,'F30 mapping'!A:D,4,0))</f>
        <v>0</v>
      </c>
    </row>
    <row r="28" spans="1:23" x14ac:dyDescent="0.3">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 std'!$A:$C,3,0),VLOOKUP(TRIM($D28),'BS Mapping std'!$A:$C,3,0)),_xlfn.IFNA(VLOOKUP(TRIM($E28),'PL mapping Std'!$A:$C,3,0),VLOOKUP(TRIM($D28),'PL mapping Std'!$A:$C,3,0)))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 std'!A:F,6,0),VLOOKUP(D28,'BS Mapping std'!A:F,6,0)),_xlfn.IFNA(VLOOKUP(E28,'PL mapping Std'!A:D,4,0),VLOOKUP(D28,'PL mapping Std'!A:D,4,0)))</f>
        <v xml:space="preserve">Technical equipment and machinery </v>
      </c>
      <c r="T28">
        <f>IF(B28&lt;6,_xlfn.IFNA(VLOOKUP(E28,'BS Mapping std'!A:G,7,0),VLOOKUP(D28,'BS Mapping std'!A:G,7,0)),_xlfn.IFNA(VLOOKUP(E28,'PL mapping Std'!A:E,5,0),VLOOKUP(D28,'PL mapping Std'!A:E,5,0)))</f>
        <v>0</v>
      </c>
      <c r="V28" t="str">
        <f>IF(IF(A28="BS",_xlfn.IFNA(VLOOKUP(TRIM($E28),'BS Mapping std'!$A:$D,4,0),VLOOKUP(TRIM($D28),'BS Mapping std'!$A:$D,4,0)),_xlfn.IFNA(VLOOKUP(TRIM($E28),'PL mapping Std'!$A:$F,6,0),VLOOKUP(TRIM($D28),'PL mapping Std'!$A:$F,6,0)))=0,"",IF(A28="BS",_xlfn.IFNA(VLOOKUP(TRIM($E28),'BS Mapping std'!$A:$D,4,0),VLOOKUP(TRIM($D28),'BS Mapping std'!$A:$D,4,0)),_xlfn.IFNA(VLOOKUP(TRIM($E28),'PL mapping Std'!$A:$F,6,0),VLOOKUP(TRIM($D28),'PL mapping Std'!$A:$F,6,0))))</f>
        <v/>
      </c>
      <c r="W28">
        <f>IFERROR(VLOOKUP(E28,'F30 mapping'!A:D,4,0),VLOOKUP(D28,'F30 mapping'!A:D,4,0))</f>
        <v>0</v>
      </c>
    </row>
    <row r="29" spans="1:23" x14ac:dyDescent="0.3">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 std'!$A:$C,3,0),VLOOKUP(TRIM($D29),'BS Mapping std'!$A:$C,3,0)),_xlfn.IFNA(VLOOKUP(TRIM($E29),'PL mapping Std'!$A:$C,3,0),VLOOKUP(TRIM($D29),'PL mapping Std'!$A:$C,3,0)))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 std'!A:F,6,0),VLOOKUP(D29,'BS Mapping std'!A:F,6,0)),_xlfn.IFNA(VLOOKUP(E29,'PL mapping Std'!A:D,4,0),VLOOKUP(D29,'PL mapping Std'!A:D,4,0)))</f>
        <v xml:space="preserve">Technical equipment and machinery </v>
      </c>
      <c r="T29">
        <f>IF(B29&lt;6,_xlfn.IFNA(VLOOKUP(E29,'BS Mapping std'!A:G,7,0),VLOOKUP(D29,'BS Mapping std'!A:G,7,0)),_xlfn.IFNA(VLOOKUP(E29,'PL mapping Std'!A:E,5,0),VLOOKUP(D29,'PL mapping Std'!A:E,5,0)))</f>
        <v>0</v>
      </c>
      <c r="V29" t="str">
        <f>IF(IF(A29="BS",_xlfn.IFNA(VLOOKUP(TRIM($E29),'BS Mapping std'!$A:$D,4,0),VLOOKUP(TRIM($D29),'BS Mapping std'!$A:$D,4,0)),_xlfn.IFNA(VLOOKUP(TRIM($E29),'PL mapping Std'!$A:$F,6,0),VLOOKUP(TRIM($D29),'PL mapping Std'!$A:$F,6,0)))=0,"",IF(A29="BS",_xlfn.IFNA(VLOOKUP(TRIM($E29),'BS Mapping std'!$A:$D,4,0),VLOOKUP(TRIM($D29),'BS Mapping std'!$A:$D,4,0)),_xlfn.IFNA(VLOOKUP(TRIM($E29),'PL mapping Std'!$A:$F,6,0),VLOOKUP(TRIM($D29),'PL mapping Std'!$A:$F,6,0))))</f>
        <v/>
      </c>
      <c r="W29">
        <f>IFERROR(VLOOKUP(E29,'F30 mapping'!A:D,4,0),VLOOKUP(D29,'F30 mapping'!A:D,4,0))</f>
        <v>0</v>
      </c>
    </row>
    <row r="30" spans="1:23" x14ac:dyDescent="0.3">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 std'!$A:$C,3,0),VLOOKUP(TRIM($D30),'BS Mapping std'!$A:$C,3,0)),_xlfn.IFNA(VLOOKUP(TRIM($E30),'PL mapping Std'!$A:$C,3,0),VLOOKUP(TRIM($D30),'PL mapping Std'!$A:$C,3,0)))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 std'!A:F,6,0),VLOOKUP(D30,'BS Mapping std'!A:F,6,0)),_xlfn.IFNA(VLOOKUP(E30,'PL mapping Std'!A:D,4,0),VLOOKUP(D30,'PL mapping Std'!A:D,4,0)))</f>
        <v>Other fixtures, tools and furniture</v>
      </c>
      <c r="T30">
        <f>IF(B30&lt;6,_xlfn.IFNA(VLOOKUP(E30,'BS Mapping std'!A:G,7,0),VLOOKUP(D30,'BS Mapping std'!A:G,7,0)),_xlfn.IFNA(VLOOKUP(E30,'PL mapping Std'!A:E,5,0),VLOOKUP(D30,'PL mapping Std'!A:E,5,0)))</f>
        <v>0</v>
      </c>
      <c r="V30" t="str">
        <f>IF(IF(A30="BS",_xlfn.IFNA(VLOOKUP(TRIM($E30),'BS Mapping std'!$A:$D,4,0),VLOOKUP(TRIM($D30),'BS Mapping std'!$A:$D,4,0)),_xlfn.IFNA(VLOOKUP(TRIM($E30),'PL mapping Std'!$A:$F,6,0),VLOOKUP(TRIM($D30),'PL mapping Std'!$A:$F,6,0)))=0,"",IF(A30="BS",_xlfn.IFNA(VLOOKUP(TRIM($E30),'BS Mapping std'!$A:$D,4,0),VLOOKUP(TRIM($D30),'BS Mapping std'!$A:$D,4,0)),_xlfn.IFNA(VLOOKUP(TRIM($E30),'PL mapping Std'!$A:$F,6,0),VLOOKUP(TRIM($D30),'PL mapping Std'!$A:$F,6,0))))</f>
        <v/>
      </c>
      <c r="W30">
        <f>IFERROR(VLOOKUP(E30,'F30 mapping'!A:D,4,0),VLOOKUP(D30,'F30 mapping'!A:D,4,0))</f>
        <v>0</v>
      </c>
    </row>
    <row r="31" spans="1:23" x14ac:dyDescent="0.3">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 std'!$A:$C,3,0),VLOOKUP(TRIM($D31),'BS Mapping std'!$A:$C,3,0)),_xlfn.IFNA(VLOOKUP(TRIM($E31),'PL mapping Std'!$A:$C,3,0),VLOOKUP(TRIM($D31),'PL mapping Std'!$A:$C,3,0)))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 std'!A:F,6,0),VLOOKUP(D31,'BS Mapping std'!A:F,6,0)),_xlfn.IFNA(VLOOKUP(E31,'PL mapping Std'!A:D,4,0),VLOOKUP(D31,'PL mapping Std'!A:D,4,0)))</f>
        <v>Other loans</v>
      </c>
      <c r="T31">
        <f>IF(B31&lt;6,_xlfn.IFNA(VLOOKUP(E31,'BS Mapping std'!A:G,7,0),VLOOKUP(D31,'BS Mapping std'!A:G,7,0)),_xlfn.IFNA(VLOOKUP(E31,'PL mapping Std'!A:E,5,0),VLOOKUP(D31,'PL mapping Std'!A:E,5,0)))</f>
        <v>0</v>
      </c>
      <c r="V31" t="str">
        <f>IF(IF(A31="BS",_xlfn.IFNA(VLOOKUP(TRIM($E31),'BS Mapping std'!$A:$D,4,0),VLOOKUP(TRIM($D31),'BS Mapping std'!$A:$D,4,0)),_xlfn.IFNA(VLOOKUP(TRIM($E31),'PL mapping Std'!$A:$F,6,0),VLOOKUP(TRIM($D31),'PL mapping Std'!$A:$F,6,0)))=0,"",IF(A31="BS",_xlfn.IFNA(VLOOKUP(TRIM($E31),'BS Mapping std'!$A:$D,4,0),VLOOKUP(TRIM($D31),'BS Mapping std'!$A:$D,4,0)),_xlfn.IFNA(VLOOKUP(TRIM($E31),'PL mapping Std'!$A:$F,6,0),VLOOKUP(TRIM($D31),'PL mapping Std'!$A:$F,6,0))))</f>
        <v>ST/LT - Please asses</v>
      </c>
      <c r="W31">
        <f>IFERROR(VLOOKUP(E31,'F30 mapping'!A:D,4,0),VLOOKUP(D31,'F30 mapping'!A:D,4,0))</f>
        <v>0</v>
      </c>
    </row>
    <row r="32" spans="1:23" x14ac:dyDescent="0.3">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 std'!$A:$C,3,0),VLOOKUP(TRIM($D32),'BS Mapping std'!$A:$C,3,0)),_xlfn.IFNA(VLOOKUP(TRIM($E32),'PL mapping Std'!$A:$C,3,0),VLOOKUP(TRIM($D32),'PL mapping Std'!$A:$C,3,0)))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 std'!A:F,6,0),VLOOKUP(D32,'BS Mapping std'!A:F,6,0)),_xlfn.IFNA(VLOOKUP(E32,'PL mapping Std'!A:D,4,0),VLOOKUP(D32,'PL mapping Std'!A:D,4,0)))</f>
        <v>0</v>
      </c>
      <c r="T32" t="str">
        <f>IF(B32&lt;6,_xlfn.IFNA(VLOOKUP(E32,'BS Mapping std'!A:G,7,0),VLOOKUP(D32,'BS Mapping std'!A:G,7,0)),_xlfn.IFNA(VLOOKUP(E32,'PL mapping Std'!A:E,5,0),VLOOKUP(D32,'PL mapping Std'!A:E,5,0)))</f>
        <v>Concessions, patents, trade marks, rights and similar assets and other intangible assets</v>
      </c>
      <c r="V32" t="str">
        <f>IF(IF(A32="BS",_xlfn.IFNA(VLOOKUP(TRIM($E32),'BS Mapping std'!$A:$D,4,0),VLOOKUP(TRIM($D32),'BS Mapping std'!$A:$D,4,0)),_xlfn.IFNA(VLOOKUP(TRIM($E32),'PL mapping Std'!$A:$F,6,0),VLOOKUP(TRIM($D32),'PL mapping Std'!$A:$F,6,0)))=0,"",IF(A32="BS",_xlfn.IFNA(VLOOKUP(TRIM($E32),'BS Mapping std'!$A:$D,4,0),VLOOKUP(TRIM($D32),'BS Mapping std'!$A:$D,4,0)),_xlfn.IFNA(VLOOKUP(TRIM($E32),'PL mapping Std'!$A:$F,6,0),VLOOKUP(TRIM($D32),'PL mapping Std'!$A:$F,6,0))))</f>
        <v/>
      </c>
      <c r="W32">
        <f>IFERROR(VLOOKUP(E32,'F30 mapping'!A:D,4,0),VLOOKUP(D32,'F30 mapping'!A:D,4,0))</f>
        <v>0</v>
      </c>
    </row>
    <row r="33" spans="1:23" x14ac:dyDescent="0.3">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 std'!$A:$C,3,0),VLOOKUP(TRIM($D33),'BS Mapping std'!$A:$C,3,0)),_xlfn.IFNA(VLOOKUP(TRIM($E33),'PL mapping Std'!$A:$C,3,0),VLOOKUP(TRIM($D33),'PL mapping Std'!$A:$C,3,0)))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 std'!A:F,6,0),VLOOKUP(D33,'BS Mapping std'!A:F,6,0)),_xlfn.IFNA(VLOOKUP(E33,'PL mapping Std'!A:D,4,0),VLOOKUP(D33,'PL mapping Std'!A:D,4,0)))</f>
        <v>0</v>
      </c>
      <c r="T33" t="str">
        <f>IF(B33&lt;6,_xlfn.IFNA(VLOOKUP(E33,'BS Mapping std'!A:G,7,0),VLOOKUP(D33,'BS Mapping std'!A:G,7,0)),_xlfn.IFNA(VLOOKUP(E33,'PL mapping Std'!A:E,5,0),VLOOKUP(D33,'PL mapping Std'!A:E,5,0)))</f>
        <v>Buildings</v>
      </c>
      <c r="V33" t="str">
        <f>IF(IF(A33="BS",_xlfn.IFNA(VLOOKUP(TRIM($E33),'BS Mapping std'!$A:$D,4,0),VLOOKUP(TRIM($D33),'BS Mapping std'!$A:$D,4,0)),_xlfn.IFNA(VLOOKUP(TRIM($E33),'PL mapping Std'!$A:$F,6,0),VLOOKUP(TRIM($D33),'PL mapping Std'!$A:$F,6,0)))=0,"",IF(A33="BS",_xlfn.IFNA(VLOOKUP(TRIM($E33),'BS Mapping std'!$A:$D,4,0),VLOOKUP(TRIM($D33),'BS Mapping std'!$A:$D,4,0)),_xlfn.IFNA(VLOOKUP(TRIM($E33),'PL mapping Std'!$A:$F,6,0),VLOOKUP(TRIM($D33),'PL mapping Std'!$A:$F,6,0))))</f>
        <v/>
      </c>
      <c r="W33">
        <f>IFERROR(VLOOKUP(E33,'F30 mapping'!A:D,4,0),VLOOKUP(D33,'F30 mapping'!A:D,4,0))</f>
        <v>0</v>
      </c>
    </row>
    <row r="34" spans="1:23" x14ac:dyDescent="0.3">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 std'!$A:$C,3,0),VLOOKUP(TRIM($D34),'BS Mapping std'!$A:$C,3,0)),_xlfn.IFNA(VLOOKUP(TRIM($E34),'PL mapping Std'!$A:$C,3,0),VLOOKUP(TRIM($D34),'PL mapping Std'!$A:$C,3,0)))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 std'!A:F,6,0),VLOOKUP(D34,'BS Mapping std'!A:F,6,0)),_xlfn.IFNA(VLOOKUP(E34,'PL mapping Std'!A:D,4,0),VLOOKUP(D34,'PL mapping Std'!A:D,4,0)))</f>
        <v>0</v>
      </c>
      <c r="T34" t="str">
        <f>IF(B34&lt;6,_xlfn.IFNA(VLOOKUP(E34,'BS Mapping std'!A:G,7,0),VLOOKUP(D34,'BS Mapping std'!A:G,7,0)),_xlfn.IFNA(VLOOKUP(E34,'PL mapping Std'!A:E,5,0),VLOOKUP(D34,'PL mapping Std'!A:E,5,0)))</f>
        <v xml:space="preserve">Technical equipment and machinery </v>
      </c>
      <c r="V34" t="str">
        <f>IF(IF(A34="BS",_xlfn.IFNA(VLOOKUP(TRIM($E34),'BS Mapping std'!$A:$D,4,0),VLOOKUP(TRIM($D34),'BS Mapping std'!$A:$D,4,0)),_xlfn.IFNA(VLOOKUP(TRIM($E34),'PL mapping Std'!$A:$F,6,0),VLOOKUP(TRIM($D34),'PL mapping Std'!$A:$F,6,0)))=0,"",IF(A34="BS",_xlfn.IFNA(VLOOKUP(TRIM($E34),'BS Mapping std'!$A:$D,4,0),VLOOKUP(TRIM($D34),'BS Mapping std'!$A:$D,4,0)),_xlfn.IFNA(VLOOKUP(TRIM($E34),'PL mapping Std'!$A:$F,6,0),VLOOKUP(TRIM($D34),'PL mapping Std'!$A:$F,6,0))))</f>
        <v/>
      </c>
      <c r="W34">
        <f>IFERROR(VLOOKUP(E34,'F30 mapping'!A:D,4,0),VLOOKUP(D34,'F30 mapping'!A:D,4,0))</f>
        <v>0</v>
      </c>
    </row>
    <row r="35" spans="1:23" x14ac:dyDescent="0.3">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 std'!$A:$C,3,0),VLOOKUP(TRIM($D35),'BS Mapping std'!$A:$C,3,0)),_xlfn.IFNA(VLOOKUP(TRIM($E35),'PL mapping Std'!$A:$C,3,0),VLOOKUP(TRIM($D35),'PL mapping Std'!$A:$C,3,0)))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 std'!A:F,6,0),VLOOKUP(D35,'BS Mapping std'!A:F,6,0)),_xlfn.IFNA(VLOOKUP(E35,'PL mapping Std'!A:D,4,0),VLOOKUP(D35,'PL mapping Std'!A:D,4,0)))</f>
        <v>0</v>
      </c>
      <c r="T35" t="str">
        <f>IF(B35&lt;6,_xlfn.IFNA(VLOOKUP(E35,'BS Mapping std'!A:G,7,0),VLOOKUP(D35,'BS Mapping std'!A:G,7,0)),_xlfn.IFNA(VLOOKUP(E35,'PL mapping Std'!A:E,5,0),VLOOKUP(D35,'PL mapping Std'!A:E,5,0)))</f>
        <v>Other fixtures, tools and furniture</v>
      </c>
      <c r="V35" t="str">
        <f>IF(IF(A35="BS",_xlfn.IFNA(VLOOKUP(TRIM($E35),'BS Mapping std'!$A:$D,4,0),VLOOKUP(TRIM($D35),'BS Mapping std'!$A:$D,4,0)),_xlfn.IFNA(VLOOKUP(TRIM($E35),'PL mapping Std'!$A:$F,6,0),VLOOKUP(TRIM($D35),'PL mapping Std'!$A:$F,6,0)))=0,"",IF(A35="BS",_xlfn.IFNA(VLOOKUP(TRIM($E35),'BS Mapping std'!$A:$D,4,0),VLOOKUP(TRIM($D35),'BS Mapping std'!$A:$D,4,0)),_xlfn.IFNA(VLOOKUP(TRIM($E35),'PL mapping Std'!$A:$F,6,0),VLOOKUP(TRIM($D35),'PL mapping Std'!$A:$F,6,0))))</f>
        <v/>
      </c>
      <c r="W35">
        <f>IFERROR(VLOOKUP(E35,'F30 mapping'!A:D,4,0),VLOOKUP(D35,'F30 mapping'!A:D,4,0))</f>
        <v>0</v>
      </c>
    </row>
    <row r="36" spans="1:23" x14ac:dyDescent="0.3">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 std'!$A:$C,3,0),VLOOKUP(TRIM($D36),'BS Mapping std'!$A:$C,3,0)),_xlfn.IFNA(VLOOKUP(TRIM($E36),'PL mapping Std'!$A:$C,3,0),VLOOKUP(TRIM($D36),'PL mapping Std'!$A:$C,3,0)))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 std'!A:F,6,0),VLOOKUP(D36,'BS Mapping std'!A:F,6,0)),_xlfn.IFNA(VLOOKUP(E36,'PL mapping Std'!A:D,4,0),VLOOKUP(D36,'PL mapping Std'!A:D,4,0)))</f>
        <v>Raw materials and consumables</v>
      </c>
      <c r="T36">
        <f>IF(B36&lt;6,_xlfn.IFNA(VLOOKUP(E36,'BS Mapping std'!A:G,7,0),VLOOKUP(D36,'BS Mapping std'!A:G,7,0)),_xlfn.IFNA(VLOOKUP(E36,'PL mapping Std'!A:E,5,0),VLOOKUP(D36,'PL mapping Std'!A:E,5,0)))</f>
        <v>0</v>
      </c>
      <c r="V36" t="str">
        <f>IF(IF(A36="BS",_xlfn.IFNA(VLOOKUP(TRIM($E36),'BS Mapping std'!$A:$D,4,0),VLOOKUP(TRIM($D36),'BS Mapping std'!$A:$D,4,0)),_xlfn.IFNA(VLOOKUP(TRIM($E36),'PL mapping Std'!$A:$F,6,0),VLOOKUP(TRIM($D36),'PL mapping Std'!$A:$F,6,0)))=0,"",IF(A36="BS",_xlfn.IFNA(VLOOKUP(TRIM($E36),'BS Mapping std'!$A:$D,4,0),VLOOKUP(TRIM($D36),'BS Mapping std'!$A:$D,4,0)),_xlfn.IFNA(VLOOKUP(TRIM($E36),'PL mapping Std'!$A:$F,6,0),VLOOKUP(TRIM($D36),'PL mapping Std'!$A:$F,6,0))))</f>
        <v/>
      </c>
      <c r="W36">
        <f>IFERROR(VLOOKUP(E36,'F30 mapping'!A:D,4,0),VLOOKUP(D36,'F30 mapping'!A:D,4,0))</f>
        <v>0</v>
      </c>
    </row>
    <row r="37" spans="1:23" x14ac:dyDescent="0.3">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 std'!$A:$C,3,0),VLOOKUP(TRIM($D37),'BS Mapping std'!$A:$C,3,0)),_xlfn.IFNA(VLOOKUP(TRIM($E37),'PL mapping Std'!$A:$C,3,0),VLOOKUP(TRIM($D37),'PL mapping Std'!$A:$C,3,0)))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 std'!A:F,6,0),VLOOKUP(D37,'BS Mapping std'!A:F,6,0)),_xlfn.IFNA(VLOOKUP(E37,'PL mapping Std'!A:D,4,0),VLOOKUP(D37,'PL mapping Std'!A:D,4,0)))</f>
        <v>Small inventory Items</v>
      </c>
      <c r="T37">
        <f>IF(B37&lt;6,_xlfn.IFNA(VLOOKUP(E37,'BS Mapping std'!A:G,7,0),VLOOKUP(D37,'BS Mapping std'!A:G,7,0)),_xlfn.IFNA(VLOOKUP(E37,'PL mapping Std'!A:E,5,0),VLOOKUP(D37,'PL mapping Std'!A:E,5,0)))</f>
        <v>0</v>
      </c>
      <c r="V37" t="str">
        <f>IF(IF(A37="BS",_xlfn.IFNA(VLOOKUP(TRIM($E37),'BS Mapping std'!$A:$D,4,0),VLOOKUP(TRIM($D37),'BS Mapping std'!$A:$D,4,0)),_xlfn.IFNA(VLOOKUP(TRIM($E37),'PL mapping Std'!$A:$F,6,0),VLOOKUP(TRIM($D37),'PL mapping Std'!$A:$F,6,0)))=0,"",IF(A37="BS",_xlfn.IFNA(VLOOKUP(TRIM($E37),'BS Mapping std'!$A:$D,4,0),VLOOKUP(TRIM($D37),'BS Mapping std'!$A:$D,4,0)),_xlfn.IFNA(VLOOKUP(TRIM($E37),'PL mapping Std'!$A:$F,6,0),VLOOKUP(TRIM($D37),'PL mapping Std'!$A:$F,6,0))))</f>
        <v/>
      </c>
      <c r="W37">
        <f>IFERROR(VLOOKUP(E37,'F30 mapping'!A:D,4,0),VLOOKUP(D37,'F30 mapping'!A:D,4,0))</f>
        <v>0</v>
      </c>
    </row>
    <row r="38" spans="1:23" x14ac:dyDescent="0.3">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 std'!$A:$C,3,0),VLOOKUP(TRIM($D38),'BS Mapping std'!$A:$C,3,0)),_xlfn.IFNA(VLOOKUP(TRIM($E38),'PL mapping Std'!$A:$C,3,0),VLOOKUP(TRIM($D38),'PL mapping Std'!$A:$C,3,0)))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 std'!A:F,6,0),VLOOKUP(D38,'BS Mapping std'!A:F,6,0)),_xlfn.IFNA(VLOOKUP(E38,'PL mapping Std'!A:D,4,0),VLOOKUP(D38,'PL mapping Std'!A:D,4,0)))</f>
        <v>Trade payables - third-party suppliers</v>
      </c>
      <c r="T38">
        <f>IF(B38&lt;6,_xlfn.IFNA(VLOOKUP(E38,'BS Mapping std'!A:G,7,0),VLOOKUP(D38,'BS Mapping std'!A:G,7,0)),_xlfn.IFNA(VLOOKUP(E38,'PL mapping Std'!A:E,5,0),VLOOKUP(D38,'PL mapping Std'!A:E,5,0)))</f>
        <v>0</v>
      </c>
      <c r="V38" t="str">
        <f>IF(IF(A38="BS",_xlfn.IFNA(VLOOKUP(TRIM($E38),'BS Mapping std'!$A:$D,4,0),VLOOKUP(TRIM($D38),'BS Mapping std'!$A:$D,4,0)),_xlfn.IFNA(VLOOKUP(TRIM($E38),'PL mapping Std'!$A:$F,6,0),VLOOKUP(TRIM($D38),'PL mapping Std'!$A:$F,6,0)))=0,"",IF(A38="BS",_xlfn.IFNA(VLOOKUP(TRIM($E38),'BS Mapping std'!$A:$D,4,0),VLOOKUP(TRIM($D38),'BS Mapping std'!$A:$D,4,0)),_xlfn.IFNA(VLOOKUP(TRIM($E38),'PL mapping Std'!$A:$F,6,0),VLOOKUP(TRIM($D38),'PL mapping Std'!$A:$F,6,0))))</f>
        <v/>
      </c>
      <c r="W38">
        <f>IFERROR(VLOOKUP(E38,'F30 mapping'!A:D,4,0),VLOOKUP(D38,'F30 mapping'!A:D,4,0))</f>
        <v>0</v>
      </c>
    </row>
    <row r="39" spans="1:23" x14ac:dyDescent="0.3">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 std'!$A:$C,3,0),VLOOKUP(TRIM($D39),'BS Mapping std'!$A:$C,3,0)),_xlfn.IFNA(VLOOKUP(TRIM($E39),'PL mapping Std'!$A:$C,3,0),VLOOKUP(TRIM($D39),'PL mapping Std'!$A:$C,3,0)))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 std'!A:F,6,0),VLOOKUP(D39,'BS Mapping std'!A:F,6,0)),_xlfn.IFNA(VLOOKUP(E39,'PL mapping Std'!A:D,4,0),VLOOKUP(D39,'PL mapping Std'!A:D,4,0)))</f>
        <v>Trade payables - third-party suppliers</v>
      </c>
      <c r="T39">
        <f>IF(B39&lt;6,_xlfn.IFNA(VLOOKUP(E39,'BS Mapping std'!A:G,7,0),VLOOKUP(D39,'BS Mapping std'!A:G,7,0)),_xlfn.IFNA(VLOOKUP(E39,'PL mapping Std'!A:E,5,0),VLOOKUP(D39,'PL mapping Std'!A:E,5,0)))</f>
        <v>0</v>
      </c>
      <c r="V39" t="str">
        <f>IF(IF(A39="BS",_xlfn.IFNA(VLOOKUP(TRIM($E39),'BS Mapping std'!$A:$D,4,0),VLOOKUP(TRIM($D39),'BS Mapping std'!$A:$D,4,0)),_xlfn.IFNA(VLOOKUP(TRIM($E39),'PL mapping Std'!$A:$F,6,0),VLOOKUP(TRIM($D39),'PL mapping Std'!$A:$F,6,0)))=0,"",IF(A39="BS",_xlfn.IFNA(VLOOKUP(TRIM($E39),'BS Mapping std'!$A:$D,4,0),VLOOKUP(TRIM($D39),'BS Mapping std'!$A:$D,4,0)),_xlfn.IFNA(VLOOKUP(TRIM($E39),'PL mapping Std'!$A:$F,6,0),VLOOKUP(TRIM($D39),'PL mapping Std'!$A:$F,6,0))))</f>
        <v/>
      </c>
      <c r="W39">
        <f>IFERROR(VLOOKUP(E39,'F30 mapping'!A:D,4,0),VLOOKUP(D39,'F30 mapping'!A:D,4,0))</f>
        <v>0</v>
      </c>
    </row>
    <row r="40" spans="1:23" x14ac:dyDescent="0.3">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 std'!$A:$C,3,0),VLOOKUP(TRIM($D40),'BS Mapping std'!$A:$C,3,0)),_xlfn.IFNA(VLOOKUP(TRIM($E40),'PL mapping Std'!$A:$C,3,0),VLOOKUP(TRIM($D40),'PL mapping Std'!$A:$C,3,0)))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 std'!A:F,6,0),VLOOKUP(D40,'BS Mapping std'!A:F,6,0)),_xlfn.IFNA(VLOOKUP(E40,'PL mapping Std'!A:D,4,0),VLOOKUP(D40,'PL mapping Std'!A:D,4,0)))</f>
        <v>Trade payables - third-party suppliers</v>
      </c>
      <c r="T40">
        <f>IF(B40&lt;6,_xlfn.IFNA(VLOOKUP(E40,'BS Mapping std'!A:G,7,0),VLOOKUP(D40,'BS Mapping std'!A:G,7,0)),_xlfn.IFNA(VLOOKUP(E40,'PL mapping Std'!A:E,5,0),VLOOKUP(D40,'PL mapping Std'!A:E,5,0)))</f>
        <v>0</v>
      </c>
      <c r="V40" t="str">
        <f>IF(IF(A40="BS",_xlfn.IFNA(VLOOKUP(TRIM($E40),'BS Mapping std'!$A:$D,4,0),VLOOKUP(TRIM($D40),'BS Mapping std'!$A:$D,4,0)),_xlfn.IFNA(VLOOKUP(TRIM($E40),'PL mapping Std'!$A:$F,6,0),VLOOKUP(TRIM($D40),'PL mapping Std'!$A:$F,6,0)))=0,"",IF(A40="BS",_xlfn.IFNA(VLOOKUP(TRIM($E40),'BS Mapping std'!$A:$D,4,0),VLOOKUP(TRIM($D40),'BS Mapping std'!$A:$D,4,0)),_xlfn.IFNA(VLOOKUP(TRIM($E40),'PL mapping Std'!$A:$F,6,0),VLOOKUP(TRIM($D40),'PL mapping Std'!$A:$F,6,0))))</f>
        <v/>
      </c>
      <c r="W40">
        <f>IFERROR(VLOOKUP(E40,'F30 mapping'!A:D,4,0),VLOOKUP(D40,'F30 mapping'!A:D,4,0))</f>
        <v>0</v>
      </c>
    </row>
    <row r="41" spans="1:23" x14ac:dyDescent="0.3">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 std'!$A:$C,3,0),VLOOKUP(TRIM($D41),'BS Mapping std'!$A:$C,3,0)),_xlfn.IFNA(VLOOKUP(TRIM($E41),'PL mapping Std'!$A:$C,3,0),VLOOKUP(TRIM($D41),'PL mapping Std'!$A:$C,3,0)))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 std'!A:F,6,0),VLOOKUP(D41,'BS Mapping std'!A:F,6,0)),_xlfn.IFNA(VLOOKUP(E41,'PL mapping Std'!A:D,4,0),VLOOKUP(D41,'PL mapping Std'!A:D,4,0)))</f>
        <v>Advances TR</v>
      </c>
      <c r="T41">
        <f>IF(B41&lt;6,_xlfn.IFNA(VLOOKUP(E41,'BS Mapping std'!A:G,7,0),VLOOKUP(D41,'BS Mapping std'!A:G,7,0)),_xlfn.IFNA(VLOOKUP(E41,'PL mapping Std'!A:E,5,0),VLOOKUP(D41,'PL mapping Std'!A:E,5,0)))</f>
        <v>0</v>
      </c>
      <c r="V41" t="str">
        <f>IF(IF(A41="BS",_xlfn.IFNA(VLOOKUP(TRIM($E41),'BS Mapping std'!$A:$D,4,0),VLOOKUP(TRIM($D41),'BS Mapping std'!$A:$D,4,0)),_xlfn.IFNA(VLOOKUP(TRIM($E41),'PL mapping Std'!$A:$F,6,0),VLOOKUP(TRIM($D41),'PL mapping Std'!$A:$F,6,0)))=0,"",IF(A41="BS",_xlfn.IFNA(VLOOKUP(TRIM($E41),'BS Mapping std'!$A:$D,4,0),VLOOKUP(TRIM($D41),'BS Mapping std'!$A:$D,4,0)),_xlfn.IFNA(VLOOKUP(TRIM($E41),'PL mapping Std'!$A:$F,6,0),VLOOKUP(TRIM($D41),'PL mapping Std'!$A:$F,6,0))))</f>
        <v/>
      </c>
      <c r="W41">
        <f>IFERROR(VLOOKUP(E41,'F30 mapping'!A:D,4,0),VLOOKUP(D41,'F30 mapping'!A:D,4,0))</f>
        <v>0</v>
      </c>
    </row>
    <row r="42" spans="1:23" x14ac:dyDescent="0.3">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 std'!$A:$C,3,0),VLOOKUP(TRIM($D42),'BS Mapping std'!$A:$C,3,0)),_xlfn.IFNA(VLOOKUP(TRIM($E42),'PL mapping Std'!$A:$C,3,0),VLOOKUP(TRIM($D42),'PL mapping Std'!$A:$C,3,0)))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 std'!A:F,6,0),VLOOKUP(D42,'BS Mapping std'!A:F,6,0)),_xlfn.IFNA(VLOOKUP(E42,'PL mapping Std'!A:D,4,0),VLOOKUP(D42,'PL mapping Std'!A:D,4,0)))</f>
        <v>Trade receivables - third parties</v>
      </c>
      <c r="T42">
        <f>IF(B42&lt;6,_xlfn.IFNA(VLOOKUP(E42,'BS Mapping std'!A:G,7,0),VLOOKUP(D42,'BS Mapping std'!A:G,7,0)),_xlfn.IFNA(VLOOKUP(E42,'PL mapping Std'!A:E,5,0),VLOOKUP(D42,'PL mapping Std'!A:E,5,0)))</f>
        <v>0</v>
      </c>
      <c r="V42" t="str">
        <f>IF(IF(A42="BS",_xlfn.IFNA(VLOOKUP(TRIM($E42),'BS Mapping std'!$A:$D,4,0),VLOOKUP(TRIM($D42),'BS Mapping std'!$A:$D,4,0)),_xlfn.IFNA(VLOOKUP(TRIM($E42),'PL mapping Std'!$A:$F,6,0),VLOOKUP(TRIM($D42),'PL mapping Std'!$A:$F,6,0)))=0,"",IF(A42="BS",_xlfn.IFNA(VLOOKUP(TRIM($E42),'BS Mapping std'!$A:$D,4,0),VLOOKUP(TRIM($D42),'BS Mapping std'!$A:$D,4,0)),_xlfn.IFNA(VLOOKUP(TRIM($E42),'PL mapping Std'!$A:$F,6,0),VLOOKUP(TRIM($D42),'PL mapping Std'!$A:$F,6,0))))</f>
        <v/>
      </c>
      <c r="W42">
        <f>IFERROR(VLOOKUP(E42,'F30 mapping'!A:D,4,0),VLOOKUP(D42,'F30 mapping'!A:D,4,0))</f>
        <v>0</v>
      </c>
    </row>
    <row r="43" spans="1:23" x14ac:dyDescent="0.3">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 std'!$A:$C,3,0),VLOOKUP(TRIM($D43),'BS Mapping std'!$A:$C,3,0)),_xlfn.IFNA(VLOOKUP(TRIM($E43),'PL mapping Std'!$A:$C,3,0),VLOOKUP(TRIM($D43),'PL mapping Std'!$A:$C,3,0)))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 std'!A:F,6,0),VLOOKUP(D43,'BS Mapping std'!A:F,6,0)),_xlfn.IFNA(VLOOKUP(E43,'PL mapping Std'!A:D,4,0),VLOOKUP(D43,'PL mapping Std'!A:D,4,0)))</f>
        <v>Advance payments received from customers</v>
      </c>
      <c r="T43">
        <f>IF(B43&lt;6,_xlfn.IFNA(VLOOKUP(E43,'BS Mapping std'!A:G,7,0),VLOOKUP(D43,'BS Mapping std'!A:G,7,0)),_xlfn.IFNA(VLOOKUP(E43,'PL mapping Std'!A:E,5,0),VLOOKUP(D43,'PL mapping Std'!A:E,5,0)))</f>
        <v>0</v>
      </c>
      <c r="V43" t="str">
        <f>IF(IF(A43="BS",_xlfn.IFNA(VLOOKUP(TRIM($E43),'BS Mapping std'!$A:$D,4,0),VLOOKUP(TRIM($D43),'BS Mapping std'!$A:$D,4,0)),_xlfn.IFNA(VLOOKUP(TRIM($E43),'PL mapping Std'!$A:$F,6,0),VLOOKUP(TRIM($D43),'PL mapping Std'!$A:$F,6,0)))=0,"",IF(A43="BS",_xlfn.IFNA(VLOOKUP(TRIM($E43),'BS Mapping std'!$A:$D,4,0),VLOOKUP(TRIM($D43),'BS Mapping std'!$A:$D,4,0)),_xlfn.IFNA(VLOOKUP(TRIM($E43),'PL mapping Std'!$A:$F,6,0),VLOOKUP(TRIM($D43),'PL mapping Std'!$A:$F,6,0))))</f>
        <v/>
      </c>
      <c r="W43">
        <f>IFERROR(VLOOKUP(E43,'F30 mapping'!A:D,4,0),VLOOKUP(D43,'F30 mapping'!A:D,4,0))</f>
        <v>0</v>
      </c>
    </row>
    <row r="44" spans="1:23" x14ac:dyDescent="0.3">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 std'!$A:$C,3,0),VLOOKUP(TRIM($D44),'BS Mapping std'!$A:$C,3,0)),_xlfn.IFNA(VLOOKUP(TRIM($E44),'PL mapping Std'!$A:$C,3,0),VLOOKUP(TRIM($D44),'PL mapping Std'!$A:$C,3,0)))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 std'!A:F,6,0),VLOOKUP(D44,'BS Mapping std'!A:F,6,0)),_xlfn.IFNA(VLOOKUP(E44,'PL mapping Std'!A:D,4,0),VLOOKUP(D44,'PL mapping Std'!A:D,4,0)))</f>
        <v>Salaries payable and similar liabilities</v>
      </c>
      <c r="T44" t="str">
        <f>IF(B44&lt;6,_xlfn.IFNA(VLOOKUP(E44,'BS Mapping std'!A:G,7,0),VLOOKUP(D44,'BS Mapping std'!A:G,7,0)),_xlfn.IFNA(VLOOKUP(E44,'PL mapping Std'!A:E,5,0),VLOOKUP(D44,'PL mapping Std'!A:E,5,0)))</f>
        <v>Other liabilities</v>
      </c>
      <c r="V44" t="str">
        <f>IF(IF(A44="BS",_xlfn.IFNA(VLOOKUP(TRIM($E44),'BS Mapping std'!$A:$D,4,0),VLOOKUP(TRIM($D44),'BS Mapping std'!$A:$D,4,0)),_xlfn.IFNA(VLOOKUP(TRIM($E44),'PL mapping Std'!$A:$F,6,0),VLOOKUP(TRIM($D44),'PL mapping Std'!$A:$F,6,0)))=0,"",IF(A44="BS",_xlfn.IFNA(VLOOKUP(TRIM($E44),'BS Mapping std'!$A:$D,4,0),VLOOKUP(TRIM($D44),'BS Mapping std'!$A:$D,4,0)),_xlfn.IFNA(VLOOKUP(TRIM($E44),'PL mapping Std'!$A:$F,6,0),VLOOKUP(TRIM($D44),'PL mapping Std'!$A:$F,6,0))))</f>
        <v/>
      </c>
      <c r="W44">
        <f>IFERROR(VLOOKUP(E44,'F30 mapping'!A:D,4,0),VLOOKUP(D44,'F30 mapping'!A:D,4,0))</f>
        <v>0</v>
      </c>
    </row>
    <row r="45" spans="1:23" x14ac:dyDescent="0.3">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 std'!$A:$C,3,0),VLOOKUP(TRIM($D45),'BS Mapping std'!$A:$C,3,0)),_xlfn.IFNA(VLOOKUP(TRIM($E45),'PL mapping Std'!$A:$C,3,0),VLOOKUP(TRIM($D45),'PL mapping Std'!$A:$C,3,0)))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 std'!A:F,6,0),VLOOKUP(D45,'BS Mapping std'!A:F,6,0)),_xlfn.IFNA(VLOOKUP(E45,'PL mapping Std'!A:D,4,0),VLOOKUP(D45,'PL mapping Std'!A:D,4,0)))</f>
        <v>Salaries payable and similar liabilities</v>
      </c>
      <c r="T45" t="str">
        <f>IF(B45&lt;6,_xlfn.IFNA(VLOOKUP(E45,'BS Mapping std'!A:G,7,0),VLOOKUP(D45,'BS Mapping std'!A:G,7,0)),_xlfn.IFNA(VLOOKUP(E45,'PL mapping Std'!A:E,5,0),VLOOKUP(D45,'PL mapping Std'!A:E,5,0)))</f>
        <v>Other liabilities</v>
      </c>
      <c r="V45" t="str">
        <f>IF(IF(A45="BS",_xlfn.IFNA(VLOOKUP(TRIM($E45),'BS Mapping std'!$A:$D,4,0),VLOOKUP(TRIM($D45),'BS Mapping std'!$A:$D,4,0)),_xlfn.IFNA(VLOOKUP(TRIM($E45),'PL mapping Std'!$A:$F,6,0),VLOOKUP(TRIM($D45),'PL mapping Std'!$A:$F,6,0)))=0,"",IF(A45="BS",_xlfn.IFNA(VLOOKUP(TRIM($E45),'BS Mapping std'!$A:$D,4,0),VLOOKUP(TRIM($D45),'BS Mapping std'!$A:$D,4,0)),_xlfn.IFNA(VLOOKUP(TRIM($E45),'PL mapping Std'!$A:$F,6,0),VLOOKUP(TRIM($D45),'PL mapping Std'!$A:$F,6,0))))</f>
        <v/>
      </c>
      <c r="W45">
        <f>IFERROR(VLOOKUP(E45,'F30 mapping'!A:D,4,0),VLOOKUP(D45,'F30 mapping'!A:D,4,0))</f>
        <v>0</v>
      </c>
    </row>
    <row r="46" spans="1:23" x14ac:dyDescent="0.3">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 std'!$A:$C,3,0),VLOOKUP(TRIM($D46),'BS Mapping std'!$A:$C,3,0)),_xlfn.IFNA(VLOOKUP(TRIM($E46),'PL mapping Std'!$A:$C,3,0),VLOOKUP(TRIM($D46),'PL mapping Std'!$A:$C,3,0)))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 std'!A:F,6,0),VLOOKUP(D46,'BS Mapping std'!A:F,6,0)),_xlfn.IFNA(VLOOKUP(E46,'PL mapping Std'!A:D,4,0),VLOOKUP(D46,'PL mapping Std'!A:D,4,0)))</f>
        <v>Other receivables</v>
      </c>
      <c r="T46" t="str">
        <f>IF(B46&lt;6,_xlfn.IFNA(VLOOKUP(E46,'BS Mapping std'!A:G,7,0),VLOOKUP(D46,'BS Mapping std'!A:G,7,0)),_xlfn.IFNA(VLOOKUP(E46,'PL mapping Std'!A:E,5,0),VLOOKUP(D46,'PL mapping Std'!A:E,5,0)))</f>
        <v>Other receivables</v>
      </c>
      <c r="V46" t="str">
        <f>IF(IF(A46="BS",_xlfn.IFNA(VLOOKUP(TRIM($E46),'BS Mapping std'!$A:$D,4,0),VLOOKUP(TRIM($D46),'BS Mapping std'!$A:$D,4,0)),_xlfn.IFNA(VLOOKUP(TRIM($E46),'PL mapping Std'!$A:$F,6,0),VLOOKUP(TRIM($D46),'PL mapping Std'!$A:$F,6,0)))=0,"",IF(A46="BS",_xlfn.IFNA(VLOOKUP(TRIM($E46),'BS Mapping std'!$A:$D,4,0),VLOOKUP(TRIM($D46),'BS Mapping std'!$A:$D,4,0)),_xlfn.IFNA(VLOOKUP(TRIM($E46),'PL mapping Std'!$A:$F,6,0),VLOOKUP(TRIM($D46),'PL mapping Std'!$A:$F,6,0))))</f>
        <v/>
      </c>
      <c r="W46">
        <f>IFERROR(VLOOKUP(E46,'F30 mapping'!A:D,4,0),VLOOKUP(D46,'F30 mapping'!A:D,4,0))</f>
        <v>0</v>
      </c>
    </row>
    <row r="47" spans="1:23" x14ac:dyDescent="0.3">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 std'!$A:$C,3,0),VLOOKUP(TRIM($D47),'BS Mapping std'!$A:$C,3,0)),_xlfn.IFNA(VLOOKUP(TRIM($E47),'PL mapping Std'!$A:$C,3,0),VLOOKUP(TRIM($D47),'PL mapping Std'!$A:$C,3,0)))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 std'!A:F,6,0),VLOOKUP(D47,'BS Mapping std'!A:F,6,0)),_xlfn.IFNA(VLOOKUP(E47,'PL mapping Std'!A:D,4,0),VLOOKUP(D47,'PL mapping Std'!A:D,4,0)))</f>
        <v>Other taxes to state budget</v>
      </c>
      <c r="T47" t="str">
        <f>IF(B47&lt;6,_xlfn.IFNA(VLOOKUP(E47,'BS Mapping std'!A:G,7,0),VLOOKUP(D47,'BS Mapping std'!A:G,7,0)),_xlfn.IFNA(VLOOKUP(E47,'PL mapping Std'!A:E,5,0),VLOOKUP(D47,'PL mapping Std'!A:E,5,0)))</f>
        <v>Other liabilities</v>
      </c>
      <c r="V47" t="str">
        <f>IF(IF(A47="BS",_xlfn.IFNA(VLOOKUP(TRIM($E47),'BS Mapping std'!$A:$D,4,0),VLOOKUP(TRIM($D47),'BS Mapping std'!$A:$D,4,0)),_xlfn.IFNA(VLOOKUP(TRIM($E47),'PL mapping Std'!$A:$F,6,0),VLOOKUP(TRIM($D47),'PL mapping Std'!$A:$F,6,0)))=0,"",IF(A47="BS",_xlfn.IFNA(VLOOKUP(TRIM($E47),'BS Mapping std'!$A:$D,4,0),VLOOKUP(TRIM($D47),'BS Mapping std'!$A:$D,4,0)),_xlfn.IFNA(VLOOKUP(TRIM($E47),'PL mapping Std'!$A:$F,6,0),VLOOKUP(TRIM($D47),'PL mapping Std'!$A:$F,6,0))))</f>
        <v/>
      </c>
      <c r="W47">
        <f>IFERROR(VLOOKUP(E47,'F30 mapping'!A:D,4,0),VLOOKUP(D47,'F30 mapping'!A:D,4,0))</f>
        <v>10</v>
      </c>
    </row>
    <row r="48" spans="1:23" x14ac:dyDescent="0.3">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 std'!$A:$C,3,0),VLOOKUP(TRIM($D48),'BS Mapping std'!$A:$C,3,0)),_xlfn.IFNA(VLOOKUP(TRIM($E48),'PL mapping Std'!$A:$C,3,0),VLOOKUP(TRIM($D48),'PL mapping Std'!$A:$C,3,0)))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 std'!A:F,6,0),VLOOKUP(D48,'BS Mapping std'!A:F,6,0)),_xlfn.IFNA(VLOOKUP(E48,'PL mapping Std'!A:D,4,0),VLOOKUP(D48,'PL mapping Std'!A:D,4,0)))</f>
        <v>Other taxes to state budget</v>
      </c>
      <c r="T48" t="str">
        <f>IF(B48&lt;6,_xlfn.IFNA(VLOOKUP(E48,'BS Mapping std'!A:G,7,0),VLOOKUP(D48,'BS Mapping std'!A:G,7,0)),_xlfn.IFNA(VLOOKUP(E48,'PL mapping Std'!A:E,5,0),VLOOKUP(D48,'PL mapping Std'!A:E,5,0)))</f>
        <v>Other liabilities</v>
      </c>
      <c r="V48" t="str">
        <f>IF(IF(A48="BS",_xlfn.IFNA(VLOOKUP(TRIM($E48),'BS Mapping std'!$A:$D,4,0),VLOOKUP(TRIM($D48),'BS Mapping std'!$A:$D,4,0)),_xlfn.IFNA(VLOOKUP(TRIM($E48),'PL mapping Std'!$A:$F,6,0),VLOOKUP(TRIM($D48),'PL mapping Std'!$A:$F,6,0)))=0,"",IF(A48="BS",_xlfn.IFNA(VLOOKUP(TRIM($E48),'BS Mapping std'!$A:$D,4,0),VLOOKUP(TRIM($D48),'BS Mapping std'!$A:$D,4,0)),_xlfn.IFNA(VLOOKUP(TRIM($E48),'PL mapping Std'!$A:$F,6,0),VLOOKUP(TRIM($D48),'PL mapping Std'!$A:$F,6,0))))</f>
        <v/>
      </c>
      <c r="W48">
        <f>IFERROR(VLOOKUP(E48,'F30 mapping'!A:D,4,0),VLOOKUP(D48,'F30 mapping'!A:D,4,0))</f>
        <v>10</v>
      </c>
    </row>
    <row r="49" spans="1:23" x14ac:dyDescent="0.3">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 std'!$A:$C,3,0),VLOOKUP(TRIM($D49),'BS Mapping std'!$A:$C,3,0)),_xlfn.IFNA(VLOOKUP(TRIM($E49),'PL mapping Std'!$A:$C,3,0),VLOOKUP(TRIM($D49),'PL mapping Std'!$A:$C,3,0)))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 std'!A:F,6,0),VLOOKUP(D49,'BS Mapping std'!A:F,6,0)),_xlfn.IFNA(VLOOKUP(E49,'PL mapping Std'!A:D,4,0),VLOOKUP(D49,'PL mapping Std'!A:D,4,0)))</f>
        <v>Other taxes to state budget</v>
      </c>
      <c r="T49" t="str">
        <f>IF(B49&lt;6,_xlfn.IFNA(VLOOKUP(E49,'BS Mapping std'!A:G,7,0),VLOOKUP(D49,'BS Mapping std'!A:G,7,0)),_xlfn.IFNA(VLOOKUP(E49,'PL mapping Std'!A:E,5,0),VLOOKUP(D49,'PL mapping Std'!A:E,5,0)))</f>
        <v>Other liabilities</v>
      </c>
      <c r="V49" t="str">
        <f>IF(IF(A49="BS",_xlfn.IFNA(VLOOKUP(TRIM($E49),'BS Mapping std'!$A:$D,4,0),VLOOKUP(TRIM($D49),'BS Mapping std'!$A:$D,4,0)),_xlfn.IFNA(VLOOKUP(TRIM($E49),'PL mapping Std'!$A:$F,6,0),VLOOKUP(TRIM($D49),'PL mapping Std'!$A:$F,6,0)))=0,"",IF(A49="BS",_xlfn.IFNA(VLOOKUP(TRIM($E49),'BS Mapping std'!$A:$D,4,0),VLOOKUP(TRIM($D49),'BS Mapping std'!$A:$D,4,0)),_xlfn.IFNA(VLOOKUP(TRIM($E49),'PL mapping Std'!$A:$F,6,0),VLOOKUP(TRIM($D49),'PL mapping Std'!$A:$F,6,0))))</f>
        <v/>
      </c>
      <c r="W49">
        <f>IFERROR(VLOOKUP(E49,'F30 mapping'!A:D,4,0),VLOOKUP(D49,'F30 mapping'!A:D,4,0))</f>
        <v>14</v>
      </c>
    </row>
    <row r="50" spans="1:23" x14ac:dyDescent="0.3">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 std'!$A:$C,3,0),VLOOKUP(TRIM($D50),'BS Mapping std'!$A:$C,3,0)),_xlfn.IFNA(VLOOKUP(TRIM($E50),'PL mapping Std'!$A:$C,3,0),VLOOKUP(TRIM($D50),'PL mapping Std'!$A:$C,3,0)))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 std'!A:F,6,0),VLOOKUP(D50,'BS Mapping std'!A:F,6,0)),_xlfn.IFNA(VLOOKUP(E50,'PL mapping Std'!A:D,4,0),VLOOKUP(D50,'PL mapping Std'!A:D,4,0)))</f>
        <v>Other receivables from the state’s budget</v>
      </c>
      <c r="T50" t="str">
        <f>IF(B50&lt;6,_xlfn.IFNA(VLOOKUP(E50,'BS Mapping std'!A:G,7,0),VLOOKUP(D50,'BS Mapping std'!A:G,7,0)),_xlfn.IFNA(VLOOKUP(E50,'PL mapping Std'!A:E,5,0),VLOOKUP(D50,'PL mapping Std'!A:E,5,0)))</f>
        <v>Other receivables</v>
      </c>
      <c r="V50" t="str">
        <f>IF(IF(A50="BS",_xlfn.IFNA(VLOOKUP(TRIM($E50),'BS Mapping std'!$A:$D,4,0),VLOOKUP(TRIM($D50),'BS Mapping std'!$A:$D,4,0)),_xlfn.IFNA(VLOOKUP(TRIM($E50),'PL mapping Std'!$A:$F,6,0),VLOOKUP(TRIM($D50),'PL mapping Std'!$A:$F,6,0)))=0,"",IF(A50="BS",_xlfn.IFNA(VLOOKUP(TRIM($E50),'BS Mapping std'!$A:$D,4,0),VLOOKUP(TRIM($D50),'BS Mapping std'!$A:$D,4,0)),_xlfn.IFNA(VLOOKUP(TRIM($E50),'PL mapping Std'!$A:$F,6,0),VLOOKUP(TRIM($D50),'PL mapping Std'!$A:$F,6,0))))</f>
        <v/>
      </c>
      <c r="W50">
        <f>IFERROR(VLOOKUP(E50,'F30 mapping'!A:D,4,0),VLOOKUP(D50,'F30 mapping'!A:D,4,0))</f>
        <v>14</v>
      </c>
    </row>
    <row r="51" spans="1:23" x14ac:dyDescent="0.3">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 std'!$A:$C,3,0),VLOOKUP(TRIM($D51),'BS Mapping std'!$A:$C,3,0)),_xlfn.IFNA(VLOOKUP(TRIM($E51),'PL mapping Std'!$A:$C,3,0),VLOOKUP(TRIM($D51),'PL mapping Std'!$A:$C,3,0)))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 std'!A:F,6,0),VLOOKUP(D51,'BS Mapping std'!A:F,6,0)),_xlfn.IFNA(VLOOKUP(E51,'PL mapping Std'!A:D,4,0),VLOOKUP(D51,'PL mapping Std'!A:D,4,0)))</f>
        <v>Other taxes to state budget</v>
      </c>
      <c r="T51" t="str">
        <f>IF(B51&lt;6,_xlfn.IFNA(VLOOKUP(E51,'BS Mapping std'!A:G,7,0),VLOOKUP(D51,'BS Mapping std'!A:G,7,0)),_xlfn.IFNA(VLOOKUP(E51,'PL mapping Std'!A:E,5,0),VLOOKUP(D51,'PL mapping Std'!A:E,5,0)))</f>
        <v>Other liabilities</v>
      </c>
      <c r="V51" t="str">
        <f>IF(IF(A51="BS",_xlfn.IFNA(VLOOKUP(TRIM($E51),'BS Mapping std'!$A:$D,4,0),VLOOKUP(TRIM($D51),'BS Mapping std'!$A:$D,4,0)),_xlfn.IFNA(VLOOKUP(TRIM($E51),'PL mapping Std'!$A:$F,6,0),VLOOKUP(TRIM($D51),'PL mapping Std'!$A:$F,6,0)))=0,"",IF(A51="BS",_xlfn.IFNA(VLOOKUP(TRIM($E51),'BS Mapping std'!$A:$D,4,0),VLOOKUP(TRIM($D51),'BS Mapping std'!$A:$D,4,0)),_xlfn.IFNA(VLOOKUP(TRIM($E51),'PL mapping Std'!$A:$F,6,0),VLOOKUP(TRIM($D51),'PL mapping Std'!$A:$F,6,0))))</f>
        <v/>
      </c>
      <c r="W51">
        <f>IFERROR(VLOOKUP(E51,'F30 mapping'!A:D,4,0),VLOOKUP(D51,'F30 mapping'!A:D,4,0))</f>
        <v>0</v>
      </c>
    </row>
    <row r="52" spans="1:23" x14ac:dyDescent="0.3">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 std'!$A:$C,3,0),VLOOKUP(TRIM($D52),'BS Mapping std'!$A:$C,3,0)),_xlfn.IFNA(VLOOKUP(TRIM($E52),'PL mapping Std'!$A:$C,3,0),VLOOKUP(TRIM($D52),'PL mapping Std'!$A:$C,3,0)))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 std'!A:F,6,0),VLOOKUP(D52,'BS Mapping std'!A:F,6,0)),_xlfn.IFNA(VLOOKUP(E52,'PL mapping Std'!A:D,4,0),VLOOKUP(D52,'PL mapping Std'!A:D,4,0)))</f>
        <v>Other receivables from the state’s budget</v>
      </c>
      <c r="T52" t="str">
        <f>IF(B52&lt;6,_xlfn.IFNA(VLOOKUP(E52,'BS Mapping std'!A:G,7,0),VLOOKUP(D52,'BS Mapping std'!A:G,7,0)),_xlfn.IFNA(VLOOKUP(E52,'PL mapping Std'!A:E,5,0),VLOOKUP(D52,'PL mapping Std'!A:E,5,0)))</f>
        <v>Other receivables</v>
      </c>
      <c r="V52" t="str">
        <f>IF(IF(A52="BS",_xlfn.IFNA(VLOOKUP(TRIM($E52),'BS Mapping std'!$A:$D,4,0),VLOOKUP(TRIM($D52),'BS Mapping std'!$A:$D,4,0)),_xlfn.IFNA(VLOOKUP(TRIM($E52),'PL mapping Std'!$A:$F,6,0),VLOOKUP(TRIM($D52),'PL mapping Std'!$A:$F,6,0)))=0,"",IF(A52="BS",_xlfn.IFNA(VLOOKUP(TRIM($E52),'BS Mapping std'!$A:$D,4,0),VLOOKUP(TRIM($D52),'BS Mapping std'!$A:$D,4,0)),_xlfn.IFNA(VLOOKUP(TRIM($E52),'PL mapping Std'!$A:$F,6,0),VLOOKUP(TRIM($D52),'PL mapping Std'!$A:$F,6,0))))</f>
        <v/>
      </c>
      <c r="W52">
        <f>IFERROR(VLOOKUP(E52,'F30 mapping'!A:D,4,0),VLOOKUP(D52,'F30 mapping'!A:D,4,0))</f>
        <v>0</v>
      </c>
    </row>
    <row r="53" spans="1:23" x14ac:dyDescent="0.3">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 std'!$A:$C,3,0),VLOOKUP(TRIM($D53),'BS Mapping std'!$A:$C,3,0)),_xlfn.IFNA(VLOOKUP(TRIM($E53),'PL mapping Std'!$A:$C,3,0),VLOOKUP(TRIM($D53),'PL mapping Std'!$A:$C,3,0)))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 std'!A:F,6,0),VLOOKUP(D53,'BS Mapping std'!A:F,6,0)),_xlfn.IFNA(VLOOKUP(E53,'PL mapping Std'!A:D,4,0),VLOOKUP(D53,'PL mapping Std'!A:D,4,0)))</f>
        <v>Other receivables from the state’s budget</v>
      </c>
      <c r="T53" t="str">
        <f>IF(B53&lt;6,_xlfn.IFNA(VLOOKUP(E53,'BS Mapping std'!A:G,7,0),VLOOKUP(D53,'BS Mapping std'!A:G,7,0)),_xlfn.IFNA(VLOOKUP(E53,'PL mapping Std'!A:E,5,0),VLOOKUP(D53,'PL mapping Std'!A:E,5,0)))</f>
        <v>Other receivables</v>
      </c>
      <c r="V53" t="str">
        <f>IF(IF(A53="BS",_xlfn.IFNA(VLOOKUP(TRIM($E53),'BS Mapping std'!$A:$D,4,0),VLOOKUP(TRIM($D53),'BS Mapping std'!$A:$D,4,0)),_xlfn.IFNA(VLOOKUP(TRIM($E53),'PL mapping Std'!$A:$F,6,0),VLOOKUP(TRIM($D53),'PL mapping Std'!$A:$F,6,0)))=0,"",IF(A53="BS",_xlfn.IFNA(VLOOKUP(TRIM($E53),'BS Mapping std'!$A:$D,4,0),VLOOKUP(TRIM($D53),'BS Mapping std'!$A:$D,4,0)),_xlfn.IFNA(VLOOKUP(TRIM($E53),'PL mapping Std'!$A:$F,6,0),VLOOKUP(TRIM($D53),'PL mapping Std'!$A:$F,6,0))))</f>
        <v/>
      </c>
      <c r="W53">
        <f>IFERROR(VLOOKUP(E53,'F30 mapping'!A:D,4,0),VLOOKUP(D53,'F30 mapping'!A:D,4,0))</f>
        <v>0</v>
      </c>
    </row>
    <row r="54" spans="1:23" x14ac:dyDescent="0.3">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 std'!$A:$C,3,0),VLOOKUP(TRIM($D54),'BS Mapping std'!$A:$C,3,0)),_xlfn.IFNA(VLOOKUP(TRIM($E54),'PL mapping Std'!$A:$C,3,0),VLOOKUP(TRIM($D54),'PL mapping Std'!$A:$C,3,0)))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 std'!A:F,6,0),VLOOKUP(D54,'BS Mapping std'!A:F,6,0)),_xlfn.IFNA(VLOOKUP(E54,'PL mapping Std'!A:D,4,0),VLOOKUP(D54,'PL mapping Std'!A:D,4,0)))</f>
        <v>Other receivables from the state’s budget</v>
      </c>
      <c r="T54" t="str">
        <f>IF(B54&lt;6,_xlfn.IFNA(VLOOKUP(E54,'BS Mapping std'!A:G,7,0),VLOOKUP(D54,'BS Mapping std'!A:G,7,0)),_xlfn.IFNA(VLOOKUP(E54,'PL mapping Std'!A:E,5,0),VLOOKUP(D54,'PL mapping Std'!A:E,5,0)))</f>
        <v>Other receivables</v>
      </c>
      <c r="V54" t="str">
        <f>IF(IF(A54="BS",_xlfn.IFNA(VLOOKUP(TRIM($E54),'BS Mapping std'!$A:$D,4,0),VLOOKUP(TRIM($D54),'BS Mapping std'!$A:$D,4,0)),_xlfn.IFNA(VLOOKUP(TRIM($E54),'PL mapping Std'!$A:$F,6,0),VLOOKUP(TRIM($D54),'PL mapping Std'!$A:$F,6,0)))=0,"",IF(A54="BS",_xlfn.IFNA(VLOOKUP(TRIM($E54),'BS Mapping std'!$A:$D,4,0),VLOOKUP(TRIM($D54),'BS Mapping std'!$A:$D,4,0)),_xlfn.IFNA(VLOOKUP(TRIM($E54),'PL mapping Std'!$A:$F,6,0),VLOOKUP(TRIM($D54),'PL mapping Std'!$A:$F,6,0))))</f>
        <v/>
      </c>
      <c r="W54">
        <f>IFERROR(VLOOKUP(E54,'F30 mapping'!A:D,4,0),VLOOKUP(D54,'F30 mapping'!A:D,4,0))</f>
        <v>0</v>
      </c>
    </row>
    <row r="55" spans="1:23" x14ac:dyDescent="0.3">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 std'!$A:$C,3,0),VLOOKUP(TRIM($D55),'BS Mapping std'!$A:$C,3,0)),_xlfn.IFNA(VLOOKUP(TRIM($E55),'PL mapping Std'!$A:$C,3,0),VLOOKUP(TRIM($D55),'PL mapping Std'!$A:$C,3,0)))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 std'!A:F,6,0),VLOOKUP(D55,'BS Mapping std'!A:F,6,0)),_xlfn.IFNA(VLOOKUP(E55,'PL mapping Std'!A:D,4,0),VLOOKUP(D55,'PL mapping Std'!A:D,4,0)))</f>
        <v>Other receivables from the state’s budget</v>
      </c>
      <c r="T55" t="str">
        <f>IF(B55&lt;6,_xlfn.IFNA(VLOOKUP(E55,'BS Mapping std'!A:G,7,0),VLOOKUP(D55,'BS Mapping std'!A:G,7,0)),_xlfn.IFNA(VLOOKUP(E55,'PL mapping Std'!A:E,5,0),VLOOKUP(D55,'PL mapping Std'!A:E,5,0)))</f>
        <v>Other receivables</v>
      </c>
      <c r="V55" t="str">
        <f>IF(IF(A55="BS",_xlfn.IFNA(VLOOKUP(TRIM($E55),'BS Mapping std'!$A:$D,4,0),VLOOKUP(TRIM($D55),'BS Mapping std'!$A:$D,4,0)),_xlfn.IFNA(VLOOKUP(TRIM($E55),'PL mapping Std'!$A:$F,6,0),VLOOKUP(TRIM($D55),'PL mapping Std'!$A:$F,6,0)))=0,"",IF(A55="BS",_xlfn.IFNA(VLOOKUP(TRIM($E55),'BS Mapping std'!$A:$D,4,0),VLOOKUP(TRIM($D55),'BS Mapping std'!$A:$D,4,0)),_xlfn.IFNA(VLOOKUP(TRIM($E55),'PL mapping Std'!$A:$F,6,0),VLOOKUP(TRIM($D55),'PL mapping Std'!$A:$F,6,0))))</f>
        <v/>
      </c>
      <c r="W55">
        <f>IFERROR(VLOOKUP(E55,'F30 mapping'!A:D,4,0),VLOOKUP(D55,'F30 mapping'!A:D,4,0))</f>
        <v>0</v>
      </c>
    </row>
    <row r="56" spans="1:23" x14ac:dyDescent="0.3">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 std'!$A:$C,3,0),VLOOKUP(TRIM($D56),'BS Mapping std'!$A:$C,3,0)),_xlfn.IFNA(VLOOKUP(TRIM($E56),'PL mapping Std'!$A:$C,3,0),VLOOKUP(TRIM($D56),'PL mapping Std'!$A:$C,3,0)))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 std'!A:F,6,0),VLOOKUP(D56,'BS Mapping std'!A:F,6,0)),_xlfn.IFNA(VLOOKUP(E56,'PL mapping Std'!A:D,4,0),VLOOKUP(D56,'PL mapping Std'!A:D,4,0)))</f>
        <v>Other taxes to state budget</v>
      </c>
      <c r="T56" t="str">
        <f>IF(B56&lt;6,_xlfn.IFNA(VLOOKUP(E56,'BS Mapping std'!A:G,7,0),VLOOKUP(D56,'BS Mapping std'!A:G,7,0)),_xlfn.IFNA(VLOOKUP(E56,'PL mapping Std'!A:E,5,0),VLOOKUP(D56,'PL mapping Std'!A:E,5,0)))</f>
        <v>Other liabilities</v>
      </c>
      <c r="V56" t="str">
        <f>IF(IF(A56="BS",_xlfn.IFNA(VLOOKUP(TRIM($E56),'BS Mapping std'!$A:$D,4,0),VLOOKUP(TRIM($D56),'BS Mapping std'!$A:$D,4,0)),_xlfn.IFNA(VLOOKUP(TRIM($E56),'PL mapping Std'!$A:$F,6,0),VLOOKUP(TRIM($D56),'PL mapping Std'!$A:$F,6,0)))=0,"",IF(A56="BS",_xlfn.IFNA(VLOOKUP(TRIM($E56),'BS Mapping std'!$A:$D,4,0),VLOOKUP(TRIM($D56),'BS Mapping std'!$A:$D,4,0)),_xlfn.IFNA(VLOOKUP(TRIM($E56),'PL mapping Std'!$A:$F,6,0),VLOOKUP(TRIM($D56),'PL mapping Std'!$A:$F,6,0))))</f>
        <v/>
      </c>
      <c r="W56">
        <f>IFERROR(VLOOKUP(E56,'F30 mapping'!A:D,4,0),VLOOKUP(D56,'F30 mapping'!A:D,4,0))</f>
        <v>0</v>
      </c>
    </row>
    <row r="57" spans="1:23" x14ac:dyDescent="0.3">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2188</v>
      </c>
      <c r="T57" t="s">
        <v>2186</v>
      </c>
      <c r="V57" t="str">
        <f>IF(IF(A57="BS",_xlfn.IFNA(VLOOKUP(TRIM($E57),'BS Mapping std'!$A:$D,4,0),VLOOKUP(TRIM($D57),'BS Mapping std'!$A:$D,4,0)),_xlfn.IFNA(VLOOKUP(TRIM($E57),'PL mapping Std'!$A:$F,6,0),VLOOKUP(TRIM($D57),'PL mapping Std'!$A:$F,6,0)))=0,"",IF(A57="BS",_xlfn.IFNA(VLOOKUP(TRIM($E57),'BS Mapping std'!$A:$D,4,0),VLOOKUP(TRIM($D57),'BS Mapping std'!$A:$D,4,0)),_xlfn.IFNA(VLOOKUP(TRIM($E57),'PL mapping Std'!$A:$F,6,0),VLOOKUP(TRIM($D57),'PL mapping Std'!$A:$F,6,0))))</f>
        <v>Bifunctional - Please asses</v>
      </c>
      <c r="W57">
        <f>IFERROR(VLOOKUP(E57,'F30 mapping'!A:D,4,0),VLOOKUP(D57,'F30 mapping'!A:D,4,0))</f>
        <v>0</v>
      </c>
    </row>
    <row r="58" spans="1:23" x14ac:dyDescent="0.3">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 std'!$A:$C,3,0),VLOOKUP(TRIM($D58),'BS Mapping std'!$A:$C,3,0)),_xlfn.IFNA(VLOOKUP(TRIM($E58),'PL mapping Std'!$A:$C,3,0),VLOOKUP(TRIM($D58),'PL mapping Std'!$A:$C,3,0)))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 std'!A:F,6,0),VLOOKUP(D58,'BS Mapping std'!A:F,6,0)),_xlfn.IFNA(VLOOKUP(E58,'PL mapping Std'!A:D,4,0),VLOOKUP(D58,'PL mapping Std'!A:D,4,0)))</f>
        <v>Other taxes to state budget</v>
      </c>
      <c r="T58" t="str">
        <f>IF(B58&lt;6,_xlfn.IFNA(VLOOKUP(E58,'BS Mapping std'!A:G,7,0),VLOOKUP(D58,'BS Mapping std'!A:G,7,0)),_xlfn.IFNA(VLOOKUP(E58,'PL mapping Std'!A:E,5,0),VLOOKUP(D58,'PL mapping Std'!A:E,5,0)))</f>
        <v>Other liabilities</v>
      </c>
      <c r="V58" t="str">
        <f>IF(IF(A58="BS",_xlfn.IFNA(VLOOKUP(TRIM($E58),'BS Mapping std'!$A:$D,4,0),VLOOKUP(TRIM($D58),'BS Mapping std'!$A:$D,4,0)),_xlfn.IFNA(VLOOKUP(TRIM($E58),'PL mapping Std'!$A:$F,6,0),VLOOKUP(TRIM($D58),'PL mapping Std'!$A:$F,6,0)))=0,"",IF(A58="BS",_xlfn.IFNA(VLOOKUP(TRIM($E58),'BS Mapping std'!$A:$D,4,0),VLOOKUP(TRIM($D58),'BS Mapping std'!$A:$D,4,0)),_xlfn.IFNA(VLOOKUP(TRIM($E58),'PL mapping Std'!$A:$F,6,0),VLOOKUP(TRIM($D58),'PL mapping Std'!$A:$F,6,0))))</f>
        <v>Bifunctional - Please asses</v>
      </c>
      <c r="W58">
        <f>IFERROR(VLOOKUP(E58,'F30 mapping'!A:D,4,0),VLOOKUP(D58,'F30 mapping'!A:D,4,0))</f>
        <v>0</v>
      </c>
    </row>
    <row r="59" spans="1:23" x14ac:dyDescent="0.3">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 std'!$A:$C,3,0),VLOOKUP(TRIM($D59),'BS Mapping std'!$A:$C,3,0)),_xlfn.IFNA(VLOOKUP(TRIM($E59),'PL mapping Std'!$A:$C,3,0),VLOOKUP(TRIM($D59),'PL mapping Std'!$A:$C,3,0)))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 std'!A:F,6,0),VLOOKUP(D59,'BS Mapping std'!A:F,6,0)),_xlfn.IFNA(VLOOKUP(E59,'PL mapping Std'!A:D,4,0),VLOOKUP(D59,'PL mapping Std'!A:D,4,0)))</f>
        <v>Other taxes to state budget</v>
      </c>
      <c r="T59" t="str">
        <f>IF(B59&lt;6,_xlfn.IFNA(VLOOKUP(E59,'BS Mapping std'!A:G,7,0),VLOOKUP(D59,'BS Mapping std'!A:G,7,0)),_xlfn.IFNA(VLOOKUP(E59,'PL mapping Std'!A:E,5,0),VLOOKUP(D59,'PL mapping Std'!A:E,5,0)))</f>
        <v>Other liabilities</v>
      </c>
      <c r="V59" t="str">
        <f>IF(IF(A59="BS",_xlfn.IFNA(VLOOKUP(TRIM($E59),'BS Mapping std'!$A:$D,4,0),VLOOKUP(TRIM($D59),'BS Mapping std'!$A:$D,4,0)),_xlfn.IFNA(VLOOKUP(TRIM($E59),'PL mapping Std'!$A:$F,6,0),VLOOKUP(TRIM($D59),'PL mapping Std'!$A:$F,6,0)))=0,"",IF(A59="BS",_xlfn.IFNA(VLOOKUP(TRIM($E59),'BS Mapping std'!$A:$D,4,0),VLOOKUP(TRIM($D59),'BS Mapping std'!$A:$D,4,0)),_xlfn.IFNA(VLOOKUP(TRIM($E59),'PL mapping Std'!$A:$F,6,0),VLOOKUP(TRIM($D59),'PL mapping Std'!$A:$F,6,0))))</f>
        <v/>
      </c>
      <c r="W59">
        <f>IFERROR(VLOOKUP(E59,'F30 mapping'!A:D,4,0),VLOOKUP(D59,'F30 mapping'!A:D,4,0))</f>
        <v>0</v>
      </c>
    </row>
    <row r="60" spans="1:23" x14ac:dyDescent="0.3">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 std'!$A:$C,3,0),VLOOKUP(TRIM($D60),'BS Mapping std'!$A:$C,3,0)),_xlfn.IFNA(VLOOKUP(TRIM($E60),'PL mapping Std'!$A:$C,3,0),VLOOKUP(TRIM($D60),'PL mapping Std'!$A:$C,3,0)))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 std'!A:F,6,0),VLOOKUP(D60,'BS Mapping std'!A:F,6,0)),_xlfn.IFNA(VLOOKUP(E60,'PL mapping Std'!A:D,4,0),VLOOKUP(D60,'PL mapping Std'!A:D,4,0)))</f>
        <v>Other taxes to state budget</v>
      </c>
      <c r="T60" t="str">
        <f>IF(B60&lt;6,_xlfn.IFNA(VLOOKUP(E60,'BS Mapping std'!A:G,7,0),VLOOKUP(D60,'BS Mapping std'!A:G,7,0)),_xlfn.IFNA(VLOOKUP(E60,'PL mapping Std'!A:E,5,0),VLOOKUP(D60,'PL mapping Std'!A:E,5,0)))</f>
        <v>Other liabilities</v>
      </c>
      <c r="V60" t="str">
        <f>IF(IF(A60="BS",_xlfn.IFNA(VLOOKUP(TRIM($E60),'BS Mapping std'!$A:$D,4,0),VLOOKUP(TRIM($D60),'BS Mapping std'!$A:$D,4,0)),_xlfn.IFNA(VLOOKUP(TRIM($E60),'PL mapping Std'!$A:$F,6,0),VLOOKUP(TRIM($D60),'PL mapping Std'!$A:$F,6,0)))=0,"",IF(A60="BS",_xlfn.IFNA(VLOOKUP(TRIM($E60),'BS Mapping std'!$A:$D,4,0),VLOOKUP(TRIM($D60),'BS Mapping std'!$A:$D,4,0)),_xlfn.IFNA(VLOOKUP(TRIM($E60),'PL mapping Std'!$A:$F,6,0),VLOOKUP(TRIM($D60),'PL mapping Std'!$A:$F,6,0))))</f>
        <v>ST/LT - Please asses</v>
      </c>
      <c r="W60">
        <f>IFERROR(VLOOKUP(E60,'F30 mapping'!A:D,4,0),VLOOKUP(D60,'F30 mapping'!A:D,4,0))</f>
        <v>0</v>
      </c>
    </row>
    <row r="61" spans="1:23" x14ac:dyDescent="0.3">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 std'!$A:$C,3,0),VLOOKUP(TRIM($D61),'BS Mapping std'!$A:$C,3,0)),_xlfn.IFNA(VLOOKUP(TRIM($E61),'PL mapping Std'!$A:$C,3,0),VLOOKUP(TRIM($D61),'PL mapping Std'!$A:$C,3,0)))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 std'!A:F,6,0),VLOOKUP(D61,'BS Mapping std'!A:F,6,0)),_xlfn.IFNA(VLOOKUP(E61,'PL mapping Std'!A:D,4,0),VLOOKUP(D61,'PL mapping Std'!A:D,4,0)))</f>
        <v>Other taxes to state budget</v>
      </c>
      <c r="T61" t="str">
        <f>IF(B61&lt;6,_xlfn.IFNA(VLOOKUP(E61,'BS Mapping std'!A:G,7,0),VLOOKUP(D61,'BS Mapping std'!A:G,7,0)),_xlfn.IFNA(VLOOKUP(E61,'PL mapping Std'!A:E,5,0),VLOOKUP(D61,'PL mapping Std'!A:E,5,0)))</f>
        <v>Other liabilities</v>
      </c>
      <c r="V61" t="str">
        <f>IF(IF(A61="BS",_xlfn.IFNA(VLOOKUP(TRIM($E61),'BS Mapping std'!$A:$D,4,0),VLOOKUP(TRIM($D61),'BS Mapping std'!$A:$D,4,0)),_xlfn.IFNA(VLOOKUP(TRIM($E61),'PL mapping Std'!$A:$F,6,0),VLOOKUP(TRIM($D61),'PL mapping Std'!$A:$F,6,0)))=0,"",IF(A61="BS",_xlfn.IFNA(VLOOKUP(TRIM($E61),'BS Mapping std'!$A:$D,4,0),VLOOKUP(TRIM($D61),'BS Mapping std'!$A:$D,4,0)),_xlfn.IFNA(VLOOKUP(TRIM($E61),'PL mapping Std'!$A:$F,6,0),VLOOKUP(TRIM($D61),'PL mapping Std'!$A:$F,6,0))))</f>
        <v>ST/LT - Please asses</v>
      </c>
      <c r="W61">
        <f>IFERROR(VLOOKUP(E61,'F30 mapping'!A:D,4,0),VLOOKUP(D61,'F30 mapping'!A:D,4,0))</f>
        <v>0</v>
      </c>
    </row>
    <row r="62" spans="1:23" x14ac:dyDescent="0.3">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 std'!$A:$C,3,0),VLOOKUP(TRIM($D62),'BS Mapping std'!$A:$C,3,0)),_xlfn.IFNA(VLOOKUP(TRIM($E62),'PL mapping Std'!$A:$C,3,0),VLOOKUP(TRIM($D62),'PL mapping Std'!$A:$C,3,0)))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 std'!A:F,6,0),VLOOKUP(D62,'BS Mapping std'!A:F,6,0)),_xlfn.IFNA(VLOOKUP(E62,'PL mapping Std'!A:D,4,0),VLOOKUP(D62,'PL mapping Std'!A:D,4,0)))</f>
        <v>Other receivables from the state’s budget</v>
      </c>
      <c r="T62" t="str">
        <f>IF(B62&lt;6,_xlfn.IFNA(VLOOKUP(E62,'BS Mapping std'!A:G,7,0),VLOOKUP(D62,'BS Mapping std'!A:G,7,0)),_xlfn.IFNA(VLOOKUP(E62,'PL mapping Std'!A:E,5,0),VLOOKUP(D62,'PL mapping Std'!A:E,5,0)))</f>
        <v>Other receivables</v>
      </c>
      <c r="V62" t="str">
        <f>IF(IF(A62="BS",_xlfn.IFNA(VLOOKUP(TRIM($E62),'BS Mapping std'!$A:$D,4,0),VLOOKUP(TRIM($D62),'BS Mapping std'!$A:$D,4,0)),_xlfn.IFNA(VLOOKUP(TRIM($E62),'PL mapping Std'!$A:$F,6,0),VLOOKUP(TRIM($D62),'PL mapping Std'!$A:$F,6,0)))=0,"",IF(A62="BS",_xlfn.IFNA(VLOOKUP(TRIM($E62),'BS Mapping std'!$A:$D,4,0),VLOOKUP(TRIM($D62),'BS Mapping std'!$A:$D,4,0)),_xlfn.IFNA(VLOOKUP(TRIM($E62),'PL mapping Std'!$A:$F,6,0),VLOOKUP(TRIM($D62),'PL mapping Std'!$A:$F,6,0))))</f>
        <v>ST/LT - Please asses</v>
      </c>
      <c r="W62">
        <f>IFERROR(VLOOKUP(E62,'F30 mapping'!A:D,4,0),VLOOKUP(D62,'F30 mapping'!A:D,4,0))</f>
        <v>0</v>
      </c>
    </row>
    <row r="63" spans="1:23" x14ac:dyDescent="0.3">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 std'!$A:$C,3,0),VLOOKUP(TRIM($D63),'BS Mapping std'!$A:$C,3,0)),_xlfn.IFNA(VLOOKUP(TRIM($E63),'PL mapping Std'!$A:$C,3,0),VLOOKUP(TRIM($D63),'PL mapping Std'!$A:$C,3,0)))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 std'!A:F,6,0),VLOOKUP(D63,'BS Mapping std'!A:F,6,0)),_xlfn.IFNA(VLOOKUP(E63,'PL mapping Std'!A:D,4,0),VLOOKUP(D63,'PL mapping Std'!A:D,4,0)))</f>
        <v>Other debts</v>
      </c>
      <c r="T63" t="str">
        <f>IF(B63&lt;6,_xlfn.IFNA(VLOOKUP(E63,'BS Mapping std'!A:G,7,0),VLOOKUP(D63,'BS Mapping std'!A:G,7,0)),_xlfn.IFNA(VLOOKUP(E63,'PL mapping Std'!A:E,5,0),VLOOKUP(D63,'PL mapping Std'!A:E,5,0)))</f>
        <v>Other liabilities</v>
      </c>
      <c r="V63" t="str">
        <f>IF(IF(A63="BS",_xlfn.IFNA(VLOOKUP(TRIM($E63),'BS Mapping std'!$A:$D,4,0),VLOOKUP(TRIM($D63),'BS Mapping std'!$A:$D,4,0)),_xlfn.IFNA(VLOOKUP(TRIM($E63),'PL mapping Std'!$A:$F,6,0),VLOOKUP(TRIM($D63),'PL mapping Std'!$A:$F,6,0)))=0,"",IF(A63="BS",_xlfn.IFNA(VLOOKUP(TRIM($E63),'BS Mapping std'!$A:$D,4,0),VLOOKUP(TRIM($D63),'BS Mapping std'!$A:$D,4,0)),_xlfn.IFNA(VLOOKUP(TRIM($E63),'PL mapping Std'!$A:$F,6,0),VLOOKUP(TRIM($D63),'PL mapping Std'!$A:$F,6,0))))</f>
        <v/>
      </c>
      <c r="W63">
        <f>IFERROR(VLOOKUP(E63,'F30 mapping'!A:D,4,0),VLOOKUP(D63,'F30 mapping'!A:D,4,0))</f>
        <v>0</v>
      </c>
    </row>
    <row r="64" spans="1:23" x14ac:dyDescent="0.3">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 std'!$A:$C,3,0),VLOOKUP(TRIM($D64),'BS Mapping std'!$A:$C,3,0)),_xlfn.IFNA(VLOOKUP(TRIM($E64),'PL mapping Std'!$A:$C,3,0),VLOOKUP(TRIM($D64),'PL mapping Std'!$A:$C,3,0)))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 std'!A:F,6,0),VLOOKUP(D64,'BS Mapping std'!A:F,6,0)),_xlfn.IFNA(VLOOKUP(E64,'PL mapping Std'!A:D,4,0),VLOOKUP(D64,'PL mapping Std'!A:D,4,0)))</f>
        <v>0</v>
      </c>
      <c r="T64">
        <f>IF(B64&lt;6,_xlfn.IFNA(VLOOKUP(E64,'BS Mapping std'!A:G,7,0),VLOOKUP(D64,'BS Mapping std'!A:G,7,0)),_xlfn.IFNA(VLOOKUP(E64,'PL mapping Std'!A:E,5,0),VLOOKUP(D64,'PL mapping Std'!A:E,5,0)))</f>
        <v>0</v>
      </c>
      <c r="V64" t="str">
        <f>IF(IF(A64="BS",_xlfn.IFNA(VLOOKUP(TRIM($E64),'BS Mapping std'!$A:$D,4,0),VLOOKUP(TRIM($D64),'BS Mapping std'!$A:$D,4,0)),_xlfn.IFNA(VLOOKUP(TRIM($E64),'PL mapping Std'!$A:$F,6,0),VLOOKUP(TRIM($D64),'PL mapping Std'!$A:$F,6,0)))=0,"",IF(A64="BS",_xlfn.IFNA(VLOOKUP(TRIM($E64),'BS Mapping std'!$A:$D,4,0),VLOOKUP(TRIM($D64),'BS Mapping std'!$A:$D,4,0)),_xlfn.IFNA(VLOOKUP(TRIM($E64),'PL mapping Std'!$A:$F,6,0),VLOOKUP(TRIM($D64),'PL mapping Std'!$A:$F,6,0))))</f>
        <v>ST/LT - Please asses</v>
      </c>
      <c r="W64">
        <f>IFERROR(VLOOKUP(E64,'F30 mapping'!A:D,4,0),VLOOKUP(D64,'F30 mapping'!A:D,4,0))</f>
        <v>0</v>
      </c>
    </row>
    <row r="65" spans="1:23" x14ac:dyDescent="0.3">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 std'!$A:$C,3,0),VLOOKUP(TRIM($D65),'BS Mapping std'!$A:$C,3,0)),_xlfn.IFNA(VLOOKUP(TRIM($E65),'PL mapping Std'!$A:$C,3,0),VLOOKUP(TRIM($D65),'PL mapping Std'!$A:$C,3,0)))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 std'!A:F,6,0),VLOOKUP(D65,'BS Mapping std'!A:F,6,0)),_xlfn.IFNA(VLOOKUP(E65,'PL mapping Std'!A:D,4,0),VLOOKUP(D65,'PL mapping Std'!A:D,4,0)))</f>
        <v>Suspense account</v>
      </c>
      <c r="T65" t="str">
        <f>IF(B65&lt;6,_xlfn.IFNA(VLOOKUP(E65,'BS Mapping std'!A:G,7,0),VLOOKUP(D65,'BS Mapping std'!A:G,7,0)),_xlfn.IFNA(VLOOKUP(E65,'PL mapping Std'!A:E,5,0),VLOOKUP(D65,'PL mapping Std'!A:E,5,0)))</f>
        <v>Other liabilities</v>
      </c>
      <c r="V65" t="str">
        <f>IF(IF(A65="BS",_xlfn.IFNA(VLOOKUP(TRIM($E65),'BS Mapping std'!$A:$D,4,0),VLOOKUP(TRIM($D65),'BS Mapping std'!$A:$D,4,0)),_xlfn.IFNA(VLOOKUP(TRIM($E65),'PL mapping Std'!$A:$F,6,0),VLOOKUP(TRIM($D65),'PL mapping Std'!$A:$F,6,0)))=0,"",IF(A65="BS",_xlfn.IFNA(VLOOKUP(TRIM($E65),'BS Mapping std'!$A:$D,4,0),VLOOKUP(TRIM($D65),'BS Mapping std'!$A:$D,4,0)),_xlfn.IFNA(VLOOKUP(TRIM($E65),'PL mapping Std'!$A:$F,6,0),VLOOKUP(TRIM($D65),'PL mapping Std'!$A:$F,6,0))))</f>
        <v>Bifunctional - Please asses</v>
      </c>
      <c r="W65">
        <f>IFERROR(VLOOKUP(E65,'F30 mapping'!A:D,4,0),VLOOKUP(D65,'F30 mapping'!A:D,4,0))</f>
        <v>0</v>
      </c>
    </row>
    <row r="66" spans="1:23" x14ac:dyDescent="0.3">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 std'!$A:$C,3,0),VLOOKUP(TRIM($D66),'BS Mapping std'!$A:$C,3,0)),_xlfn.IFNA(VLOOKUP(TRIM($E66),'PL mapping Std'!$A:$C,3,0),VLOOKUP(TRIM($D66),'PL mapping Std'!$A:$C,3,0)))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 std'!A:F,6,0),VLOOKUP(D66,'BS Mapping std'!A:F,6,0)),_xlfn.IFNA(VLOOKUP(E66,'PL mapping Std'!A:D,4,0),VLOOKUP(D66,'PL mapping Std'!A:D,4,0)))</f>
        <v>0</v>
      </c>
      <c r="T66">
        <f>IF(B66&lt;6,_xlfn.IFNA(VLOOKUP(E66,'BS Mapping std'!A:G,7,0),VLOOKUP(D66,'BS Mapping std'!A:G,7,0)),_xlfn.IFNA(VLOOKUP(E66,'PL mapping Std'!A:E,5,0),VLOOKUP(D66,'PL mapping Std'!A:E,5,0)))</f>
        <v>0</v>
      </c>
      <c r="V66" t="str">
        <f>IF(IF(A66="BS",_xlfn.IFNA(VLOOKUP(TRIM($E66),'BS Mapping std'!$A:$D,4,0),VLOOKUP(TRIM($D66),'BS Mapping std'!$A:$D,4,0)),_xlfn.IFNA(VLOOKUP(TRIM($E66),'PL mapping Std'!$A:$F,6,0),VLOOKUP(TRIM($D66),'PL mapping Std'!$A:$F,6,0)))=0,"",IF(A66="BS",_xlfn.IFNA(VLOOKUP(TRIM($E66),'BS Mapping std'!$A:$D,4,0),VLOOKUP(TRIM($D66),'BS Mapping std'!$A:$D,4,0)),_xlfn.IFNA(VLOOKUP(TRIM($E66),'PL mapping Std'!$A:$F,6,0),VLOOKUP(TRIM($D66),'PL mapping Std'!$A:$F,6,0))))</f>
        <v>ST/LT - Please asses</v>
      </c>
      <c r="W66">
        <f>IFERROR(VLOOKUP(E66,'F30 mapping'!A:D,4,0),VLOOKUP(D66,'F30 mapping'!A:D,4,0))</f>
        <v>0</v>
      </c>
    </row>
    <row r="67" spans="1:23" x14ac:dyDescent="0.3">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 std'!$A:$C,3,0),VLOOKUP(TRIM($D67),'BS Mapping std'!$A:$C,3,0)),_xlfn.IFNA(VLOOKUP(TRIM($E67),'PL mapping Std'!$A:$C,3,0),VLOOKUP(TRIM($D67),'PL mapping Std'!$A:$C,3,0)))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 std'!A:F,6,0),VLOOKUP(D67,'BS Mapping std'!A:F,6,0)),_xlfn.IFNA(VLOOKUP(E67,'PL mapping Std'!A:D,4,0),VLOOKUP(D67,'PL mapping Std'!A:D,4,0)))</f>
        <v>Bank accounts in RON</v>
      </c>
      <c r="T67">
        <f>IF(B67&lt;6,_xlfn.IFNA(VLOOKUP(E67,'BS Mapping std'!A:G,7,0),VLOOKUP(D67,'BS Mapping std'!A:G,7,0)),_xlfn.IFNA(VLOOKUP(E67,'PL mapping Std'!A:E,5,0),VLOOKUP(D67,'PL mapping Std'!A:E,5,0)))</f>
        <v>0</v>
      </c>
      <c r="V67" t="str">
        <f>IF(IF(A67="BS",_xlfn.IFNA(VLOOKUP(TRIM($E67),'BS Mapping std'!$A:$D,4,0),VLOOKUP(TRIM($D67),'BS Mapping std'!$A:$D,4,0)),_xlfn.IFNA(VLOOKUP(TRIM($E67),'PL mapping Std'!$A:$F,6,0),VLOOKUP(TRIM($D67),'PL mapping Std'!$A:$F,6,0)))=0,"",IF(A67="BS",_xlfn.IFNA(VLOOKUP(TRIM($E67),'BS Mapping std'!$A:$D,4,0),VLOOKUP(TRIM($D67),'BS Mapping std'!$A:$D,4,0)),_xlfn.IFNA(VLOOKUP(TRIM($E67),'PL mapping Std'!$A:$F,6,0),VLOOKUP(TRIM($D67),'PL mapping Std'!$A:$F,6,0))))</f>
        <v/>
      </c>
      <c r="W67">
        <f>IFERROR(VLOOKUP(E67,'F30 mapping'!A:D,4,0),VLOOKUP(D67,'F30 mapping'!A:D,4,0))</f>
        <v>0</v>
      </c>
    </row>
    <row r="68" spans="1:23" x14ac:dyDescent="0.3">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 std'!$A:$C,3,0),VLOOKUP(TRIM($D68),'BS Mapping std'!$A:$C,3,0)),_xlfn.IFNA(VLOOKUP(TRIM($E68),'PL mapping Std'!$A:$C,3,0),VLOOKUP(TRIM($D68),'PL mapping Std'!$A:$C,3,0)))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 std'!A:F,6,0),VLOOKUP(D68,'BS Mapping std'!A:F,6,0)),_xlfn.IFNA(VLOOKUP(E68,'PL mapping Std'!A:D,4,0),VLOOKUP(D68,'PL mapping Std'!A:D,4,0)))</f>
        <v>Bank accounts in foreign currency</v>
      </c>
      <c r="T68">
        <f>IF(B68&lt;6,_xlfn.IFNA(VLOOKUP(E68,'BS Mapping std'!A:G,7,0),VLOOKUP(D68,'BS Mapping std'!A:G,7,0)),_xlfn.IFNA(VLOOKUP(E68,'PL mapping Std'!A:E,5,0),VLOOKUP(D68,'PL mapping Std'!A:E,5,0)))</f>
        <v>0</v>
      </c>
      <c r="V68" t="str">
        <f>IF(IF(A68="BS",_xlfn.IFNA(VLOOKUP(TRIM($E68),'BS Mapping std'!$A:$D,4,0),VLOOKUP(TRIM($D68),'BS Mapping std'!$A:$D,4,0)),_xlfn.IFNA(VLOOKUP(TRIM($E68),'PL mapping Std'!$A:$F,6,0),VLOOKUP(TRIM($D68),'PL mapping Std'!$A:$F,6,0)))=0,"",IF(A68="BS",_xlfn.IFNA(VLOOKUP(TRIM($E68),'BS Mapping std'!$A:$D,4,0),VLOOKUP(TRIM($D68),'BS Mapping std'!$A:$D,4,0)),_xlfn.IFNA(VLOOKUP(TRIM($E68),'PL mapping Std'!$A:$F,6,0),VLOOKUP(TRIM($D68),'PL mapping Std'!$A:$F,6,0))))</f>
        <v/>
      </c>
      <c r="W68">
        <f>IFERROR(VLOOKUP(E68,'F30 mapping'!A:D,4,0),VLOOKUP(D68,'F30 mapping'!A:D,4,0))</f>
        <v>0</v>
      </c>
    </row>
    <row r="69" spans="1:23" x14ac:dyDescent="0.3">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 std'!$A:$C,3,0),VLOOKUP(TRIM($D69),'BS Mapping std'!$A:$C,3,0)),_xlfn.IFNA(VLOOKUP(TRIM($E69),'PL mapping Std'!$A:$C,3,0),VLOOKUP(TRIM($D69),'PL mapping Std'!$A:$C,3,0)))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 std'!A:F,6,0),VLOOKUP(D69,'BS Mapping std'!A:F,6,0)),_xlfn.IFNA(VLOOKUP(E69,'PL mapping Std'!A:D,4,0),VLOOKUP(D69,'PL mapping Std'!A:D,4,0)))</f>
        <v>Bank accounts in foreign currency</v>
      </c>
      <c r="T69">
        <f>IF(B69&lt;6,_xlfn.IFNA(VLOOKUP(E69,'BS Mapping std'!A:G,7,0),VLOOKUP(D69,'BS Mapping std'!A:G,7,0)),_xlfn.IFNA(VLOOKUP(E69,'PL mapping Std'!A:E,5,0),VLOOKUP(D69,'PL mapping Std'!A:E,5,0)))</f>
        <v>0</v>
      </c>
      <c r="V69" t="str">
        <f>IF(IF(A69="BS",_xlfn.IFNA(VLOOKUP(TRIM($E69),'BS Mapping std'!$A:$D,4,0),VLOOKUP(TRIM($D69),'BS Mapping std'!$A:$D,4,0)),_xlfn.IFNA(VLOOKUP(TRIM($E69),'PL mapping Std'!$A:$F,6,0),VLOOKUP(TRIM($D69),'PL mapping Std'!$A:$F,6,0)))=0,"",IF(A69="BS",_xlfn.IFNA(VLOOKUP(TRIM($E69),'BS Mapping std'!$A:$D,4,0),VLOOKUP(TRIM($D69),'BS Mapping std'!$A:$D,4,0)),_xlfn.IFNA(VLOOKUP(TRIM($E69),'PL mapping Std'!$A:$F,6,0),VLOOKUP(TRIM($D69),'PL mapping Std'!$A:$F,6,0))))</f>
        <v/>
      </c>
      <c r="W69">
        <f>IFERROR(VLOOKUP(E69,'F30 mapping'!A:D,4,0),VLOOKUP(D69,'F30 mapping'!A:D,4,0))</f>
        <v>0</v>
      </c>
    </row>
    <row r="70" spans="1:23" x14ac:dyDescent="0.3">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 std'!$A:$C,3,0),VLOOKUP(TRIM($D70),'BS Mapping std'!$A:$C,3,0)),_xlfn.IFNA(VLOOKUP(TRIM($E70),'PL mapping Std'!$A:$C,3,0),VLOOKUP(TRIM($D70),'PL mapping Std'!$A:$C,3,0)))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 std'!A:F,6,0),VLOOKUP(D70,'BS Mapping std'!A:F,6,0)),_xlfn.IFNA(VLOOKUP(E70,'PL mapping Std'!A:D,4,0),VLOOKUP(D70,'PL mapping Std'!A:D,4,0)))</f>
        <v>Petty Cash</v>
      </c>
      <c r="T70">
        <f>IF(B70&lt;6,_xlfn.IFNA(VLOOKUP(E70,'BS Mapping std'!A:G,7,0),VLOOKUP(D70,'BS Mapping std'!A:G,7,0)),_xlfn.IFNA(VLOOKUP(E70,'PL mapping Std'!A:E,5,0),VLOOKUP(D70,'PL mapping Std'!A:E,5,0)))</f>
        <v>0</v>
      </c>
      <c r="V70" t="str">
        <f>IF(IF(A70="BS",_xlfn.IFNA(VLOOKUP(TRIM($E70),'BS Mapping std'!$A:$D,4,0),VLOOKUP(TRIM($D70),'BS Mapping std'!$A:$D,4,0)),_xlfn.IFNA(VLOOKUP(TRIM($E70),'PL mapping Std'!$A:$F,6,0),VLOOKUP(TRIM($D70),'PL mapping Std'!$A:$F,6,0)))=0,"",IF(A70="BS",_xlfn.IFNA(VLOOKUP(TRIM($E70),'BS Mapping std'!$A:$D,4,0),VLOOKUP(TRIM($D70),'BS Mapping std'!$A:$D,4,0)),_xlfn.IFNA(VLOOKUP(TRIM($E70),'PL mapping Std'!$A:$F,6,0),VLOOKUP(TRIM($D70),'PL mapping Std'!$A:$F,6,0))))</f>
        <v/>
      </c>
      <c r="W70">
        <f>IFERROR(VLOOKUP(E70,'F30 mapping'!A:D,4,0),VLOOKUP(D70,'F30 mapping'!A:D,4,0))</f>
        <v>0</v>
      </c>
    </row>
    <row r="71" spans="1:23" x14ac:dyDescent="0.3">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 std'!$A:$C,3,0),VLOOKUP(TRIM($D71),'BS Mapping std'!$A:$C,3,0)),_xlfn.IFNA(VLOOKUP(TRIM($E71),'PL mapping Std'!$A:$C,3,0),VLOOKUP(TRIM($D71),'PL mapping Std'!$A:$C,3,0)))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 std'!A:F,6,0),VLOOKUP(D71,'BS Mapping std'!A:F,6,0)),_xlfn.IFNA(VLOOKUP(E71,'PL mapping Std'!A:D,4,0),VLOOKUP(D71,'PL mapping Std'!A:D,4,0)))</f>
        <v>Petty Cash</v>
      </c>
      <c r="T71">
        <f>IF(B71&lt;6,_xlfn.IFNA(VLOOKUP(E71,'BS Mapping std'!A:G,7,0),VLOOKUP(D71,'BS Mapping std'!A:G,7,0)),_xlfn.IFNA(VLOOKUP(E71,'PL mapping Std'!A:E,5,0),VLOOKUP(D71,'PL mapping Std'!A:E,5,0)))</f>
        <v>0</v>
      </c>
      <c r="V71" t="str">
        <f>IF(IF(A71="BS",_xlfn.IFNA(VLOOKUP(TRIM($E71),'BS Mapping std'!$A:$D,4,0),VLOOKUP(TRIM($D71),'BS Mapping std'!$A:$D,4,0)),_xlfn.IFNA(VLOOKUP(TRIM($E71),'PL mapping Std'!$A:$F,6,0),VLOOKUP(TRIM($D71),'PL mapping Std'!$A:$F,6,0)))=0,"",IF(A71="BS",_xlfn.IFNA(VLOOKUP(TRIM($E71),'BS Mapping std'!$A:$D,4,0),VLOOKUP(TRIM($D71),'BS Mapping std'!$A:$D,4,0)),_xlfn.IFNA(VLOOKUP(TRIM($E71),'PL mapping Std'!$A:$F,6,0),VLOOKUP(TRIM($D71),'PL mapping Std'!$A:$F,6,0))))</f>
        <v/>
      </c>
      <c r="W71">
        <f>IFERROR(VLOOKUP(E71,'F30 mapping'!A:D,4,0),VLOOKUP(D71,'F30 mapping'!A:D,4,0))</f>
        <v>0</v>
      </c>
    </row>
    <row r="72" spans="1:23" x14ac:dyDescent="0.3">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 std'!$A:$C,3,0),VLOOKUP(TRIM($D72),'BS Mapping std'!$A:$C,3,0)),_xlfn.IFNA(VLOOKUP(TRIM($E72),'PL mapping Std'!$A:$C,3,0),VLOOKUP(TRIM($D72),'PL mapping Std'!$A:$C,3,0)))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 std'!A:F,6,0),VLOOKUP(D72,'BS Mapping std'!A:F,6,0)),_xlfn.IFNA(VLOOKUP(E72,'PL mapping Std'!A:D,4,0),VLOOKUP(D72,'PL mapping Std'!A:D,4,0)))</f>
        <v>Other cash equivalents</v>
      </c>
      <c r="T72">
        <f>IF(B72&lt;6,_xlfn.IFNA(VLOOKUP(E72,'BS Mapping std'!A:G,7,0),VLOOKUP(D72,'BS Mapping std'!A:G,7,0)),_xlfn.IFNA(VLOOKUP(E72,'PL mapping Std'!A:E,5,0),VLOOKUP(D72,'PL mapping Std'!A:E,5,0)))</f>
        <v>0</v>
      </c>
      <c r="V72" t="str">
        <f>IF(IF(A72="BS",_xlfn.IFNA(VLOOKUP(TRIM($E72),'BS Mapping std'!$A:$D,4,0),VLOOKUP(TRIM($D72),'BS Mapping std'!$A:$D,4,0)),_xlfn.IFNA(VLOOKUP(TRIM($E72),'PL mapping Std'!$A:$F,6,0),VLOOKUP(TRIM($D72),'PL mapping Std'!$A:$F,6,0)))=0,"",IF(A72="BS",_xlfn.IFNA(VLOOKUP(TRIM($E72),'BS Mapping std'!$A:$D,4,0),VLOOKUP(TRIM($D72),'BS Mapping std'!$A:$D,4,0)),_xlfn.IFNA(VLOOKUP(TRIM($E72),'PL mapping Std'!$A:$F,6,0),VLOOKUP(TRIM($D72),'PL mapping Std'!$A:$F,6,0))))</f>
        <v/>
      </c>
      <c r="W72">
        <f>IFERROR(VLOOKUP(E72,'F30 mapping'!A:D,4,0),VLOOKUP(D72,'F30 mapping'!A:D,4,0))</f>
        <v>0</v>
      </c>
    </row>
    <row r="73" spans="1:23" x14ac:dyDescent="0.3">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 std'!$A:$C,3,0),VLOOKUP(TRIM($D73),'BS Mapping std'!$A:$C,3,0)),_xlfn.IFNA(VLOOKUP(TRIM($E73),'PL mapping Std'!$A:$C,3,0),VLOOKUP(TRIM($D73),'PL mapping Std'!$A:$C,3,0)))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 std'!A:F,6,0),VLOOKUP(D73,'BS Mapping std'!A:F,6,0)),_xlfn.IFNA(VLOOKUP(E73,'PL mapping Std'!A:D,4,0),VLOOKUP(D73,'PL mapping Std'!A:D,4,0)))</f>
        <v>Other cash equivalents</v>
      </c>
      <c r="T73">
        <f>IF(B73&lt;6,_xlfn.IFNA(VLOOKUP(E73,'BS Mapping std'!A:G,7,0),VLOOKUP(D73,'BS Mapping std'!A:G,7,0)),_xlfn.IFNA(VLOOKUP(E73,'PL mapping Std'!A:E,5,0),VLOOKUP(D73,'PL mapping Std'!A:E,5,0)))</f>
        <v>0</v>
      </c>
      <c r="V73" t="str">
        <f>IF(IF(A73="BS",_xlfn.IFNA(VLOOKUP(TRIM($E73),'BS Mapping std'!$A:$D,4,0),VLOOKUP(TRIM($D73),'BS Mapping std'!$A:$D,4,0)),_xlfn.IFNA(VLOOKUP(TRIM($E73),'PL mapping Std'!$A:$F,6,0),VLOOKUP(TRIM($D73),'PL mapping Std'!$A:$F,6,0)))=0,"",IF(A73="BS",_xlfn.IFNA(VLOOKUP(TRIM($E73),'BS Mapping std'!$A:$D,4,0),VLOOKUP(TRIM($D73),'BS Mapping std'!$A:$D,4,0)),_xlfn.IFNA(VLOOKUP(TRIM($E73),'PL mapping Std'!$A:$F,6,0),VLOOKUP(TRIM($D73),'PL mapping Std'!$A:$F,6,0))))</f>
        <v/>
      </c>
      <c r="W73">
        <f>IFERROR(VLOOKUP(E73,'F30 mapping'!A:D,4,0),VLOOKUP(D73,'F30 mapping'!A:D,4,0))</f>
        <v>0</v>
      </c>
    </row>
    <row r="74" spans="1:23" x14ac:dyDescent="0.3">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 std'!$A:$C,3,0),VLOOKUP(TRIM($D74),'BS Mapping std'!$A:$C,3,0)),_xlfn.IFNA(VLOOKUP(TRIM($E74),'PL mapping Std'!$A:$C,3,0),VLOOKUP(TRIM($D74),'PL mapping Std'!$A:$C,3,0)))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 std'!A:F,6,0),VLOOKUP(D74,'BS Mapping std'!A:F,6,0)),_xlfn.IFNA(VLOOKUP(E74,'PL mapping Std'!A:D,4,0),VLOOKUP(D74,'PL mapping Std'!A:D,4,0)))</f>
        <v>Other cash equivalents</v>
      </c>
      <c r="T74">
        <f>IF(B74&lt;6,_xlfn.IFNA(VLOOKUP(E74,'BS Mapping std'!A:G,7,0),VLOOKUP(D74,'BS Mapping std'!A:G,7,0)),_xlfn.IFNA(VLOOKUP(E74,'PL mapping Std'!A:E,5,0),VLOOKUP(D74,'PL mapping Std'!A:E,5,0)))</f>
        <v>0</v>
      </c>
      <c r="V74" t="str">
        <f>IF(IF(A74="BS",_xlfn.IFNA(VLOOKUP(TRIM($E74),'BS Mapping std'!$A:$D,4,0),VLOOKUP(TRIM($D74),'BS Mapping std'!$A:$D,4,0)),_xlfn.IFNA(VLOOKUP(TRIM($E74),'PL mapping Std'!$A:$F,6,0),VLOOKUP(TRIM($D74),'PL mapping Std'!$A:$F,6,0)))=0,"",IF(A74="BS",_xlfn.IFNA(VLOOKUP(TRIM($E74),'BS Mapping std'!$A:$D,4,0),VLOOKUP(TRIM($D74),'BS Mapping std'!$A:$D,4,0)),_xlfn.IFNA(VLOOKUP(TRIM($E74),'PL mapping Std'!$A:$F,6,0),VLOOKUP(TRIM($D74),'PL mapping Std'!$A:$F,6,0))))</f>
        <v/>
      </c>
      <c r="W74">
        <f>IFERROR(VLOOKUP(E74,'F30 mapping'!A:D,4,0),VLOOKUP(D74,'F30 mapping'!A:D,4,0))</f>
        <v>0</v>
      </c>
    </row>
    <row r="75" spans="1:23" x14ac:dyDescent="0.3">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 std'!$A:$C,3,0),VLOOKUP(TRIM($D75),'BS Mapping std'!$A:$C,3,0)),_xlfn.IFNA(VLOOKUP(TRIM($E75),'PL mapping Std'!$A:$C,3,0),VLOOKUP(TRIM($D75),'PL mapping Std'!$A:$C,3,0)))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 std'!A:F,6,0),VLOOKUP(D75,'BS Mapping std'!A:F,6,0)),_xlfn.IFNA(VLOOKUP(E75,'PL mapping Std'!A:D,4,0),VLOOKUP(D75,'PL mapping Std'!A:D,4,0)))</f>
        <v>Other cash equivalents</v>
      </c>
      <c r="T75">
        <f>IF(B75&lt;6,_xlfn.IFNA(VLOOKUP(E75,'BS Mapping std'!A:G,7,0),VLOOKUP(D75,'BS Mapping std'!A:G,7,0)),_xlfn.IFNA(VLOOKUP(E75,'PL mapping Std'!A:E,5,0),VLOOKUP(D75,'PL mapping Std'!A:E,5,0)))</f>
        <v>0</v>
      </c>
      <c r="V75" t="str">
        <f>IF(IF(A75="BS",_xlfn.IFNA(VLOOKUP(TRIM($E75),'BS Mapping std'!$A:$D,4,0),VLOOKUP(TRIM($D75),'BS Mapping std'!$A:$D,4,0)),_xlfn.IFNA(VLOOKUP(TRIM($E75),'PL mapping Std'!$A:$F,6,0),VLOOKUP(TRIM($D75),'PL mapping Std'!$A:$F,6,0)))=0,"",IF(A75="BS",_xlfn.IFNA(VLOOKUP(TRIM($E75),'BS Mapping std'!$A:$D,4,0),VLOOKUP(TRIM($D75),'BS Mapping std'!$A:$D,4,0)),_xlfn.IFNA(VLOOKUP(TRIM($E75),'PL mapping Std'!$A:$F,6,0),VLOOKUP(TRIM($D75),'PL mapping Std'!$A:$F,6,0))))</f>
        <v>Bifunctional - Please asses</v>
      </c>
      <c r="W75">
        <f>IFERROR(VLOOKUP(E75,'F30 mapping'!A:D,4,0),VLOOKUP(D75,'F30 mapping'!A:D,4,0))</f>
        <v>0</v>
      </c>
    </row>
    <row r="76" spans="1:23" x14ac:dyDescent="0.3">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 std'!$A:$C,3,0),VLOOKUP(TRIM($D76),'BS Mapping std'!$A:$C,3,0)),_xlfn.IFNA(VLOOKUP(TRIM($E76),'PL mapping Std'!$A:$C,3,0),VLOOKUP(TRIM($D76),'PL mapping Std'!$A:$C,3,0)))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 std'!A:F,6,0),VLOOKUP(D76,'BS Mapping std'!A:F,6,0)),_xlfn.IFNA(VLOOKUP(E76,'PL mapping Std'!A:D,4,0),VLOOKUP(D76,'PL mapping Std'!A:D,4,0)))</f>
        <v>Other cash equivalents</v>
      </c>
      <c r="T76">
        <f>IF(B76&lt;6,_xlfn.IFNA(VLOOKUP(E76,'BS Mapping std'!A:G,7,0),VLOOKUP(D76,'BS Mapping std'!A:G,7,0)),_xlfn.IFNA(VLOOKUP(E76,'PL mapping Std'!A:E,5,0),VLOOKUP(D76,'PL mapping Std'!A:E,5,0)))</f>
        <v>0</v>
      </c>
      <c r="V76" t="str">
        <f>IF(IF(A76="BS",_xlfn.IFNA(VLOOKUP(TRIM($E76),'BS Mapping std'!$A:$D,4,0),VLOOKUP(TRIM($D76),'BS Mapping std'!$A:$D,4,0)),_xlfn.IFNA(VLOOKUP(TRIM($E76),'PL mapping Std'!$A:$F,6,0),VLOOKUP(TRIM($D76),'PL mapping Std'!$A:$F,6,0)))=0,"",IF(A76="BS",_xlfn.IFNA(VLOOKUP(TRIM($E76),'BS Mapping std'!$A:$D,4,0),VLOOKUP(TRIM($D76),'BS Mapping std'!$A:$D,4,0)),_xlfn.IFNA(VLOOKUP(TRIM($E76),'PL mapping Std'!$A:$F,6,0),VLOOKUP(TRIM($D76),'PL mapping Std'!$A:$F,6,0))))</f>
        <v>Bifunctional - Please asses</v>
      </c>
      <c r="W76">
        <f>IFERROR(VLOOKUP(E76,'F30 mapping'!A:D,4,0),VLOOKUP(D76,'F30 mapping'!A:D,4,0))</f>
        <v>0</v>
      </c>
    </row>
    <row r="77" spans="1:23" x14ac:dyDescent="0.3">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 std'!$A:$C,3,0),VLOOKUP(TRIM($D77),'BS Mapping std'!$A:$C,3,0)),_xlfn.IFNA(VLOOKUP(TRIM($E77),'PL mapping Std'!$A:$C,3,0),VLOOKUP(TRIM($D77),'PL mapping Std'!$A:$C,3,0)))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 std'!A:F,6,0),VLOOKUP(D77,'BS Mapping std'!A:F,6,0)),_xlfn.IFNA(VLOOKUP(E77,'PL mapping Std'!A:D,4,0),VLOOKUP(D77,'PL mapping Std'!A:D,4,0)))</f>
        <v>0</v>
      </c>
      <c r="T77">
        <f>IF(B77&lt;6,_xlfn.IFNA(VLOOKUP(E77,'BS Mapping std'!A:G,7,0),VLOOKUP(D77,'BS Mapping std'!A:G,7,0)),_xlfn.IFNA(VLOOKUP(E77,'PL mapping Std'!A:E,5,0),VLOOKUP(D77,'PL mapping Std'!A:E,5,0)))</f>
        <v>0</v>
      </c>
      <c r="V77" t="str">
        <f>IF(IF(A77="BS",_xlfn.IFNA(VLOOKUP(TRIM($E77),'BS Mapping std'!$A:$D,4,0),VLOOKUP(TRIM($D77),'BS Mapping std'!$A:$D,4,0)),_xlfn.IFNA(VLOOKUP(TRIM($E77),'PL mapping Std'!$A:$F,6,0),VLOOKUP(TRIM($D77),'PL mapping Std'!$A:$F,6,0)))=0,"",IF(A77="BS",_xlfn.IFNA(VLOOKUP(TRIM($E77),'BS Mapping std'!$A:$D,4,0),VLOOKUP(TRIM($D77),'BS Mapping std'!$A:$D,4,0)),_xlfn.IFNA(VLOOKUP(TRIM($E77),'PL mapping Std'!$A:$F,6,0),VLOOKUP(TRIM($D77),'PL mapping Std'!$A:$F,6,0))))</f>
        <v/>
      </c>
      <c r="W77">
        <f>IFERROR(VLOOKUP(E77,'F30 mapping'!A:D,4,0),VLOOKUP(D77,'F30 mapping'!A:D,4,0))</f>
        <v>0</v>
      </c>
    </row>
    <row r="78" spans="1:23" x14ac:dyDescent="0.3">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 std'!$A:$C,3,0),VLOOKUP(TRIM($D78),'BS Mapping std'!$A:$C,3,0)),_xlfn.IFNA(VLOOKUP(TRIM($E78),'PL mapping Std'!$A:$C,3,0),VLOOKUP(TRIM($D78),'PL mapping Std'!$A:$C,3,0)))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 std'!A:F,6,0),VLOOKUP(D78,'BS Mapping std'!A:F,6,0)),_xlfn.IFNA(VLOOKUP(E78,'PL mapping Std'!A:D,4,0),VLOOKUP(D78,'PL mapping Std'!A:D,4,0)))</f>
        <v>0</v>
      </c>
      <c r="T78">
        <f>IF(B78&lt;6,_xlfn.IFNA(VLOOKUP(E78,'BS Mapping std'!A:G,7,0),VLOOKUP(D78,'BS Mapping std'!A:G,7,0)),_xlfn.IFNA(VLOOKUP(E78,'PL mapping Std'!A:E,5,0),VLOOKUP(D78,'PL mapping Std'!A:E,5,0)))</f>
        <v>0</v>
      </c>
      <c r="V78" t="str">
        <f>IF(IF(A78="BS",_xlfn.IFNA(VLOOKUP(TRIM($E78),'BS Mapping std'!$A:$D,4,0),VLOOKUP(TRIM($D78),'BS Mapping std'!$A:$D,4,0)),_xlfn.IFNA(VLOOKUP(TRIM($E78),'PL mapping Std'!$A:$F,6,0),VLOOKUP(TRIM($D78),'PL mapping Std'!$A:$F,6,0)))=0,"",IF(A78="BS",_xlfn.IFNA(VLOOKUP(TRIM($E78),'BS Mapping std'!$A:$D,4,0),VLOOKUP(TRIM($D78),'BS Mapping std'!$A:$D,4,0)),_xlfn.IFNA(VLOOKUP(TRIM($E78),'PL mapping Std'!$A:$F,6,0),VLOOKUP(TRIM($D78),'PL mapping Std'!$A:$F,6,0))))</f>
        <v/>
      </c>
      <c r="W78">
        <f>IFERROR(VLOOKUP(E78,'F30 mapping'!A:D,4,0),VLOOKUP(D78,'F30 mapping'!A:D,4,0))</f>
        <v>0</v>
      </c>
    </row>
    <row r="79" spans="1:23" x14ac:dyDescent="0.3">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 std'!$A:$C,3,0),VLOOKUP(TRIM($D79),'BS Mapping std'!$A:$C,3,0)),_xlfn.IFNA(VLOOKUP(TRIM($E79),'PL mapping Std'!$A:$C,3,0),VLOOKUP(TRIM($D79),'PL mapping Std'!$A:$C,3,0)))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 std'!A:F,6,0),VLOOKUP(D79,'BS Mapping std'!A:F,6,0)),_xlfn.IFNA(VLOOKUP(E79,'PL mapping Std'!A:D,4,0),VLOOKUP(D79,'PL mapping Std'!A:D,4,0)))</f>
        <v>0</v>
      </c>
      <c r="T79">
        <f>IF(B79&lt;6,_xlfn.IFNA(VLOOKUP(E79,'BS Mapping std'!A:G,7,0),VLOOKUP(D79,'BS Mapping std'!A:G,7,0)),_xlfn.IFNA(VLOOKUP(E79,'PL mapping Std'!A:E,5,0),VLOOKUP(D79,'PL mapping Std'!A:E,5,0)))</f>
        <v>0</v>
      </c>
      <c r="V79" t="str">
        <f>IF(IF(A79="BS",_xlfn.IFNA(VLOOKUP(TRIM($E79),'BS Mapping std'!$A:$D,4,0),VLOOKUP(TRIM($D79),'BS Mapping std'!$A:$D,4,0)),_xlfn.IFNA(VLOOKUP(TRIM($E79),'PL mapping Std'!$A:$F,6,0),VLOOKUP(TRIM($D79),'PL mapping Std'!$A:$F,6,0)))=0,"",IF(A79="BS",_xlfn.IFNA(VLOOKUP(TRIM($E79),'BS Mapping std'!$A:$D,4,0),VLOOKUP(TRIM($D79),'BS Mapping std'!$A:$D,4,0)),_xlfn.IFNA(VLOOKUP(TRIM($E79),'PL mapping Std'!$A:$F,6,0),VLOOKUP(TRIM($D79),'PL mapping Std'!$A:$F,6,0))))</f>
        <v/>
      </c>
      <c r="W79">
        <f>IFERROR(VLOOKUP(E79,'F30 mapping'!A:D,4,0),VLOOKUP(D79,'F30 mapping'!A:D,4,0))</f>
        <v>0</v>
      </c>
    </row>
    <row r="80" spans="1:23" x14ac:dyDescent="0.3">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 std'!$A:$C,3,0),VLOOKUP(TRIM($D80),'BS Mapping std'!$A:$C,3,0)),_xlfn.IFNA(VLOOKUP(TRIM($E80),'PL mapping Std'!$A:$C,3,0),VLOOKUP(TRIM($D80),'PL mapping Std'!$A:$C,3,0)))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 std'!A:F,6,0),VLOOKUP(D80,'BS Mapping std'!A:F,6,0)),_xlfn.IFNA(VLOOKUP(E80,'PL mapping Std'!A:D,4,0),VLOOKUP(D80,'PL mapping Std'!A:D,4,0)))</f>
        <v>0</v>
      </c>
      <c r="T80">
        <f>IF(B80&lt;6,_xlfn.IFNA(VLOOKUP(E80,'BS Mapping std'!A:G,7,0),VLOOKUP(D80,'BS Mapping std'!A:G,7,0)),_xlfn.IFNA(VLOOKUP(E80,'PL mapping Std'!A:E,5,0),VLOOKUP(D80,'PL mapping Std'!A:E,5,0)))</f>
        <v>0</v>
      </c>
      <c r="V80" t="str">
        <f>IF(IF(A80="BS",_xlfn.IFNA(VLOOKUP(TRIM($E80),'BS Mapping std'!$A:$D,4,0),VLOOKUP(TRIM($D80),'BS Mapping std'!$A:$D,4,0)),_xlfn.IFNA(VLOOKUP(TRIM($E80),'PL mapping Std'!$A:$F,6,0),VLOOKUP(TRIM($D80),'PL mapping Std'!$A:$F,6,0)))=0,"",IF(A80="BS",_xlfn.IFNA(VLOOKUP(TRIM($E80),'BS Mapping std'!$A:$D,4,0),VLOOKUP(TRIM($D80),'BS Mapping std'!$A:$D,4,0)),_xlfn.IFNA(VLOOKUP(TRIM($E80),'PL mapping Std'!$A:$F,6,0),VLOOKUP(TRIM($D80),'PL mapping Std'!$A:$F,6,0))))</f>
        <v/>
      </c>
      <c r="W80">
        <f>IFERROR(VLOOKUP(E80,'F30 mapping'!A:D,4,0),VLOOKUP(D80,'F30 mapping'!A:D,4,0))</f>
        <v>0</v>
      </c>
    </row>
    <row r="81" spans="1:23" x14ac:dyDescent="0.3">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 std'!$A:$C,3,0),VLOOKUP(TRIM($D81),'BS Mapping std'!$A:$C,3,0)),_xlfn.IFNA(VLOOKUP(TRIM($E81),'PL mapping Std'!$A:$C,3,0),VLOOKUP(TRIM($D81),'PL mapping Std'!$A:$C,3,0)))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 std'!A:F,6,0),VLOOKUP(D81,'BS Mapping std'!A:F,6,0)),_xlfn.IFNA(VLOOKUP(E81,'PL mapping Std'!A:D,4,0),VLOOKUP(D81,'PL mapping Std'!A:D,4,0)))</f>
        <v>0</v>
      </c>
      <c r="T81">
        <f>IF(B81&lt;6,_xlfn.IFNA(VLOOKUP(E81,'BS Mapping std'!A:G,7,0),VLOOKUP(D81,'BS Mapping std'!A:G,7,0)),_xlfn.IFNA(VLOOKUP(E81,'PL mapping Std'!A:E,5,0),VLOOKUP(D81,'PL mapping Std'!A:E,5,0)))</f>
        <v>0</v>
      </c>
      <c r="V81" t="str">
        <f>IF(IF(A81="BS",_xlfn.IFNA(VLOOKUP(TRIM($E81),'BS Mapping std'!$A:$D,4,0),VLOOKUP(TRIM($D81),'BS Mapping std'!$A:$D,4,0)),_xlfn.IFNA(VLOOKUP(TRIM($E81),'PL mapping Std'!$A:$F,6,0),VLOOKUP(TRIM($D81),'PL mapping Std'!$A:$F,6,0)))=0,"",IF(A81="BS",_xlfn.IFNA(VLOOKUP(TRIM($E81),'BS Mapping std'!$A:$D,4,0),VLOOKUP(TRIM($D81),'BS Mapping std'!$A:$D,4,0)),_xlfn.IFNA(VLOOKUP(TRIM($E81),'PL mapping Std'!$A:$F,6,0),VLOOKUP(TRIM($D81),'PL mapping Std'!$A:$F,6,0))))</f>
        <v/>
      </c>
      <c r="W81">
        <f>IFERROR(VLOOKUP(E81,'F30 mapping'!A:D,4,0),VLOOKUP(D81,'F30 mapping'!A:D,4,0))</f>
        <v>0</v>
      </c>
    </row>
    <row r="82" spans="1:23" x14ac:dyDescent="0.3">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 std'!$A:$C,3,0),VLOOKUP(TRIM($D82),'BS Mapping std'!$A:$C,3,0)),_xlfn.IFNA(VLOOKUP(TRIM($E82),'PL mapping Std'!$A:$C,3,0),VLOOKUP(TRIM($D82),'PL mapping Std'!$A:$C,3,0)))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 std'!A:F,6,0),VLOOKUP(D82,'BS Mapping std'!A:F,6,0)),_xlfn.IFNA(VLOOKUP(E82,'PL mapping Std'!A:D,4,0),VLOOKUP(D82,'PL mapping Std'!A:D,4,0)))</f>
        <v>0</v>
      </c>
      <c r="T82">
        <f>IF(B82&lt;6,_xlfn.IFNA(VLOOKUP(E82,'BS Mapping std'!A:G,7,0),VLOOKUP(D82,'BS Mapping std'!A:G,7,0)),_xlfn.IFNA(VLOOKUP(E82,'PL mapping Std'!A:E,5,0),VLOOKUP(D82,'PL mapping Std'!A:E,5,0)))</f>
        <v>0</v>
      </c>
      <c r="V82" t="str">
        <f>IF(IF(A82="BS",_xlfn.IFNA(VLOOKUP(TRIM($E82),'BS Mapping std'!$A:$D,4,0),VLOOKUP(TRIM($D82),'BS Mapping std'!$A:$D,4,0)),_xlfn.IFNA(VLOOKUP(TRIM($E82),'PL mapping Std'!$A:$F,6,0),VLOOKUP(TRIM($D82),'PL mapping Std'!$A:$F,6,0)))=0,"",IF(A82="BS",_xlfn.IFNA(VLOOKUP(TRIM($E82),'BS Mapping std'!$A:$D,4,0),VLOOKUP(TRIM($D82),'BS Mapping std'!$A:$D,4,0)),_xlfn.IFNA(VLOOKUP(TRIM($E82),'PL mapping Std'!$A:$F,6,0),VLOOKUP(TRIM($D82),'PL mapping Std'!$A:$F,6,0))))</f>
        <v/>
      </c>
      <c r="W82">
        <f>IFERROR(VLOOKUP(E82,'F30 mapping'!A:D,4,0),VLOOKUP(D82,'F30 mapping'!A:D,4,0))</f>
        <v>0</v>
      </c>
    </row>
    <row r="83" spans="1:23" x14ac:dyDescent="0.3">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 std'!$A:$C,3,0),VLOOKUP(TRIM($D83),'BS Mapping std'!$A:$C,3,0)),_xlfn.IFNA(VLOOKUP(TRIM($E83),'PL mapping Std'!$A:$C,3,0),VLOOKUP(TRIM($D83),'PL mapping Std'!$A:$C,3,0)))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 std'!A:F,6,0),VLOOKUP(D83,'BS Mapping std'!A:F,6,0)),_xlfn.IFNA(VLOOKUP(E83,'PL mapping Std'!A:D,4,0),VLOOKUP(D83,'PL mapping Std'!A:D,4,0)))</f>
        <v>Maintenance and repairs expenses</v>
      </c>
      <c r="T83">
        <f>IF(B83&lt;6,_xlfn.IFNA(VLOOKUP(E83,'BS Mapping std'!A:G,7,0),VLOOKUP(D83,'BS Mapping std'!A:G,7,0)),_xlfn.IFNA(VLOOKUP(E83,'PL mapping Std'!A:E,5,0),VLOOKUP(D83,'PL mapping Std'!A:E,5,0)))</f>
        <v>0</v>
      </c>
      <c r="V83" t="str">
        <f>IF(IF(A83="BS",_xlfn.IFNA(VLOOKUP(TRIM($E83),'BS Mapping std'!$A:$D,4,0),VLOOKUP(TRIM($D83),'BS Mapping std'!$A:$D,4,0)),_xlfn.IFNA(VLOOKUP(TRIM($E83),'PL mapping Std'!$A:$F,6,0),VLOOKUP(TRIM($D83),'PL mapping Std'!$A:$F,6,0)))=0,"",IF(A83="BS",_xlfn.IFNA(VLOOKUP(TRIM($E83),'BS Mapping std'!$A:$D,4,0),VLOOKUP(TRIM($D83),'BS Mapping std'!$A:$D,4,0)),_xlfn.IFNA(VLOOKUP(TRIM($E83),'PL mapping Std'!$A:$F,6,0),VLOOKUP(TRIM($D83),'PL mapping Std'!$A:$F,6,0))))</f>
        <v/>
      </c>
      <c r="W83">
        <f>IFERROR(VLOOKUP(E83,'F30 mapping'!A:D,4,0),VLOOKUP(D83,'F30 mapping'!A:D,4,0))</f>
        <v>0</v>
      </c>
    </row>
    <row r="84" spans="1:23" x14ac:dyDescent="0.3">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 std'!$A:$C,3,0),VLOOKUP(TRIM($D84),'BS Mapping std'!$A:$C,3,0)),_xlfn.IFNA(VLOOKUP(TRIM($E84),'PL mapping Std'!$A:$C,3,0),VLOOKUP(TRIM($D84),'PL mapping Std'!$A:$C,3,0)))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 std'!A:F,6,0),VLOOKUP(D84,'BS Mapping std'!A:F,6,0)),_xlfn.IFNA(VLOOKUP(E84,'PL mapping Std'!A:D,4,0),VLOOKUP(D84,'PL mapping Std'!A:D,4,0)))</f>
        <v xml:space="preserve">Royalties, rent and administrative locations expenses </v>
      </c>
      <c r="T84">
        <f>IF(B84&lt;6,_xlfn.IFNA(VLOOKUP(E84,'BS Mapping std'!A:G,7,0),VLOOKUP(D84,'BS Mapping std'!A:G,7,0)),_xlfn.IFNA(VLOOKUP(E84,'PL mapping Std'!A:E,5,0),VLOOKUP(D84,'PL mapping Std'!A:E,5,0)))</f>
        <v>0</v>
      </c>
      <c r="V84" t="str">
        <f>IF(IF(A84="BS",_xlfn.IFNA(VLOOKUP(TRIM($E84),'BS Mapping std'!$A:$D,4,0),VLOOKUP(TRIM($D84),'BS Mapping std'!$A:$D,4,0)),_xlfn.IFNA(VLOOKUP(TRIM($E84),'PL mapping Std'!$A:$F,6,0),VLOOKUP(TRIM($D84),'PL mapping Std'!$A:$F,6,0)))=0,"",IF(A84="BS",_xlfn.IFNA(VLOOKUP(TRIM($E84),'BS Mapping std'!$A:$D,4,0),VLOOKUP(TRIM($D84),'BS Mapping std'!$A:$D,4,0)),_xlfn.IFNA(VLOOKUP(TRIM($E84),'PL mapping Std'!$A:$F,6,0),VLOOKUP(TRIM($D84),'PL mapping Std'!$A:$F,6,0))))</f>
        <v/>
      </c>
      <c r="W84">
        <f>IFERROR(VLOOKUP(E84,'F30 mapping'!A:D,4,0),VLOOKUP(D84,'F30 mapping'!A:D,4,0))</f>
        <v>0</v>
      </c>
    </row>
    <row r="85" spans="1:23" x14ac:dyDescent="0.3">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 std'!$A:$C,3,0),VLOOKUP(TRIM($D85),'BS Mapping std'!$A:$C,3,0)),_xlfn.IFNA(VLOOKUP(TRIM($E85),'PL mapping Std'!$A:$C,3,0),VLOOKUP(TRIM($D85),'PL mapping Std'!$A:$C,3,0)))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 std'!A:F,6,0),VLOOKUP(D85,'BS Mapping std'!A:F,6,0)),_xlfn.IFNA(VLOOKUP(E85,'PL mapping Std'!A:D,4,0),VLOOKUP(D85,'PL mapping Std'!A:D,4,0)))</f>
        <v>Insurance premium expenses</v>
      </c>
      <c r="T85">
        <f>IF(B85&lt;6,_xlfn.IFNA(VLOOKUP(E85,'BS Mapping std'!A:G,7,0),VLOOKUP(D85,'BS Mapping std'!A:G,7,0)),_xlfn.IFNA(VLOOKUP(E85,'PL mapping Std'!A:E,5,0),VLOOKUP(D85,'PL mapping Std'!A:E,5,0)))</f>
        <v>0</v>
      </c>
      <c r="V85" t="str">
        <f>IF(IF(A85="BS",_xlfn.IFNA(VLOOKUP(TRIM($E85),'BS Mapping std'!$A:$D,4,0),VLOOKUP(TRIM($D85),'BS Mapping std'!$A:$D,4,0)),_xlfn.IFNA(VLOOKUP(TRIM($E85),'PL mapping Std'!$A:$F,6,0),VLOOKUP(TRIM($D85),'PL mapping Std'!$A:$F,6,0)))=0,"",IF(A85="BS",_xlfn.IFNA(VLOOKUP(TRIM($E85),'BS Mapping std'!$A:$D,4,0),VLOOKUP(TRIM($D85),'BS Mapping std'!$A:$D,4,0)),_xlfn.IFNA(VLOOKUP(TRIM($E85),'PL mapping Std'!$A:$F,6,0),VLOOKUP(TRIM($D85),'PL mapping Std'!$A:$F,6,0))))</f>
        <v/>
      </c>
      <c r="W85">
        <f>IFERROR(VLOOKUP(E85,'F30 mapping'!A:D,4,0),VLOOKUP(D85,'F30 mapping'!A:D,4,0))</f>
        <v>0</v>
      </c>
    </row>
    <row r="86" spans="1:23" x14ac:dyDescent="0.3">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 std'!$A:$C,3,0),VLOOKUP(TRIM($D86),'BS Mapping std'!$A:$C,3,0)),_xlfn.IFNA(VLOOKUP(TRIM($E86),'PL mapping Std'!$A:$C,3,0),VLOOKUP(TRIM($D86),'PL mapping Std'!$A:$C,3,0)))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 std'!A:F,6,0),VLOOKUP(D86,'BS Mapping std'!A:F,6,0)),_xlfn.IFNA(VLOOKUP(E86,'PL mapping Std'!A:D,4,0),VLOOKUP(D86,'PL mapping Std'!A:D,4,0)))</f>
        <v>0</v>
      </c>
      <c r="T86">
        <f>IF(B86&lt;6,_xlfn.IFNA(VLOOKUP(E86,'BS Mapping std'!A:G,7,0),VLOOKUP(D86,'BS Mapping std'!A:G,7,0)),_xlfn.IFNA(VLOOKUP(E86,'PL mapping Std'!A:E,5,0),VLOOKUP(D86,'PL mapping Std'!A:E,5,0)))</f>
        <v>0</v>
      </c>
      <c r="V86" t="str">
        <f>IF(IF(A86="BS",_xlfn.IFNA(VLOOKUP(TRIM($E86),'BS Mapping std'!$A:$D,4,0),VLOOKUP(TRIM($D86),'BS Mapping std'!$A:$D,4,0)),_xlfn.IFNA(VLOOKUP(TRIM($E86),'PL mapping Std'!$A:$F,6,0),VLOOKUP(TRIM($D86),'PL mapping Std'!$A:$F,6,0)))=0,"",IF(A86="BS",_xlfn.IFNA(VLOOKUP(TRIM($E86),'BS Mapping std'!$A:$D,4,0),VLOOKUP(TRIM($D86),'BS Mapping std'!$A:$D,4,0)),_xlfn.IFNA(VLOOKUP(TRIM($E86),'PL mapping Std'!$A:$F,6,0),VLOOKUP(TRIM($D86),'PL mapping Std'!$A:$F,6,0))))</f>
        <v/>
      </c>
      <c r="W86">
        <f>IFERROR(VLOOKUP(E86,'F30 mapping'!A:D,4,0),VLOOKUP(D86,'F30 mapping'!A:D,4,0))</f>
        <v>0</v>
      </c>
    </row>
    <row r="87" spans="1:23" x14ac:dyDescent="0.3">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 std'!$A:$C,3,0),VLOOKUP(TRIM($D87),'BS Mapping std'!$A:$C,3,0)),_xlfn.IFNA(VLOOKUP(TRIM($E87),'PL mapping Std'!$A:$C,3,0),VLOOKUP(TRIM($D87),'PL mapping Std'!$A:$C,3,0)))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 std'!A:F,6,0),VLOOKUP(D87,'BS Mapping std'!A:F,6,0)),_xlfn.IFNA(VLOOKUP(E87,'PL mapping Std'!A:D,4,0),VLOOKUP(D87,'PL mapping Std'!A:D,4,0)))</f>
        <v>0</v>
      </c>
      <c r="T87">
        <f>IF(B87&lt;6,_xlfn.IFNA(VLOOKUP(E87,'BS Mapping std'!A:G,7,0),VLOOKUP(D87,'BS Mapping std'!A:G,7,0)),_xlfn.IFNA(VLOOKUP(E87,'PL mapping Std'!A:E,5,0),VLOOKUP(D87,'PL mapping Std'!A:E,5,0)))</f>
        <v>0</v>
      </c>
      <c r="V87" t="str">
        <f>IF(IF(A87="BS",_xlfn.IFNA(VLOOKUP(TRIM($E87),'BS Mapping std'!$A:$D,4,0),VLOOKUP(TRIM($D87),'BS Mapping std'!$A:$D,4,0)),_xlfn.IFNA(VLOOKUP(TRIM($E87),'PL mapping Std'!$A:$F,6,0),VLOOKUP(TRIM($D87),'PL mapping Std'!$A:$F,6,0)))=0,"",IF(A87="BS",_xlfn.IFNA(VLOOKUP(TRIM($E87),'BS Mapping std'!$A:$D,4,0),VLOOKUP(TRIM($D87),'BS Mapping std'!$A:$D,4,0)),_xlfn.IFNA(VLOOKUP(TRIM($E87),'PL mapping Std'!$A:$F,6,0),VLOOKUP(TRIM($D87),'PL mapping Std'!$A:$F,6,0))))</f>
        <v/>
      </c>
      <c r="W87">
        <f>IFERROR(VLOOKUP(E87,'F30 mapping'!A:D,4,0),VLOOKUP(D87,'F30 mapping'!A:D,4,0))</f>
        <v>0</v>
      </c>
    </row>
    <row r="88" spans="1:23" x14ac:dyDescent="0.3">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 std'!$A:$C,3,0),VLOOKUP(TRIM($D88),'BS Mapping std'!$A:$C,3,0)),_xlfn.IFNA(VLOOKUP(TRIM($E88),'PL mapping Std'!$A:$C,3,0),VLOOKUP(TRIM($D88),'PL mapping Std'!$A:$C,3,0)))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 std'!A:F,6,0),VLOOKUP(D88,'BS Mapping std'!A:F,6,0)),_xlfn.IFNA(VLOOKUP(E88,'PL mapping Std'!A:D,4,0),VLOOKUP(D88,'PL mapping Std'!A:D,4,0)))</f>
        <v>Commissions and fees expenses</v>
      </c>
      <c r="T88">
        <f>IF(B88&lt;6,_xlfn.IFNA(VLOOKUP(E88,'BS Mapping std'!A:G,7,0),VLOOKUP(D88,'BS Mapping std'!A:G,7,0)),_xlfn.IFNA(VLOOKUP(E88,'PL mapping Std'!A:E,5,0),VLOOKUP(D88,'PL mapping Std'!A:E,5,0)))</f>
        <v>0</v>
      </c>
      <c r="V88" t="str">
        <f>IF(IF(A88="BS",_xlfn.IFNA(VLOOKUP(TRIM($E88),'BS Mapping std'!$A:$D,4,0),VLOOKUP(TRIM($D88),'BS Mapping std'!$A:$D,4,0)),_xlfn.IFNA(VLOOKUP(TRIM($E88),'PL mapping Std'!$A:$F,6,0),VLOOKUP(TRIM($D88),'PL mapping Std'!$A:$F,6,0)))=0,"",IF(A88="BS",_xlfn.IFNA(VLOOKUP(TRIM($E88),'BS Mapping std'!$A:$D,4,0),VLOOKUP(TRIM($D88),'BS Mapping std'!$A:$D,4,0)),_xlfn.IFNA(VLOOKUP(TRIM($E88),'PL mapping Std'!$A:$F,6,0),VLOOKUP(TRIM($D88),'PL mapping Std'!$A:$F,6,0))))</f>
        <v/>
      </c>
      <c r="W88">
        <f>IFERROR(VLOOKUP(E88,'F30 mapping'!A:D,4,0),VLOOKUP(D88,'F30 mapping'!A:D,4,0))</f>
        <v>0</v>
      </c>
    </row>
    <row r="89" spans="1:23" x14ac:dyDescent="0.3">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 std'!$A:$C,3,0),VLOOKUP(TRIM($D89),'BS Mapping std'!$A:$C,3,0)),_xlfn.IFNA(VLOOKUP(TRIM($E89),'PL mapping Std'!$A:$C,3,0),VLOOKUP(TRIM($D89),'PL mapping Std'!$A:$C,3,0)))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 std'!A:F,6,0),VLOOKUP(D89,'BS Mapping std'!A:F,6,0)),_xlfn.IFNA(VLOOKUP(E89,'PL mapping Std'!A:D,4,0),VLOOKUP(D89,'PL mapping Std'!A:D,4,0)))</f>
        <v>Protocol and advertising expenses</v>
      </c>
      <c r="T89">
        <f>IF(B89&lt;6,_xlfn.IFNA(VLOOKUP(E89,'BS Mapping std'!A:G,7,0),VLOOKUP(D89,'BS Mapping std'!A:G,7,0)),_xlfn.IFNA(VLOOKUP(E89,'PL mapping Std'!A:E,5,0),VLOOKUP(D89,'PL mapping Std'!A:E,5,0)))</f>
        <v>0</v>
      </c>
      <c r="V89" t="str">
        <f>IF(IF(A89="BS",_xlfn.IFNA(VLOOKUP(TRIM($E89),'BS Mapping std'!$A:$D,4,0),VLOOKUP(TRIM($D89),'BS Mapping std'!$A:$D,4,0)),_xlfn.IFNA(VLOOKUP(TRIM($E89),'PL mapping Std'!$A:$F,6,0),VLOOKUP(TRIM($D89),'PL mapping Std'!$A:$F,6,0)))=0,"",IF(A89="BS",_xlfn.IFNA(VLOOKUP(TRIM($E89),'BS Mapping std'!$A:$D,4,0),VLOOKUP(TRIM($D89),'BS Mapping std'!$A:$D,4,0)),_xlfn.IFNA(VLOOKUP(TRIM($E89),'PL mapping Std'!$A:$F,6,0),VLOOKUP(TRIM($D89),'PL mapping Std'!$A:$F,6,0))))</f>
        <v/>
      </c>
      <c r="W89">
        <f>IFERROR(VLOOKUP(E89,'F30 mapping'!A:D,4,0),VLOOKUP(D89,'F30 mapping'!A:D,4,0))</f>
        <v>0</v>
      </c>
    </row>
    <row r="90" spans="1:23" x14ac:dyDescent="0.3">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 std'!$A:$C,3,0),VLOOKUP(TRIM($D90),'BS Mapping std'!$A:$C,3,0)),_xlfn.IFNA(VLOOKUP(TRIM($E90),'PL mapping Std'!$A:$C,3,0),VLOOKUP(TRIM($D90),'PL mapping Std'!$A:$C,3,0)))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 std'!A:F,6,0),VLOOKUP(D90,'BS Mapping std'!A:F,6,0)),_xlfn.IFNA(VLOOKUP(E90,'PL mapping Std'!A:D,4,0),VLOOKUP(D90,'PL mapping Std'!A:D,4,0)))</f>
        <v>Protocol and advertising expenses</v>
      </c>
      <c r="T90">
        <f>IF(B90&lt;6,_xlfn.IFNA(VLOOKUP(E90,'BS Mapping std'!A:G,7,0),VLOOKUP(D90,'BS Mapping std'!A:G,7,0)),_xlfn.IFNA(VLOOKUP(E90,'PL mapping Std'!A:E,5,0),VLOOKUP(D90,'PL mapping Std'!A:E,5,0)))</f>
        <v>0</v>
      </c>
      <c r="V90" t="str">
        <f>IF(IF(A90="BS",_xlfn.IFNA(VLOOKUP(TRIM($E90),'BS Mapping std'!$A:$D,4,0),VLOOKUP(TRIM($D90),'BS Mapping std'!$A:$D,4,0)),_xlfn.IFNA(VLOOKUP(TRIM($E90),'PL mapping Std'!$A:$F,6,0),VLOOKUP(TRIM($D90),'PL mapping Std'!$A:$F,6,0)))=0,"",IF(A90="BS",_xlfn.IFNA(VLOOKUP(TRIM($E90),'BS Mapping std'!$A:$D,4,0),VLOOKUP(TRIM($D90),'BS Mapping std'!$A:$D,4,0)),_xlfn.IFNA(VLOOKUP(TRIM($E90),'PL mapping Std'!$A:$F,6,0),VLOOKUP(TRIM($D90),'PL mapping Std'!$A:$F,6,0))))</f>
        <v/>
      </c>
      <c r="W90">
        <f>IFERROR(VLOOKUP(E90,'F30 mapping'!A:D,4,0),VLOOKUP(D90,'F30 mapping'!A:D,4,0))</f>
        <v>0</v>
      </c>
    </row>
    <row r="91" spans="1:23" x14ac:dyDescent="0.3">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 std'!$A:$C,3,0),VLOOKUP(TRIM($D91),'BS Mapping std'!$A:$C,3,0)),_xlfn.IFNA(VLOOKUP(TRIM($E91),'PL mapping Std'!$A:$C,3,0),VLOOKUP(TRIM($D91),'PL mapping Std'!$A:$C,3,0)))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 std'!A:F,6,0),VLOOKUP(D91,'BS Mapping std'!A:F,6,0)),_xlfn.IFNA(VLOOKUP(E91,'PL mapping Std'!A:D,4,0),VLOOKUP(D91,'PL mapping Std'!A:D,4,0)))</f>
        <v>Protocol and advertising expenses</v>
      </c>
      <c r="T91">
        <f>IF(B91&lt;6,_xlfn.IFNA(VLOOKUP(E91,'BS Mapping std'!A:G,7,0),VLOOKUP(D91,'BS Mapping std'!A:G,7,0)),_xlfn.IFNA(VLOOKUP(E91,'PL mapping Std'!A:E,5,0),VLOOKUP(D91,'PL mapping Std'!A:E,5,0)))</f>
        <v>0</v>
      </c>
      <c r="V91" t="str">
        <f>IF(IF(A91="BS",_xlfn.IFNA(VLOOKUP(TRIM($E91),'BS Mapping std'!$A:$D,4,0),VLOOKUP(TRIM($D91),'BS Mapping std'!$A:$D,4,0)),_xlfn.IFNA(VLOOKUP(TRIM($E91),'PL mapping Std'!$A:$F,6,0),VLOOKUP(TRIM($D91),'PL mapping Std'!$A:$F,6,0)))=0,"",IF(A91="BS",_xlfn.IFNA(VLOOKUP(TRIM($E91),'BS Mapping std'!$A:$D,4,0),VLOOKUP(TRIM($D91),'BS Mapping std'!$A:$D,4,0)),_xlfn.IFNA(VLOOKUP(TRIM($E91),'PL mapping Std'!$A:$F,6,0),VLOOKUP(TRIM($D91),'PL mapping Std'!$A:$F,6,0))))</f>
        <v/>
      </c>
      <c r="W91">
        <f>IFERROR(VLOOKUP(E91,'F30 mapping'!A:D,4,0),VLOOKUP(D91,'F30 mapping'!A:D,4,0))</f>
        <v>0</v>
      </c>
    </row>
    <row r="92" spans="1:23" x14ac:dyDescent="0.3">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 std'!$A:$C,3,0),VLOOKUP(TRIM($D92),'BS Mapping std'!$A:$C,3,0)),_xlfn.IFNA(VLOOKUP(TRIM($E92),'PL mapping Std'!$A:$C,3,0),VLOOKUP(TRIM($D92),'PL mapping Std'!$A:$C,3,0)))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 std'!A:F,6,0),VLOOKUP(D92,'BS Mapping std'!A:F,6,0)),_xlfn.IFNA(VLOOKUP(E92,'PL mapping Std'!A:D,4,0),VLOOKUP(D92,'PL mapping Std'!A:D,4,0)))</f>
        <v>Personnel and goods transportation expenses</v>
      </c>
      <c r="T92">
        <f>IF(B92&lt;6,_xlfn.IFNA(VLOOKUP(E92,'BS Mapping std'!A:G,7,0),VLOOKUP(D92,'BS Mapping std'!A:G,7,0)),_xlfn.IFNA(VLOOKUP(E92,'PL mapping Std'!A:E,5,0),VLOOKUP(D92,'PL mapping Std'!A:E,5,0)))</f>
        <v>0</v>
      </c>
      <c r="V92" t="str">
        <f>IF(IF(A92="BS",_xlfn.IFNA(VLOOKUP(TRIM($E92),'BS Mapping std'!$A:$D,4,0),VLOOKUP(TRIM($D92),'BS Mapping std'!$A:$D,4,0)),_xlfn.IFNA(VLOOKUP(TRIM($E92),'PL mapping Std'!$A:$F,6,0),VLOOKUP(TRIM($D92),'PL mapping Std'!$A:$F,6,0)))=0,"",IF(A92="BS",_xlfn.IFNA(VLOOKUP(TRIM($E92),'BS Mapping std'!$A:$D,4,0),VLOOKUP(TRIM($D92),'BS Mapping std'!$A:$D,4,0)),_xlfn.IFNA(VLOOKUP(TRIM($E92),'PL mapping Std'!$A:$F,6,0),VLOOKUP(TRIM($D92),'PL mapping Std'!$A:$F,6,0))))</f>
        <v/>
      </c>
      <c r="W92">
        <f>IFERROR(VLOOKUP(E92,'F30 mapping'!A:D,4,0),VLOOKUP(D92,'F30 mapping'!A:D,4,0))</f>
        <v>0</v>
      </c>
    </row>
    <row r="93" spans="1:23" x14ac:dyDescent="0.3">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 std'!$A:$C,3,0),VLOOKUP(TRIM($D93),'BS Mapping std'!$A:$C,3,0)),_xlfn.IFNA(VLOOKUP(TRIM($E93),'PL mapping Std'!$A:$C,3,0),VLOOKUP(TRIM($D93),'PL mapping Std'!$A:$C,3,0)))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 std'!A:F,6,0),VLOOKUP(D93,'BS Mapping std'!A:F,6,0)),_xlfn.IFNA(VLOOKUP(E93,'PL mapping Std'!A:D,4,0),VLOOKUP(D93,'PL mapping Std'!A:D,4,0)))</f>
        <v>Travel expenses</v>
      </c>
      <c r="T93">
        <f>IF(B93&lt;6,_xlfn.IFNA(VLOOKUP(E93,'BS Mapping std'!A:G,7,0),VLOOKUP(D93,'BS Mapping std'!A:G,7,0)),_xlfn.IFNA(VLOOKUP(E93,'PL mapping Std'!A:E,5,0),VLOOKUP(D93,'PL mapping Std'!A:E,5,0)))</f>
        <v>0</v>
      </c>
      <c r="V93" t="str">
        <f>IF(IF(A93="BS",_xlfn.IFNA(VLOOKUP(TRIM($E93),'BS Mapping std'!$A:$D,4,0),VLOOKUP(TRIM($D93),'BS Mapping std'!$A:$D,4,0)),_xlfn.IFNA(VLOOKUP(TRIM($E93),'PL mapping Std'!$A:$F,6,0),VLOOKUP(TRIM($D93),'PL mapping Std'!$A:$F,6,0)))=0,"",IF(A93="BS",_xlfn.IFNA(VLOOKUP(TRIM($E93),'BS Mapping std'!$A:$D,4,0),VLOOKUP(TRIM($D93),'BS Mapping std'!$A:$D,4,0)),_xlfn.IFNA(VLOOKUP(TRIM($E93),'PL mapping Std'!$A:$F,6,0),VLOOKUP(TRIM($D93),'PL mapping Std'!$A:$F,6,0))))</f>
        <v/>
      </c>
      <c r="W93">
        <f>IFERROR(VLOOKUP(E93,'F30 mapping'!A:D,4,0),VLOOKUP(D93,'F30 mapping'!A:D,4,0))</f>
        <v>0</v>
      </c>
    </row>
    <row r="94" spans="1:23" x14ac:dyDescent="0.3">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 std'!$A:$C,3,0),VLOOKUP(TRIM($D94),'BS Mapping std'!$A:$C,3,0)),_xlfn.IFNA(VLOOKUP(TRIM($E94),'PL mapping Std'!$A:$C,3,0),VLOOKUP(TRIM($D94),'PL mapping Std'!$A:$C,3,0)))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 std'!A:F,6,0),VLOOKUP(D94,'BS Mapping std'!A:F,6,0)),_xlfn.IFNA(VLOOKUP(E94,'PL mapping Std'!A:D,4,0),VLOOKUP(D94,'PL mapping Std'!A:D,4,0)))</f>
        <v>Postal and telecommunication charges</v>
      </c>
      <c r="T94">
        <f>IF(B94&lt;6,_xlfn.IFNA(VLOOKUP(E94,'BS Mapping std'!A:G,7,0),VLOOKUP(D94,'BS Mapping std'!A:G,7,0)),_xlfn.IFNA(VLOOKUP(E94,'PL mapping Std'!A:E,5,0),VLOOKUP(D94,'PL mapping Std'!A:E,5,0)))</f>
        <v>0</v>
      </c>
      <c r="V94" t="str">
        <f>IF(IF(A94="BS",_xlfn.IFNA(VLOOKUP(TRIM($E94),'BS Mapping std'!$A:$D,4,0),VLOOKUP(TRIM($D94),'BS Mapping std'!$A:$D,4,0)),_xlfn.IFNA(VLOOKUP(TRIM($E94),'PL mapping Std'!$A:$F,6,0),VLOOKUP(TRIM($D94),'PL mapping Std'!$A:$F,6,0)))=0,"",IF(A94="BS",_xlfn.IFNA(VLOOKUP(TRIM($E94),'BS Mapping std'!$A:$D,4,0),VLOOKUP(TRIM($D94),'BS Mapping std'!$A:$D,4,0)),_xlfn.IFNA(VLOOKUP(TRIM($E94),'PL mapping Std'!$A:$F,6,0),VLOOKUP(TRIM($D94),'PL mapping Std'!$A:$F,6,0))))</f>
        <v/>
      </c>
      <c r="W94">
        <f>IFERROR(VLOOKUP(E94,'F30 mapping'!A:D,4,0),VLOOKUP(D94,'F30 mapping'!A:D,4,0))</f>
        <v>0</v>
      </c>
    </row>
    <row r="95" spans="1:23" x14ac:dyDescent="0.3">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 std'!$A:$C,3,0),VLOOKUP(TRIM($D95),'BS Mapping std'!$A:$C,3,0)),_xlfn.IFNA(VLOOKUP(TRIM($E95),'PL mapping Std'!$A:$C,3,0),VLOOKUP(TRIM($D95),'PL mapping Std'!$A:$C,3,0)))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 std'!A:F,6,0),VLOOKUP(D95,'BS Mapping std'!A:F,6,0)),_xlfn.IFNA(VLOOKUP(E95,'PL mapping Std'!A:D,4,0),VLOOKUP(D95,'PL mapping Std'!A:D,4,0)))</f>
        <v>Postal and telecommunication charges</v>
      </c>
      <c r="T95">
        <f>IF(B95&lt;6,_xlfn.IFNA(VLOOKUP(E95,'BS Mapping std'!A:G,7,0),VLOOKUP(D95,'BS Mapping std'!A:G,7,0)),_xlfn.IFNA(VLOOKUP(E95,'PL mapping Std'!A:E,5,0),VLOOKUP(D95,'PL mapping Std'!A:E,5,0)))</f>
        <v>0</v>
      </c>
      <c r="V95" t="str">
        <f>IF(IF(A95="BS",_xlfn.IFNA(VLOOKUP(TRIM($E95),'BS Mapping std'!$A:$D,4,0),VLOOKUP(TRIM($D95),'BS Mapping std'!$A:$D,4,0)),_xlfn.IFNA(VLOOKUP(TRIM($E95),'PL mapping Std'!$A:$F,6,0),VLOOKUP(TRIM($D95),'PL mapping Std'!$A:$F,6,0)))=0,"",IF(A95="BS",_xlfn.IFNA(VLOOKUP(TRIM($E95),'BS Mapping std'!$A:$D,4,0),VLOOKUP(TRIM($D95),'BS Mapping std'!$A:$D,4,0)),_xlfn.IFNA(VLOOKUP(TRIM($E95),'PL mapping Std'!$A:$F,6,0),VLOOKUP(TRIM($D95),'PL mapping Std'!$A:$F,6,0))))</f>
        <v/>
      </c>
      <c r="W95">
        <f>IFERROR(VLOOKUP(E95,'F30 mapping'!A:D,4,0),VLOOKUP(D95,'F30 mapping'!A:D,4,0))</f>
        <v>0</v>
      </c>
    </row>
    <row r="96" spans="1:23" x14ac:dyDescent="0.3">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 std'!$A:$C,3,0),VLOOKUP(TRIM($D96),'BS Mapping std'!$A:$C,3,0)),_xlfn.IFNA(VLOOKUP(TRIM($E96),'PL mapping Std'!$A:$C,3,0),VLOOKUP(TRIM($D96),'PL mapping Std'!$A:$C,3,0)))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 std'!A:F,6,0),VLOOKUP(D96,'BS Mapping std'!A:F,6,0)),_xlfn.IFNA(VLOOKUP(E96,'PL mapping Std'!A:D,4,0),VLOOKUP(D96,'PL mapping Std'!A:D,4,0)))</f>
        <v>Bank services expenses</v>
      </c>
      <c r="T96">
        <f>IF(B96&lt;6,_xlfn.IFNA(VLOOKUP(E96,'BS Mapping std'!A:G,7,0),VLOOKUP(D96,'BS Mapping std'!A:G,7,0)),_xlfn.IFNA(VLOOKUP(E96,'PL mapping Std'!A:E,5,0),VLOOKUP(D96,'PL mapping Std'!A:E,5,0)))</f>
        <v>0</v>
      </c>
      <c r="V96" t="str">
        <f>IF(IF(A96="BS",_xlfn.IFNA(VLOOKUP(TRIM($E96),'BS Mapping std'!$A:$D,4,0),VLOOKUP(TRIM($D96),'BS Mapping std'!$A:$D,4,0)),_xlfn.IFNA(VLOOKUP(TRIM($E96),'PL mapping Std'!$A:$F,6,0),VLOOKUP(TRIM($D96),'PL mapping Std'!$A:$F,6,0)))=0,"",IF(A96="BS",_xlfn.IFNA(VLOOKUP(TRIM($E96),'BS Mapping std'!$A:$D,4,0),VLOOKUP(TRIM($D96),'BS Mapping std'!$A:$D,4,0)),_xlfn.IFNA(VLOOKUP(TRIM($E96),'PL mapping Std'!$A:$F,6,0),VLOOKUP(TRIM($D96),'PL mapping Std'!$A:$F,6,0))))</f>
        <v/>
      </c>
      <c r="W96">
        <f>IFERROR(VLOOKUP(E96,'F30 mapping'!A:D,4,0),VLOOKUP(D96,'F30 mapping'!A:D,4,0))</f>
        <v>0</v>
      </c>
    </row>
    <row r="97" spans="1:23" x14ac:dyDescent="0.3">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 std'!$A:$C,3,0),VLOOKUP(TRIM($D97),'BS Mapping std'!$A:$C,3,0)),_xlfn.IFNA(VLOOKUP(TRIM($E97),'PL mapping Std'!$A:$C,3,0),VLOOKUP(TRIM($D97),'PL mapping Std'!$A:$C,3,0)))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 std'!A:F,6,0),VLOOKUP(D97,'BS Mapping std'!A:F,6,0)),_xlfn.IFNA(VLOOKUP(E97,'PL mapping Std'!A:D,4,0),VLOOKUP(D97,'PL mapping Std'!A:D,4,0)))</f>
        <v>Other third party services expenses</v>
      </c>
      <c r="T97">
        <f>IF(B97&lt;6,_xlfn.IFNA(VLOOKUP(E97,'BS Mapping std'!A:G,7,0),VLOOKUP(D97,'BS Mapping std'!A:G,7,0)),_xlfn.IFNA(VLOOKUP(E97,'PL mapping Std'!A:E,5,0),VLOOKUP(D97,'PL mapping Std'!A:E,5,0)))</f>
        <v>0</v>
      </c>
      <c r="V97" t="str">
        <f>IF(IF(A97="BS",_xlfn.IFNA(VLOOKUP(TRIM($E97),'BS Mapping std'!$A:$D,4,0),VLOOKUP(TRIM($D97),'BS Mapping std'!$A:$D,4,0)),_xlfn.IFNA(VLOOKUP(TRIM($E97),'PL mapping Std'!$A:$F,6,0),VLOOKUP(TRIM($D97),'PL mapping Std'!$A:$F,6,0)))=0,"",IF(A97="BS",_xlfn.IFNA(VLOOKUP(TRIM($E97),'BS Mapping std'!$A:$D,4,0),VLOOKUP(TRIM($D97),'BS Mapping std'!$A:$D,4,0)),_xlfn.IFNA(VLOOKUP(TRIM($E97),'PL mapping Std'!$A:$F,6,0),VLOOKUP(TRIM($D97),'PL mapping Std'!$A:$F,6,0))))</f>
        <v/>
      </c>
      <c r="W97">
        <f>IFERROR(VLOOKUP(E97,'F30 mapping'!A:D,4,0),VLOOKUP(D97,'F30 mapping'!A:D,4,0))</f>
        <v>0</v>
      </c>
    </row>
    <row r="98" spans="1:23" x14ac:dyDescent="0.3">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 std'!$A:$C,3,0),VLOOKUP(TRIM($D98),'BS Mapping std'!$A:$C,3,0)),_xlfn.IFNA(VLOOKUP(TRIM($E98),'PL mapping Std'!$A:$C,3,0),VLOOKUP(TRIM($D98),'PL mapping Std'!$A:$C,3,0)))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 std'!A:F,6,0),VLOOKUP(D98,'BS Mapping std'!A:F,6,0)),_xlfn.IFNA(VLOOKUP(E98,'PL mapping Std'!A:D,4,0),VLOOKUP(D98,'PL mapping Std'!A:D,4,0)))</f>
        <v>Other third party services expenses</v>
      </c>
      <c r="T98">
        <f>IF(B98&lt;6,_xlfn.IFNA(VLOOKUP(E98,'BS Mapping std'!A:G,7,0),VLOOKUP(D98,'BS Mapping std'!A:G,7,0)),_xlfn.IFNA(VLOOKUP(E98,'PL mapping Std'!A:E,5,0),VLOOKUP(D98,'PL mapping Std'!A:E,5,0)))</f>
        <v>0</v>
      </c>
      <c r="V98" t="str">
        <f>IF(IF(A98="BS",_xlfn.IFNA(VLOOKUP(TRIM($E98),'BS Mapping std'!$A:$D,4,0),VLOOKUP(TRIM($D98),'BS Mapping std'!$A:$D,4,0)),_xlfn.IFNA(VLOOKUP(TRIM($E98),'PL mapping Std'!$A:$F,6,0),VLOOKUP(TRIM($D98),'PL mapping Std'!$A:$F,6,0)))=0,"",IF(A98="BS",_xlfn.IFNA(VLOOKUP(TRIM($E98),'BS Mapping std'!$A:$D,4,0),VLOOKUP(TRIM($D98),'BS Mapping std'!$A:$D,4,0)),_xlfn.IFNA(VLOOKUP(TRIM($E98),'PL mapping Std'!$A:$F,6,0),VLOOKUP(TRIM($D98),'PL mapping Std'!$A:$F,6,0))))</f>
        <v/>
      </c>
      <c r="W98">
        <f>IFERROR(VLOOKUP(E98,'F30 mapping'!A:D,4,0),VLOOKUP(D98,'F30 mapping'!A:D,4,0))</f>
        <v>0</v>
      </c>
    </row>
    <row r="99" spans="1:23" x14ac:dyDescent="0.3">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 std'!$A:$C,3,0),VLOOKUP(TRIM($D99),'BS Mapping std'!$A:$C,3,0)),_xlfn.IFNA(VLOOKUP(TRIM($E99),'PL mapping Std'!$A:$C,3,0),VLOOKUP(TRIM($D99),'PL mapping Std'!$A:$C,3,0)))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 std'!A:F,6,0),VLOOKUP(D99,'BS Mapping std'!A:F,6,0)),_xlfn.IFNA(VLOOKUP(E99,'PL mapping Std'!A:D,4,0),VLOOKUP(D99,'PL mapping Std'!A:D,4,0)))</f>
        <v>Other third party services expenses</v>
      </c>
      <c r="T99">
        <f>IF(B99&lt;6,_xlfn.IFNA(VLOOKUP(E99,'BS Mapping std'!A:G,7,0),VLOOKUP(D99,'BS Mapping std'!A:G,7,0)),_xlfn.IFNA(VLOOKUP(E99,'PL mapping Std'!A:E,5,0),VLOOKUP(D99,'PL mapping Std'!A:E,5,0)))</f>
        <v>0</v>
      </c>
      <c r="V99" t="str">
        <f>IF(IF(A99="BS",_xlfn.IFNA(VLOOKUP(TRIM($E99),'BS Mapping std'!$A:$D,4,0),VLOOKUP(TRIM($D99),'BS Mapping std'!$A:$D,4,0)),_xlfn.IFNA(VLOOKUP(TRIM($E99),'PL mapping Std'!$A:$F,6,0),VLOOKUP(TRIM($D99),'PL mapping Std'!$A:$F,6,0)))=0,"",IF(A99="BS",_xlfn.IFNA(VLOOKUP(TRIM($E99),'BS Mapping std'!$A:$D,4,0),VLOOKUP(TRIM($D99),'BS Mapping std'!$A:$D,4,0)),_xlfn.IFNA(VLOOKUP(TRIM($E99),'PL mapping Std'!$A:$F,6,0),VLOOKUP(TRIM($D99),'PL mapping Std'!$A:$F,6,0))))</f>
        <v/>
      </c>
      <c r="W99">
        <f>IFERROR(VLOOKUP(E99,'F30 mapping'!A:D,4,0),VLOOKUP(D99,'F30 mapping'!A:D,4,0))</f>
        <v>0</v>
      </c>
    </row>
    <row r="100" spans="1:23" x14ac:dyDescent="0.3">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 std'!$A:$C,3,0),VLOOKUP(TRIM($D100),'BS Mapping std'!$A:$C,3,0)),_xlfn.IFNA(VLOOKUP(TRIM($E100),'PL mapping Std'!$A:$C,3,0),VLOOKUP(TRIM($D100),'PL mapping Std'!$A:$C,3,0)))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 std'!A:F,6,0),VLOOKUP(D100,'BS Mapping std'!A:F,6,0)),_xlfn.IFNA(VLOOKUP(E100,'PL mapping Std'!A:D,4,0),VLOOKUP(D100,'PL mapping Std'!A:D,4,0)))</f>
        <v>Other third party services expenses</v>
      </c>
      <c r="T100">
        <f>IF(B100&lt;6,_xlfn.IFNA(VLOOKUP(E100,'BS Mapping std'!A:G,7,0),VLOOKUP(D100,'BS Mapping std'!A:G,7,0)),_xlfn.IFNA(VLOOKUP(E100,'PL mapping Std'!A:E,5,0),VLOOKUP(D100,'PL mapping Std'!A:E,5,0)))</f>
        <v>0</v>
      </c>
      <c r="V100" t="str">
        <f>IF(IF(A100="BS",_xlfn.IFNA(VLOOKUP(TRIM($E100),'BS Mapping std'!$A:$D,4,0),VLOOKUP(TRIM($D100),'BS Mapping std'!$A:$D,4,0)),_xlfn.IFNA(VLOOKUP(TRIM($E100),'PL mapping Std'!$A:$F,6,0),VLOOKUP(TRIM($D100),'PL mapping Std'!$A:$F,6,0)))=0,"",IF(A100="BS",_xlfn.IFNA(VLOOKUP(TRIM($E100),'BS Mapping std'!$A:$D,4,0),VLOOKUP(TRIM($D100),'BS Mapping std'!$A:$D,4,0)),_xlfn.IFNA(VLOOKUP(TRIM($E100),'PL mapping Std'!$A:$F,6,0),VLOOKUP(TRIM($D100),'PL mapping Std'!$A:$F,6,0))))</f>
        <v/>
      </c>
      <c r="W100">
        <f>IFERROR(VLOOKUP(E100,'F30 mapping'!A:D,4,0),VLOOKUP(D100,'F30 mapping'!A:D,4,0))</f>
        <v>0</v>
      </c>
    </row>
    <row r="101" spans="1:23" x14ac:dyDescent="0.3">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 std'!$A:$C,3,0),VLOOKUP(TRIM($D101),'BS Mapping std'!$A:$C,3,0)),_xlfn.IFNA(VLOOKUP(TRIM($E101),'PL mapping Std'!$A:$C,3,0),VLOOKUP(TRIM($D101),'PL mapping Std'!$A:$C,3,0)))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 std'!A:F,6,0),VLOOKUP(D101,'BS Mapping std'!A:F,6,0)),_xlfn.IFNA(VLOOKUP(E101,'PL mapping Std'!A:D,4,0),VLOOKUP(D101,'PL mapping Std'!A:D,4,0)))</f>
        <v>Taxes, duties and similar expenses</v>
      </c>
      <c r="T101">
        <f>IF(B101&lt;6,_xlfn.IFNA(VLOOKUP(E101,'BS Mapping std'!A:G,7,0),VLOOKUP(D101,'BS Mapping std'!A:G,7,0)),_xlfn.IFNA(VLOOKUP(E101,'PL mapping Std'!A:E,5,0),VLOOKUP(D101,'PL mapping Std'!A:E,5,0)))</f>
        <v>0</v>
      </c>
      <c r="V101" t="str">
        <f>IF(IF(A101="BS",_xlfn.IFNA(VLOOKUP(TRIM($E101),'BS Mapping std'!$A:$D,4,0),VLOOKUP(TRIM($D101),'BS Mapping std'!$A:$D,4,0)),_xlfn.IFNA(VLOOKUP(TRIM($E101),'PL mapping Std'!$A:$F,6,0),VLOOKUP(TRIM($D101),'PL mapping Std'!$A:$F,6,0)))=0,"",IF(A101="BS",_xlfn.IFNA(VLOOKUP(TRIM($E101),'BS Mapping std'!$A:$D,4,0),VLOOKUP(TRIM($D101),'BS Mapping std'!$A:$D,4,0)),_xlfn.IFNA(VLOOKUP(TRIM($E101),'PL mapping Std'!$A:$F,6,0),VLOOKUP(TRIM($D101),'PL mapping Std'!$A:$F,6,0))))</f>
        <v/>
      </c>
      <c r="W101">
        <f>IFERROR(VLOOKUP(E101,'F30 mapping'!A:D,4,0),VLOOKUP(D101,'F30 mapping'!A:D,4,0))</f>
        <v>0</v>
      </c>
    </row>
    <row r="102" spans="1:23" x14ac:dyDescent="0.3">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 std'!$A:$C,3,0),VLOOKUP(TRIM($D102),'BS Mapping std'!$A:$C,3,0)),_xlfn.IFNA(VLOOKUP(TRIM($E102),'PL mapping Std'!$A:$C,3,0),VLOOKUP(TRIM($D102),'PL mapping Std'!$A:$C,3,0)))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 std'!A:F,6,0),VLOOKUP(D102,'BS Mapping std'!A:F,6,0)),_xlfn.IFNA(VLOOKUP(E102,'PL mapping Std'!A:D,4,0),VLOOKUP(D102,'PL mapping Std'!A:D,4,0)))</f>
        <v>Taxes, duties and similar expenses</v>
      </c>
      <c r="T102">
        <f>IF(B102&lt;6,_xlfn.IFNA(VLOOKUP(E102,'BS Mapping std'!A:G,7,0),VLOOKUP(D102,'BS Mapping std'!A:G,7,0)),_xlfn.IFNA(VLOOKUP(E102,'PL mapping Std'!A:E,5,0),VLOOKUP(D102,'PL mapping Std'!A:E,5,0)))</f>
        <v>0</v>
      </c>
      <c r="V102" t="str">
        <f>IF(IF(A102="BS",_xlfn.IFNA(VLOOKUP(TRIM($E102),'BS Mapping std'!$A:$D,4,0),VLOOKUP(TRIM($D102),'BS Mapping std'!$A:$D,4,0)),_xlfn.IFNA(VLOOKUP(TRIM($E102),'PL mapping Std'!$A:$F,6,0),VLOOKUP(TRIM($D102),'PL mapping Std'!$A:$F,6,0)))=0,"",IF(A102="BS",_xlfn.IFNA(VLOOKUP(TRIM($E102),'BS Mapping std'!$A:$D,4,0),VLOOKUP(TRIM($D102),'BS Mapping std'!$A:$D,4,0)),_xlfn.IFNA(VLOOKUP(TRIM($E102),'PL mapping Std'!$A:$F,6,0),VLOOKUP(TRIM($D102),'PL mapping Std'!$A:$F,6,0))))</f>
        <v/>
      </c>
      <c r="W102">
        <f>IFERROR(VLOOKUP(E102,'F30 mapping'!A:D,4,0),VLOOKUP(D102,'F30 mapping'!A:D,4,0))</f>
        <v>0</v>
      </c>
    </row>
    <row r="103" spans="1:23" x14ac:dyDescent="0.3">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 std'!$A:$C,3,0),VLOOKUP(TRIM($D103),'BS Mapping std'!$A:$C,3,0)),_xlfn.IFNA(VLOOKUP(TRIM($E103),'PL mapping Std'!$A:$C,3,0),VLOOKUP(TRIM($D103),'PL mapping Std'!$A:$C,3,0)))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 std'!A:F,6,0),VLOOKUP(D103,'BS Mapping std'!A:F,6,0)),_xlfn.IFNA(VLOOKUP(E103,'PL mapping Std'!A:D,4,0),VLOOKUP(D103,'PL mapping Std'!A:D,4,0)))</f>
        <v>Salary expenses</v>
      </c>
      <c r="T103">
        <f>IF(B103&lt;6,_xlfn.IFNA(VLOOKUP(E103,'BS Mapping std'!A:G,7,0),VLOOKUP(D103,'BS Mapping std'!A:G,7,0)),_xlfn.IFNA(VLOOKUP(E103,'PL mapping Std'!A:E,5,0),VLOOKUP(D103,'PL mapping Std'!A:E,5,0)))</f>
        <v>0</v>
      </c>
      <c r="V103" t="str">
        <f>IF(IF(A103="BS",_xlfn.IFNA(VLOOKUP(TRIM($E103),'BS Mapping std'!$A:$D,4,0),VLOOKUP(TRIM($D103),'BS Mapping std'!$A:$D,4,0)),_xlfn.IFNA(VLOOKUP(TRIM($E103),'PL mapping Std'!$A:$F,6,0),VLOOKUP(TRIM($D103),'PL mapping Std'!$A:$F,6,0)))=0,"",IF(A103="BS",_xlfn.IFNA(VLOOKUP(TRIM($E103),'BS Mapping std'!$A:$D,4,0),VLOOKUP(TRIM($D103),'BS Mapping std'!$A:$D,4,0)),_xlfn.IFNA(VLOOKUP(TRIM($E103),'PL mapping Std'!$A:$F,6,0),VLOOKUP(TRIM($D103),'PL mapping Std'!$A:$F,6,0))))</f>
        <v/>
      </c>
      <c r="W103">
        <f>IFERROR(VLOOKUP(E103,'F30 mapping'!A:D,4,0),VLOOKUP(D103,'F30 mapping'!A:D,4,0))</f>
        <v>0</v>
      </c>
    </row>
    <row r="104" spans="1:23" x14ac:dyDescent="0.3">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 std'!$A:$C,3,0),VLOOKUP(TRIM($D104),'BS Mapping std'!$A:$C,3,0)),_xlfn.IFNA(VLOOKUP(TRIM($E104),'PL mapping Std'!$A:$C,3,0),VLOOKUP(TRIM($D104),'PL mapping Std'!$A:$C,3,0)))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 std'!A:F,6,0),VLOOKUP(D104,'BS Mapping std'!A:F,6,0)),_xlfn.IFNA(VLOOKUP(E104,'PL mapping Std'!A:D,4,0),VLOOKUP(D104,'PL mapping Std'!A:D,4,0)))</f>
        <v>Salary expenses</v>
      </c>
      <c r="T104">
        <f>IF(B104&lt;6,_xlfn.IFNA(VLOOKUP(E104,'BS Mapping std'!A:G,7,0),VLOOKUP(D104,'BS Mapping std'!A:G,7,0)),_xlfn.IFNA(VLOOKUP(E104,'PL mapping Std'!A:E,5,0),VLOOKUP(D104,'PL mapping Std'!A:E,5,0)))</f>
        <v>0</v>
      </c>
      <c r="V104" t="str">
        <f>IF(IF(A104="BS",_xlfn.IFNA(VLOOKUP(TRIM($E104),'BS Mapping std'!$A:$D,4,0),VLOOKUP(TRIM($D104),'BS Mapping std'!$A:$D,4,0)),_xlfn.IFNA(VLOOKUP(TRIM($E104),'PL mapping Std'!$A:$F,6,0),VLOOKUP(TRIM($D104),'PL mapping Std'!$A:$F,6,0)))=0,"",IF(A104="BS",_xlfn.IFNA(VLOOKUP(TRIM($E104),'BS Mapping std'!$A:$D,4,0),VLOOKUP(TRIM($D104),'BS Mapping std'!$A:$D,4,0)),_xlfn.IFNA(VLOOKUP(TRIM($E104),'PL mapping Std'!$A:$F,6,0),VLOOKUP(TRIM($D104),'PL mapping Std'!$A:$F,6,0))))</f>
        <v/>
      </c>
      <c r="W104">
        <f>IFERROR(VLOOKUP(E104,'F30 mapping'!A:D,4,0),VLOOKUP(D104,'F30 mapping'!A:D,4,0))</f>
        <v>0</v>
      </c>
    </row>
    <row r="105" spans="1:23" x14ac:dyDescent="0.3">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 std'!$A:$C,3,0),VLOOKUP(TRIM($D105),'BS Mapping std'!$A:$C,3,0)),_xlfn.IFNA(VLOOKUP(TRIM($E105),'PL mapping Std'!$A:$C,3,0),VLOOKUP(TRIM($D105),'PL mapping Std'!$A:$C,3,0)))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 std'!A:F,6,0),VLOOKUP(D105,'BS Mapping std'!A:F,6,0)),_xlfn.IFNA(VLOOKUP(E105,'PL mapping Std'!A:D,4,0),VLOOKUP(D105,'PL mapping Std'!A:D,4,0)))</f>
        <v>Meal tickets expenses</v>
      </c>
      <c r="T105">
        <f>IF(B105&lt;6,_xlfn.IFNA(VLOOKUP(E105,'BS Mapping std'!A:G,7,0),VLOOKUP(D105,'BS Mapping std'!A:G,7,0)),_xlfn.IFNA(VLOOKUP(E105,'PL mapping Std'!A:E,5,0),VLOOKUP(D105,'PL mapping Std'!A:E,5,0)))</f>
        <v>0</v>
      </c>
      <c r="V105" t="str">
        <f>IF(IF(A105="BS",_xlfn.IFNA(VLOOKUP(TRIM($E105),'BS Mapping std'!$A:$D,4,0),VLOOKUP(TRIM($D105),'BS Mapping std'!$A:$D,4,0)),_xlfn.IFNA(VLOOKUP(TRIM($E105),'PL mapping Std'!$A:$F,6,0),VLOOKUP(TRIM($D105),'PL mapping Std'!$A:$F,6,0)))=0,"",IF(A105="BS",_xlfn.IFNA(VLOOKUP(TRIM($E105),'BS Mapping std'!$A:$D,4,0),VLOOKUP(TRIM($D105),'BS Mapping std'!$A:$D,4,0)),_xlfn.IFNA(VLOOKUP(TRIM($E105),'PL mapping Std'!$A:$F,6,0),VLOOKUP(TRIM($D105),'PL mapping Std'!$A:$F,6,0))))</f>
        <v/>
      </c>
      <c r="W105">
        <f>IFERROR(VLOOKUP(E105,'F30 mapping'!A:D,4,0),VLOOKUP(D105,'F30 mapping'!A:D,4,0))</f>
        <v>0</v>
      </c>
    </row>
    <row r="106" spans="1:23" x14ac:dyDescent="0.3">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 std'!$A:$C,3,0),VLOOKUP(TRIM($D106),'BS Mapping std'!$A:$C,3,0)),_xlfn.IFNA(VLOOKUP(TRIM($E106),'PL mapping Std'!$A:$C,3,0),VLOOKUP(TRIM($D106),'PL mapping Std'!$A:$C,3,0)))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 std'!A:F,6,0),VLOOKUP(D106,'BS Mapping std'!A:F,6,0)),_xlfn.IFNA(VLOOKUP(E106,'PL mapping Std'!A:D,4,0),VLOOKUP(D106,'PL mapping Std'!A:D,4,0)))</f>
        <v>Social security expenses</v>
      </c>
      <c r="T106">
        <f>IF(B106&lt;6,_xlfn.IFNA(VLOOKUP(E106,'BS Mapping std'!A:G,7,0),VLOOKUP(D106,'BS Mapping std'!A:G,7,0)),_xlfn.IFNA(VLOOKUP(E106,'PL mapping Std'!A:E,5,0),VLOOKUP(D106,'PL mapping Std'!A:E,5,0)))</f>
        <v>0</v>
      </c>
      <c r="V106" t="str">
        <f>IF(IF(A106="BS",_xlfn.IFNA(VLOOKUP(TRIM($E106),'BS Mapping std'!$A:$D,4,0),VLOOKUP(TRIM($D106),'BS Mapping std'!$A:$D,4,0)),_xlfn.IFNA(VLOOKUP(TRIM($E106),'PL mapping Std'!$A:$F,6,0),VLOOKUP(TRIM($D106),'PL mapping Std'!$A:$F,6,0)))=0,"",IF(A106="BS",_xlfn.IFNA(VLOOKUP(TRIM($E106),'BS Mapping std'!$A:$D,4,0),VLOOKUP(TRIM($D106),'BS Mapping std'!$A:$D,4,0)),_xlfn.IFNA(VLOOKUP(TRIM($E106),'PL mapping Std'!$A:$F,6,0),VLOOKUP(TRIM($D106),'PL mapping Std'!$A:$F,6,0))))</f>
        <v/>
      </c>
      <c r="W106">
        <f>IFERROR(VLOOKUP(E106,'F30 mapping'!A:D,4,0),VLOOKUP(D106,'F30 mapping'!A:D,4,0))</f>
        <v>0</v>
      </c>
    </row>
    <row r="107" spans="1:23" x14ac:dyDescent="0.3">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 std'!$A:$C,3,0),VLOOKUP(TRIM($D107),'BS Mapping std'!$A:$C,3,0)),_xlfn.IFNA(VLOOKUP(TRIM($E107),'PL mapping Std'!$A:$C,3,0),VLOOKUP(TRIM($D107),'PL mapping Std'!$A:$C,3,0)))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 std'!A:F,6,0),VLOOKUP(D107,'BS Mapping std'!A:F,6,0)),_xlfn.IFNA(VLOOKUP(E107,'PL mapping Std'!A:D,4,0),VLOOKUP(D107,'PL mapping Std'!A:D,4,0)))</f>
        <v>Social security expenses</v>
      </c>
      <c r="T107">
        <f>IF(B107&lt;6,_xlfn.IFNA(VLOOKUP(E107,'BS Mapping std'!A:G,7,0),VLOOKUP(D107,'BS Mapping std'!A:G,7,0)),_xlfn.IFNA(VLOOKUP(E107,'PL mapping Std'!A:E,5,0),VLOOKUP(D107,'PL mapping Std'!A:E,5,0)))</f>
        <v>0</v>
      </c>
      <c r="V107" t="str">
        <f>IF(IF(A107="BS",_xlfn.IFNA(VLOOKUP(TRIM($E107),'BS Mapping std'!$A:$D,4,0),VLOOKUP(TRIM($D107),'BS Mapping std'!$A:$D,4,0)),_xlfn.IFNA(VLOOKUP(TRIM($E107),'PL mapping Std'!$A:$F,6,0),VLOOKUP(TRIM($D107),'PL mapping Std'!$A:$F,6,0)))=0,"",IF(A107="BS",_xlfn.IFNA(VLOOKUP(TRIM($E107),'BS Mapping std'!$A:$D,4,0),VLOOKUP(TRIM($D107),'BS Mapping std'!$A:$D,4,0)),_xlfn.IFNA(VLOOKUP(TRIM($E107),'PL mapping Std'!$A:$F,6,0),VLOOKUP(TRIM($D107),'PL mapping Std'!$A:$F,6,0))))</f>
        <v/>
      </c>
      <c r="W107">
        <f>IFERROR(VLOOKUP(E107,'F30 mapping'!A:D,4,0),VLOOKUP(D107,'F30 mapping'!A:D,4,0))</f>
        <v>0</v>
      </c>
    </row>
    <row r="108" spans="1:23" x14ac:dyDescent="0.3">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 std'!$A:$C,3,0),VLOOKUP(TRIM($D108),'BS Mapping std'!$A:$C,3,0)),_xlfn.IFNA(VLOOKUP(TRIM($E108),'PL mapping Std'!$A:$C,3,0),VLOOKUP(TRIM($D108),'PL mapping Std'!$A:$C,3,0)))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 std'!A:F,6,0),VLOOKUP(D108,'BS Mapping std'!A:F,6,0)),_xlfn.IFNA(VLOOKUP(E108,'PL mapping Std'!A:D,4,0),VLOOKUP(D108,'PL mapping Std'!A:D,4,0)))</f>
        <v>Other expenses</v>
      </c>
      <c r="T108">
        <f>IF(B108&lt;6,_xlfn.IFNA(VLOOKUP(E108,'BS Mapping std'!A:G,7,0),VLOOKUP(D108,'BS Mapping std'!A:G,7,0)),_xlfn.IFNA(VLOOKUP(E108,'PL mapping Std'!A:E,5,0),VLOOKUP(D108,'PL mapping Std'!A:E,5,0)))</f>
        <v>0</v>
      </c>
      <c r="V108" t="str">
        <f>IF(IF(A108="BS",_xlfn.IFNA(VLOOKUP(TRIM($E108),'BS Mapping std'!$A:$D,4,0),VLOOKUP(TRIM($D108),'BS Mapping std'!$A:$D,4,0)),_xlfn.IFNA(VLOOKUP(TRIM($E108),'PL mapping Std'!$A:$F,6,0),VLOOKUP(TRIM($D108),'PL mapping Std'!$A:$F,6,0)))=0,"",IF(A108="BS",_xlfn.IFNA(VLOOKUP(TRIM($E108),'BS Mapping std'!$A:$D,4,0),VLOOKUP(TRIM($D108),'BS Mapping std'!$A:$D,4,0)),_xlfn.IFNA(VLOOKUP(TRIM($E108),'PL mapping Std'!$A:$F,6,0),VLOOKUP(TRIM($D108),'PL mapping Std'!$A:$F,6,0))))</f>
        <v/>
      </c>
      <c r="W108">
        <f>IFERROR(VLOOKUP(E108,'F30 mapping'!A:D,4,0),VLOOKUP(D108,'F30 mapping'!A:D,4,0))</f>
        <v>0</v>
      </c>
    </row>
    <row r="109" spans="1:23" x14ac:dyDescent="0.3">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 std'!$A:$C,3,0),VLOOKUP(TRIM($D109),'BS Mapping std'!$A:$C,3,0)),_xlfn.IFNA(VLOOKUP(TRIM($E109),'PL mapping Std'!$A:$C,3,0),VLOOKUP(TRIM($D109),'PL mapping Std'!$A:$C,3,0)))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 std'!A:F,6,0),VLOOKUP(D109,'BS Mapping std'!A:F,6,0)),_xlfn.IFNA(VLOOKUP(E109,'PL mapping Std'!A:D,4,0),VLOOKUP(D109,'PL mapping Std'!A:D,4,0)))</f>
        <v>0</v>
      </c>
      <c r="T109">
        <f>IF(B109&lt;6,_xlfn.IFNA(VLOOKUP(E109,'BS Mapping std'!A:G,7,0),VLOOKUP(D109,'BS Mapping std'!A:G,7,0)),_xlfn.IFNA(VLOOKUP(E109,'PL mapping Std'!A:E,5,0),VLOOKUP(D109,'PL mapping Std'!A:E,5,0)))</f>
        <v>0</v>
      </c>
      <c r="V109" t="str">
        <f>IF(IF(A109="BS",_xlfn.IFNA(VLOOKUP(TRIM($E109),'BS Mapping std'!$A:$D,4,0),VLOOKUP(TRIM($D109),'BS Mapping std'!$A:$D,4,0)),_xlfn.IFNA(VLOOKUP(TRIM($E109),'PL mapping Std'!$A:$F,6,0),VLOOKUP(TRIM($D109),'PL mapping Std'!$A:$F,6,0)))=0,"",IF(A109="BS",_xlfn.IFNA(VLOOKUP(TRIM($E109),'BS Mapping std'!$A:$D,4,0),VLOOKUP(TRIM($D109),'BS Mapping std'!$A:$D,4,0)),_xlfn.IFNA(VLOOKUP(TRIM($E109),'PL mapping Std'!$A:$F,6,0),VLOOKUP(TRIM($D109),'PL mapping Std'!$A:$F,6,0))))</f>
        <v/>
      </c>
      <c r="W109">
        <f>IFERROR(VLOOKUP(E109,'F30 mapping'!A:D,4,0),VLOOKUP(D109,'F30 mapping'!A:D,4,0))</f>
        <v>0</v>
      </c>
    </row>
    <row r="110" spans="1:23" x14ac:dyDescent="0.3">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 std'!$A:$C,3,0),VLOOKUP(TRIM($D110),'BS Mapping std'!$A:$C,3,0)),_xlfn.IFNA(VLOOKUP(TRIM($E110),'PL mapping Std'!$A:$C,3,0),VLOOKUP(TRIM($D110),'PL mapping Std'!$A:$C,3,0)))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 std'!A:F,6,0),VLOOKUP(D110,'BS Mapping std'!A:F,6,0)),_xlfn.IFNA(VLOOKUP(E110,'PL mapping Std'!A:D,4,0),VLOOKUP(D110,'PL mapping Std'!A:D,4,0)))</f>
        <v>0</v>
      </c>
      <c r="T110">
        <f>IF(B110&lt;6,_xlfn.IFNA(VLOOKUP(E110,'BS Mapping std'!A:G,7,0),VLOOKUP(D110,'BS Mapping std'!A:G,7,0)),_xlfn.IFNA(VLOOKUP(E110,'PL mapping Std'!A:E,5,0),VLOOKUP(D110,'PL mapping Std'!A:E,5,0)))</f>
        <v>0</v>
      </c>
      <c r="V110" t="str">
        <f>IF(IF(A110="BS",_xlfn.IFNA(VLOOKUP(TRIM($E110),'BS Mapping std'!$A:$D,4,0),VLOOKUP(TRIM($D110),'BS Mapping std'!$A:$D,4,0)),_xlfn.IFNA(VLOOKUP(TRIM($E110),'PL mapping Std'!$A:$F,6,0),VLOOKUP(TRIM($D110),'PL mapping Std'!$A:$F,6,0)))=0,"",IF(A110="BS",_xlfn.IFNA(VLOOKUP(TRIM($E110),'BS Mapping std'!$A:$D,4,0),VLOOKUP(TRIM($D110),'BS Mapping std'!$A:$D,4,0)),_xlfn.IFNA(VLOOKUP(TRIM($E110),'PL mapping Std'!$A:$F,6,0),VLOOKUP(TRIM($D110),'PL mapping Std'!$A:$F,6,0))))</f>
        <v/>
      </c>
      <c r="W110">
        <f>IFERROR(VLOOKUP(E110,'F30 mapping'!A:D,4,0),VLOOKUP(D110,'F30 mapping'!A:D,4,0))</f>
        <v>0</v>
      </c>
    </row>
    <row r="111" spans="1:23" x14ac:dyDescent="0.3">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 std'!$A:$C,3,0),VLOOKUP(TRIM($D111),'BS Mapping std'!$A:$C,3,0)),_xlfn.IFNA(VLOOKUP(TRIM($E111),'PL mapping Std'!$A:$C,3,0),VLOOKUP(TRIM($D111),'PL mapping Std'!$A:$C,3,0)))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 std'!A:F,6,0),VLOOKUP(D111,'BS Mapping std'!A:F,6,0)),_xlfn.IFNA(VLOOKUP(E111,'PL mapping Std'!A:D,4,0),VLOOKUP(D111,'PL mapping Std'!A:D,4,0)))</f>
        <v>0</v>
      </c>
      <c r="T111">
        <f>IF(B111&lt;6,_xlfn.IFNA(VLOOKUP(E111,'BS Mapping std'!A:G,7,0),VLOOKUP(D111,'BS Mapping std'!A:G,7,0)),_xlfn.IFNA(VLOOKUP(E111,'PL mapping Std'!A:E,5,0),VLOOKUP(D111,'PL mapping Std'!A:E,5,0)))</f>
        <v>0</v>
      </c>
      <c r="V111" t="str">
        <f>IF(IF(A111="BS",_xlfn.IFNA(VLOOKUP(TRIM($E111),'BS Mapping std'!$A:$D,4,0),VLOOKUP(TRIM($D111),'BS Mapping std'!$A:$D,4,0)),_xlfn.IFNA(VLOOKUP(TRIM($E111),'PL mapping Std'!$A:$F,6,0),VLOOKUP(TRIM($D111),'PL mapping Std'!$A:$F,6,0)))=0,"",IF(A111="BS",_xlfn.IFNA(VLOOKUP(TRIM($E111),'BS Mapping std'!$A:$D,4,0),VLOOKUP(TRIM($D111),'BS Mapping std'!$A:$D,4,0)),_xlfn.IFNA(VLOOKUP(TRIM($E111),'PL mapping Std'!$A:$F,6,0),VLOOKUP(TRIM($D111),'PL mapping Std'!$A:$F,6,0))))</f>
        <v/>
      </c>
      <c r="W111">
        <f>IFERROR(VLOOKUP(E111,'F30 mapping'!A:D,4,0),VLOOKUP(D111,'F30 mapping'!A:D,4,0))</f>
        <v>0</v>
      </c>
    </row>
    <row r="112" spans="1:23" x14ac:dyDescent="0.3">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 std'!$A:$C,3,0),VLOOKUP(TRIM($D112),'BS Mapping std'!$A:$C,3,0)),_xlfn.IFNA(VLOOKUP(TRIM($E112),'PL mapping Std'!$A:$C,3,0),VLOOKUP(TRIM($D112),'PL mapping Std'!$A:$C,3,0)))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 std'!A:F,6,0),VLOOKUP(D112,'BS Mapping std'!A:F,6,0)),_xlfn.IFNA(VLOOKUP(E112,'PL mapping Std'!A:D,4,0),VLOOKUP(D112,'PL mapping Std'!A:D,4,0)))</f>
        <v>0</v>
      </c>
      <c r="T112">
        <f>IF(B112&lt;6,_xlfn.IFNA(VLOOKUP(E112,'BS Mapping std'!A:G,7,0),VLOOKUP(D112,'BS Mapping std'!A:G,7,0)),_xlfn.IFNA(VLOOKUP(E112,'PL mapping Std'!A:E,5,0),VLOOKUP(D112,'PL mapping Std'!A:E,5,0)))</f>
        <v>0</v>
      </c>
      <c r="V112" t="str">
        <f>IF(IF(A112="BS",_xlfn.IFNA(VLOOKUP(TRIM($E112),'BS Mapping std'!$A:$D,4,0),VLOOKUP(TRIM($D112),'BS Mapping std'!$A:$D,4,0)),_xlfn.IFNA(VLOOKUP(TRIM($E112),'PL mapping Std'!$A:$F,6,0),VLOOKUP(TRIM($D112),'PL mapping Std'!$A:$F,6,0)))=0,"",IF(A112="BS",_xlfn.IFNA(VLOOKUP(TRIM($E112),'BS Mapping std'!$A:$D,4,0),VLOOKUP(TRIM($D112),'BS Mapping std'!$A:$D,4,0)),_xlfn.IFNA(VLOOKUP(TRIM($E112),'PL mapping Std'!$A:$F,6,0),VLOOKUP(TRIM($D112),'PL mapping Std'!$A:$F,6,0))))</f>
        <v/>
      </c>
      <c r="W112">
        <f>IFERROR(VLOOKUP(E112,'F30 mapping'!A:D,4,0),VLOOKUP(D112,'F30 mapping'!A:D,4,0))</f>
        <v>0</v>
      </c>
    </row>
    <row r="113" spans="1:23" x14ac:dyDescent="0.3">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 std'!$A:$C,3,0),VLOOKUP(TRIM($D113),'BS Mapping std'!$A:$C,3,0)),_xlfn.IFNA(VLOOKUP(TRIM($E113),'PL mapping Std'!$A:$C,3,0),VLOOKUP(TRIM($D113),'PL mapping Std'!$A:$C,3,0)))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 std'!A:F,6,0),VLOOKUP(D113,'BS Mapping std'!A:F,6,0)),_xlfn.IFNA(VLOOKUP(E113,'PL mapping Std'!A:D,4,0),VLOOKUP(D113,'PL mapping Std'!A:D,4,0)))</f>
        <v>0</v>
      </c>
      <c r="T113">
        <f>IF(B113&lt;6,_xlfn.IFNA(VLOOKUP(E113,'BS Mapping std'!A:G,7,0),VLOOKUP(D113,'BS Mapping std'!A:G,7,0)),_xlfn.IFNA(VLOOKUP(E113,'PL mapping Std'!A:E,5,0),VLOOKUP(D113,'PL mapping Std'!A:E,5,0)))</f>
        <v>0</v>
      </c>
      <c r="V113" t="str">
        <f>IF(IF(A113="BS",_xlfn.IFNA(VLOOKUP(TRIM($E113),'BS Mapping std'!$A:$D,4,0),VLOOKUP(TRIM($D113),'BS Mapping std'!$A:$D,4,0)),_xlfn.IFNA(VLOOKUP(TRIM($E113),'PL mapping Std'!$A:$F,6,0),VLOOKUP(TRIM($D113),'PL mapping Std'!$A:$F,6,0)))=0,"",IF(A113="BS",_xlfn.IFNA(VLOOKUP(TRIM($E113),'BS Mapping std'!$A:$D,4,0),VLOOKUP(TRIM($D113),'BS Mapping std'!$A:$D,4,0)),_xlfn.IFNA(VLOOKUP(TRIM($E113),'PL mapping Std'!$A:$F,6,0),VLOOKUP(TRIM($D113),'PL mapping Std'!$A:$F,6,0))))</f>
        <v/>
      </c>
      <c r="W113">
        <f>IFERROR(VLOOKUP(E113,'F30 mapping'!A:D,4,0),VLOOKUP(D113,'F30 mapping'!A:D,4,0))</f>
        <v>0</v>
      </c>
    </row>
    <row r="114" spans="1:23" x14ac:dyDescent="0.3">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 std'!$A:$C,3,0),VLOOKUP(TRIM($D114),'BS Mapping std'!$A:$C,3,0)),_xlfn.IFNA(VLOOKUP(TRIM($E114),'PL mapping Std'!$A:$C,3,0),VLOOKUP(TRIM($D114),'PL mapping Std'!$A:$C,3,0)))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 std'!A:F,6,0),VLOOKUP(D114,'BS Mapping std'!A:F,6,0)),_xlfn.IFNA(VLOOKUP(E114,'PL mapping Std'!A:D,4,0),VLOOKUP(D114,'PL mapping Std'!A:D,4,0)))</f>
        <v>0</v>
      </c>
      <c r="T114">
        <f>IF(B114&lt;6,_xlfn.IFNA(VLOOKUP(E114,'BS Mapping std'!A:G,7,0),VLOOKUP(D114,'BS Mapping std'!A:G,7,0)),_xlfn.IFNA(VLOOKUP(E114,'PL mapping Std'!A:E,5,0),VLOOKUP(D114,'PL mapping Std'!A:E,5,0)))</f>
        <v>0</v>
      </c>
      <c r="V114" t="str">
        <f>IF(IF(A114="BS",_xlfn.IFNA(VLOOKUP(TRIM($E114),'BS Mapping std'!$A:$D,4,0),VLOOKUP(TRIM($D114),'BS Mapping std'!$A:$D,4,0)),_xlfn.IFNA(VLOOKUP(TRIM($E114),'PL mapping Std'!$A:$F,6,0),VLOOKUP(TRIM($D114),'PL mapping Std'!$A:$F,6,0)))=0,"",IF(A114="BS",_xlfn.IFNA(VLOOKUP(TRIM($E114),'BS Mapping std'!$A:$D,4,0),VLOOKUP(TRIM($D114),'BS Mapping std'!$A:$D,4,0)),_xlfn.IFNA(VLOOKUP(TRIM($E114),'PL mapping Std'!$A:$F,6,0),VLOOKUP(TRIM($D114),'PL mapping Std'!$A:$F,6,0))))</f>
        <v/>
      </c>
      <c r="W114">
        <f>IFERROR(VLOOKUP(E114,'F30 mapping'!A:D,4,0),VLOOKUP(D114,'F30 mapping'!A:D,4,0))</f>
        <v>0</v>
      </c>
    </row>
    <row r="115" spans="1:23" x14ac:dyDescent="0.3">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 std'!$A:$C,3,0),VLOOKUP(TRIM($D115),'BS Mapping std'!$A:$C,3,0)),_xlfn.IFNA(VLOOKUP(TRIM($E115),'PL mapping Std'!$A:$C,3,0),VLOOKUP(TRIM($D115),'PL mapping Std'!$A:$C,3,0)))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 std'!A:F,6,0),VLOOKUP(D115,'BS Mapping std'!A:F,6,0)),_xlfn.IFNA(VLOOKUP(E115,'PL mapping Std'!A:D,4,0),VLOOKUP(D115,'PL mapping Std'!A:D,4,0)))</f>
        <v>0</v>
      </c>
      <c r="T115">
        <f>IF(B115&lt;6,_xlfn.IFNA(VLOOKUP(E115,'BS Mapping std'!A:G,7,0),VLOOKUP(D115,'BS Mapping std'!A:G,7,0)),_xlfn.IFNA(VLOOKUP(E115,'PL mapping Std'!A:E,5,0),VLOOKUP(D115,'PL mapping Std'!A:E,5,0)))</f>
        <v>0</v>
      </c>
      <c r="V115" t="str">
        <f>IF(IF(A115="BS",_xlfn.IFNA(VLOOKUP(TRIM($E115),'BS Mapping std'!$A:$D,4,0),VLOOKUP(TRIM($D115),'BS Mapping std'!$A:$D,4,0)),_xlfn.IFNA(VLOOKUP(TRIM($E115),'PL mapping Std'!$A:$F,6,0),VLOOKUP(TRIM($D115),'PL mapping Std'!$A:$F,6,0)))=0,"",IF(A115="BS",_xlfn.IFNA(VLOOKUP(TRIM($E115),'BS Mapping std'!$A:$D,4,0),VLOOKUP(TRIM($D115),'BS Mapping std'!$A:$D,4,0)),_xlfn.IFNA(VLOOKUP(TRIM($E115),'PL mapping Std'!$A:$F,6,0),VLOOKUP(TRIM($D115),'PL mapping Std'!$A:$F,6,0))))</f>
        <v/>
      </c>
      <c r="W115">
        <f>IFERROR(VLOOKUP(E115,'F30 mapping'!A:D,4,0),VLOOKUP(D115,'F30 mapping'!A:D,4,0))</f>
        <v>0</v>
      </c>
    </row>
    <row r="116" spans="1:23" x14ac:dyDescent="0.3">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 std'!$A:$C,3,0),VLOOKUP(TRIM($D116),'BS Mapping std'!$A:$C,3,0)),_xlfn.IFNA(VLOOKUP(TRIM($E116),'PL mapping Std'!$A:$C,3,0),VLOOKUP(TRIM($D116),'PL mapping Std'!$A:$C,3,0)))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 std'!A:F,6,0),VLOOKUP(D116,'BS Mapping std'!A:F,6,0)),_xlfn.IFNA(VLOOKUP(E116,'PL mapping Std'!A:D,4,0),VLOOKUP(D116,'PL mapping Std'!A:D,4,0)))</f>
        <v>0</v>
      </c>
      <c r="T116">
        <f>IF(B116&lt;6,_xlfn.IFNA(VLOOKUP(E116,'BS Mapping std'!A:G,7,0),VLOOKUP(D116,'BS Mapping std'!A:G,7,0)),_xlfn.IFNA(VLOOKUP(E116,'PL mapping Std'!A:E,5,0),VLOOKUP(D116,'PL mapping Std'!A:E,5,0)))</f>
        <v>0</v>
      </c>
      <c r="V116" t="str">
        <f>IF(IF(A116="BS",_xlfn.IFNA(VLOOKUP(TRIM($E116),'BS Mapping std'!$A:$D,4,0),VLOOKUP(TRIM($D116),'BS Mapping std'!$A:$D,4,0)),_xlfn.IFNA(VLOOKUP(TRIM($E116),'PL mapping Std'!$A:$F,6,0),VLOOKUP(TRIM($D116),'PL mapping Std'!$A:$F,6,0)))=0,"",IF(A116="BS",_xlfn.IFNA(VLOOKUP(TRIM($E116),'BS Mapping std'!$A:$D,4,0),VLOOKUP(TRIM($D116),'BS Mapping std'!$A:$D,4,0)),_xlfn.IFNA(VLOOKUP(TRIM($E116),'PL mapping Std'!$A:$F,6,0),VLOOKUP(TRIM($D116),'PL mapping Std'!$A:$F,6,0))))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C11" sqref="C11"/>
    </sheetView>
  </sheetViews>
  <sheetFormatPr defaultColWidth="29.5546875" defaultRowHeight="12" x14ac:dyDescent="0.3"/>
  <cols>
    <col min="1" max="16384" width="29.5546875" style="180"/>
  </cols>
  <sheetData>
    <row r="1" spans="1:3" x14ac:dyDescent="0.3">
      <c r="A1" s="157" t="str">
        <f>'Trial Balance'!A1</f>
        <v xml:space="preserve">Company:                </v>
      </c>
      <c r="B1" s="158" t="str">
        <f>'Trial Balance'!B1</f>
        <v>X</v>
      </c>
    </row>
    <row r="2" spans="1:3" x14ac:dyDescent="0.3">
      <c r="A2" s="157" t="str">
        <f>'Trial Balance'!A2</f>
        <v xml:space="preserve">Address:                    </v>
      </c>
      <c r="B2" s="158" t="str">
        <f>'Trial Balance'!B2</f>
        <v>X</v>
      </c>
    </row>
    <row r="3" spans="1:3" x14ac:dyDescent="0.3">
      <c r="A3" s="157" t="str">
        <f>'Trial Balance'!A3</f>
        <v xml:space="preserve">VAT tax code: </v>
      </c>
      <c r="B3" s="158" t="str">
        <f>'Trial Balance'!B3</f>
        <v>X</v>
      </c>
    </row>
    <row r="4" spans="1:3" x14ac:dyDescent="0.3">
      <c r="A4" s="157" t="str">
        <f>'Trial Balance'!A4</f>
        <v xml:space="preserve">Registration no:            </v>
      </c>
      <c r="B4" s="158" t="str">
        <f>'Trial Balance'!B4</f>
        <v>X</v>
      </c>
    </row>
    <row r="5" spans="1:3" x14ac:dyDescent="0.3">
      <c r="A5" s="157" t="str">
        <f>'Trial Balance'!A5</f>
        <v xml:space="preserve">Type of Company:        </v>
      </c>
      <c r="B5" s="158" t="str">
        <f>'Trial Balance'!B5</f>
        <v>X</v>
      </c>
    </row>
    <row r="6" spans="1:3" x14ac:dyDescent="0.3">
      <c r="A6" s="157" t="str">
        <f>'Trial Balance'!A6</f>
        <v xml:space="preserve">Main activity:            </v>
      </c>
      <c r="B6" s="158" t="str">
        <f>'Trial Balance'!B6</f>
        <v>X</v>
      </c>
    </row>
    <row r="7" spans="1:3" x14ac:dyDescent="0.3">
      <c r="A7" s="157" t="str">
        <f>'Trial Balance'!A7</f>
        <v>Financial Year</v>
      </c>
      <c r="B7" s="160">
        <f>'Trial Balance'!B7</f>
        <v>2022</v>
      </c>
    </row>
    <row r="9" spans="1:3" x14ac:dyDescent="0.3">
      <c r="A9" s="2" t="s">
        <v>2441</v>
      </c>
    </row>
    <row r="11" spans="1:3" x14ac:dyDescent="0.3">
      <c r="A11" s="165"/>
      <c r="B11" s="192">
        <f>'Trial Balance'!J6</f>
        <v>2021</v>
      </c>
      <c r="C11" s="192">
        <f>'Trial Balance'!K6</f>
        <v>2022</v>
      </c>
    </row>
    <row r="12" spans="1:3" x14ac:dyDescent="0.3">
      <c r="A12" s="182" t="s">
        <v>2200</v>
      </c>
      <c r="B12" s="183">
        <f>ROUND(SUMIF('Trial Balance'!S:S,A12,'Trial Balance'!H:H),0)</f>
        <v>77602</v>
      </c>
      <c r="C12" s="183">
        <f>ROUND(SUMIF('Trial Balance'!S:S,A12,'Trial Balance'!K:K),0)</f>
        <v>29535</v>
      </c>
    </row>
    <row r="13" spans="1:3" x14ac:dyDescent="0.3">
      <c r="A13" s="182" t="s">
        <v>2201</v>
      </c>
      <c r="B13" s="183">
        <f>ROUND(SUMIF('Trial Balance'!S:S,A13,'Trial Balance'!H:H),0)</f>
        <v>342157</v>
      </c>
      <c r="C13" s="183">
        <f>ROUND(SUMIF('Trial Balance'!S:S,A13,'Trial Balance'!K:K),0)</f>
        <v>377756</v>
      </c>
    </row>
    <row r="14" spans="1:3" x14ac:dyDescent="0.3">
      <c r="A14" s="182" t="s">
        <v>2203</v>
      </c>
      <c r="B14" s="183">
        <f>ROUND(SUMIF('Trial Balance'!S:S,A14,'Trial Balance'!H:H),0)</f>
        <v>6070</v>
      </c>
      <c r="C14" s="183">
        <f>ROUND(SUMIF('Trial Balance'!S:S,A14,'Trial Balance'!K:K),0)</f>
        <v>13392</v>
      </c>
    </row>
    <row r="15" spans="1:3" x14ac:dyDescent="0.3">
      <c r="A15" s="182" t="s">
        <v>2442</v>
      </c>
      <c r="B15" s="183">
        <f>ROUND(SUMIF('Trial Balance'!S:S,A15,'Trial Balance'!H:H),0)</f>
        <v>0</v>
      </c>
      <c r="C15" s="183">
        <f>ROUND(SUMIF('Trial Balance'!S:S,A15,'Trial Balance'!K:K),0)</f>
        <v>0</v>
      </c>
    </row>
    <row r="16" spans="1:3" x14ac:dyDescent="0.3">
      <c r="A16" s="182" t="s">
        <v>2199</v>
      </c>
      <c r="B16" s="183">
        <f>ROUND(SUMIF('Trial Balance'!S:S,A16,'Trial Balance'!H:H),0)</f>
        <v>0</v>
      </c>
      <c r="C16" s="183">
        <f>ROUND(SUMIF('Trial Balance'!S:S,A16,'Trial Balance'!K:K),0)</f>
        <v>0</v>
      </c>
    </row>
    <row r="17" spans="1:3" x14ac:dyDescent="0.3">
      <c r="A17" s="182" t="s">
        <v>2202</v>
      </c>
      <c r="B17" s="183">
        <f>ROUND(SUMIF('Trial Balance'!S:S,A17,'Trial Balance'!H:H),0)</f>
        <v>0</v>
      </c>
      <c r="C17" s="183">
        <f>ROUND(SUMIF('Trial Balance'!S:S,A17,'Trial Balance'!K:K),0)</f>
        <v>0</v>
      </c>
    </row>
    <row r="18" spans="1:3" x14ac:dyDescent="0.3">
      <c r="A18" s="182" t="s">
        <v>200</v>
      </c>
      <c r="B18" s="183">
        <f>ROUND(SUMIF('Trial Balance'!S:S,A18,'Trial Balance'!H:H),0)</f>
        <v>0</v>
      </c>
      <c r="C18" s="183">
        <f>ROUND(SUMIF('Trial Balance'!S:S,A18,'Trial Balance'!K:K),0)</f>
        <v>0</v>
      </c>
    </row>
    <row r="19" spans="1:3" x14ac:dyDescent="0.3">
      <c r="A19" s="165" t="s">
        <v>1303</v>
      </c>
      <c r="B19" s="166">
        <f>SUM(B12:B18)</f>
        <v>425829</v>
      </c>
      <c r="C19" s="166">
        <f>SUM(C12:C18)</f>
        <v>420683</v>
      </c>
    </row>
    <row r="20" spans="1:3" x14ac:dyDescent="0.3">
      <c r="A20" s="158" t="s">
        <v>2238</v>
      </c>
      <c r="B20" s="193">
        <f>'1. F10'!D23</f>
        <v>425829</v>
      </c>
      <c r="C20" s="193">
        <f>'1. F10'!E23</f>
        <v>420683</v>
      </c>
    </row>
    <row r="21" spans="1:3" x14ac:dyDescent="0.3">
      <c r="A21" s="159" t="s">
        <v>2071</v>
      </c>
      <c r="B21" s="176">
        <f>B19-B20</f>
        <v>0</v>
      </c>
      <c r="C21" s="176">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12" sqref="A12"/>
    </sheetView>
  </sheetViews>
  <sheetFormatPr defaultColWidth="30.5546875" defaultRowHeight="12" x14ac:dyDescent="0.3"/>
  <cols>
    <col min="1" max="1" width="43" style="180" bestFit="1" customWidth="1"/>
    <col min="2" max="2" width="47" style="180" bestFit="1" customWidth="1"/>
    <col min="3" max="4" width="15.33203125" style="180" bestFit="1" customWidth="1"/>
    <col min="5" max="5" width="16.44140625" style="180" bestFit="1" customWidth="1"/>
    <col min="6" max="6" width="13.109375" style="180" bestFit="1" customWidth="1"/>
    <col min="7" max="7" width="17.88671875" style="180" bestFit="1" customWidth="1"/>
    <col min="8" max="16384" width="30.5546875" style="180"/>
  </cols>
  <sheetData>
    <row r="1" spans="1:7" x14ac:dyDescent="0.3">
      <c r="A1" s="157" t="str">
        <f>'Trial Balance'!A1</f>
        <v xml:space="preserve">Company:                </v>
      </c>
      <c r="B1" s="158" t="str">
        <f>'Trial Balance'!B1</f>
        <v>X</v>
      </c>
    </row>
    <row r="2" spans="1:7" x14ac:dyDescent="0.3">
      <c r="A2" s="157" t="str">
        <f>'Trial Balance'!A2</f>
        <v xml:space="preserve">Address:                    </v>
      </c>
      <c r="B2" s="158" t="str">
        <f>'Trial Balance'!B2</f>
        <v>X</v>
      </c>
    </row>
    <row r="3" spans="1:7" x14ac:dyDescent="0.3">
      <c r="A3" s="157" t="str">
        <f>'Trial Balance'!A3</f>
        <v xml:space="preserve">VAT tax code: </v>
      </c>
      <c r="B3" s="158" t="str">
        <f>'Trial Balance'!B3</f>
        <v>X</v>
      </c>
    </row>
    <row r="4" spans="1:7" x14ac:dyDescent="0.3">
      <c r="A4" s="157" t="str">
        <f>'Trial Balance'!A4</f>
        <v xml:space="preserve">Registration no:            </v>
      </c>
      <c r="B4" s="158" t="str">
        <f>'Trial Balance'!B4</f>
        <v>X</v>
      </c>
    </row>
    <row r="5" spans="1:7" x14ac:dyDescent="0.3">
      <c r="A5" s="157" t="str">
        <f>'Trial Balance'!A5</f>
        <v xml:space="preserve">Type of Company:        </v>
      </c>
      <c r="B5" s="158" t="str">
        <f>'Trial Balance'!B5</f>
        <v>X</v>
      </c>
    </row>
    <row r="6" spans="1:7" x14ac:dyDescent="0.3">
      <c r="A6" s="157" t="str">
        <f>'Trial Balance'!A6</f>
        <v xml:space="preserve">Main activity:            </v>
      </c>
      <c r="B6" s="158" t="str">
        <f>'Trial Balance'!B6</f>
        <v>X</v>
      </c>
    </row>
    <row r="7" spans="1:7" x14ac:dyDescent="0.3">
      <c r="A7" s="157" t="str">
        <f>'Trial Balance'!A7</f>
        <v>Financial Year</v>
      </c>
      <c r="B7" s="160">
        <f>'Trial Balance'!B7</f>
        <v>2022</v>
      </c>
    </row>
    <row r="9" spans="1:7" x14ac:dyDescent="0.3">
      <c r="A9" s="2" t="s">
        <v>2443</v>
      </c>
    </row>
    <row r="11" spans="1:7" x14ac:dyDescent="0.3">
      <c r="A11" s="161"/>
      <c r="B11" s="161"/>
      <c r="C11" s="161" t="s">
        <v>2444</v>
      </c>
      <c r="D11" s="161" t="s">
        <v>2444</v>
      </c>
      <c r="E11" s="192" t="s">
        <v>2445</v>
      </c>
      <c r="F11" s="192"/>
      <c r="G11" s="192"/>
    </row>
    <row r="12" spans="1:7" x14ac:dyDescent="0.3">
      <c r="A12" s="161"/>
      <c r="B12" s="161" t="s">
        <v>2446</v>
      </c>
      <c r="C12" s="194">
        <v>2021</v>
      </c>
      <c r="D12" s="188">
        <v>2022</v>
      </c>
      <c r="E12" s="192" t="s">
        <v>2447</v>
      </c>
      <c r="F12" s="192" t="s">
        <v>2448</v>
      </c>
      <c r="G12" s="192" t="s">
        <v>2449</v>
      </c>
    </row>
    <row r="13" spans="1:7" x14ac:dyDescent="0.3">
      <c r="A13" s="161"/>
      <c r="B13" s="161"/>
      <c r="C13" s="195"/>
      <c r="D13" s="162"/>
      <c r="E13" s="192"/>
      <c r="F13" s="192"/>
      <c r="G13" s="192"/>
    </row>
    <row r="14" spans="1:7" x14ac:dyDescent="0.3">
      <c r="A14" s="182">
        <v>1</v>
      </c>
      <c r="B14" s="182" t="s">
        <v>2118</v>
      </c>
      <c r="C14" s="183">
        <f>-ROUND(SUMIF('Trial Balance'!S:S,B14,'Trial Balance'!H:H),0)</f>
        <v>0</v>
      </c>
      <c r="D14" s="183">
        <f>-ROUND(SUMIF('Trial Balance'!S:S,B14,'Trial Balance'!K:K),0)</f>
        <v>0</v>
      </c>
      <c r="E14" s="190"/>
      <c r="F14" s="190"/>
      <c r="G14" s="190"/>
    </row>
    <row r="15" spans="1:7" x14ac:dyDescent="0.3">
      <c r="A15" s="182"/>
      <c r="B15" s="182" t="s">
        <v>2456</v>
      </c>
      <c r="C15" s="183"/>
      <c r="D15" s="183"/>
      <c r="E15" s="190"/>
      <c r="F15" s="190"/>
      <c r="G15" s="190"/>
    </row>
    <row r="16" spans="1:7" x14ac:dyDescent="0.3">
      <c r="A16" s="182">
        <v>2</v>
      </c>
      <c r="B16" s="182" t="s">
        <v>2122</v>
      </c>
      <c r="C16" s="183">
        <f>-ROUND(SUMIF('Trial Balance'!S:S,B16,'Trial Balance'!H:H),0)</f>
        <v>0</v>
      </c>
      <c r="D16" s="183">
        <f>-ROUND(SUMIF('Trial Balance'!S:S,B16,'Trial Balance'!K:K),0)</f>
        <v>0</v>
      </c>
      <c r="E16" s="190"/>
      <c r="F16" s="190"/>
      <c r="G16" s="190"/>
    </row>
    <row r="17" spans="1:7" x14ac:dyDescent="0.3">
      <c r="A17" s="182">
        <v>3</v>
      </c>
      <c r="B17" s="182" t="s">
        <v>2184</v>
      </c>
      <c r="C17" s="183">
        <f>-ROUND(SUMIF('Trial Balance'!S:S,B17,'Trial Balance'!H:H),0)</f>
        <v>0</v>
      </c>
      <c r="D17" s="183">
        <f>-ROUND(SUMIF('Trial Balance'!S:S,B17,'Trial Balance'!K:K),0)</f>
        <v>0</v>
      </c>
      <c r="E17" s="190"/>
      <c r="F17" s="190"/>
      <c r="G17" s="190"/>
    </row>
    <row r="18" spans="1:7" x14ac:dyDescent="0.3">
      <c r="A18" s="182">
        <v>4</v>
      </c>
      <c r="B18" s="182" t="s">
        <v>2457</v>
      </c>
      <c r="C18" s="183">
        <f>-ROUND(SUMIF('Trial Balance'!S:S,B18,'Trial Balance'!H:H),0)</f>
        <v>0</v>
      </c>
      <c r="D18" s="183">
        <f>-ROUND(SUMIF('Trial Balance'!S:S,B18,'Trial Balance'!K:K),0)</f>
        <v>0</v>
      </c>
      <c r="E18" s="190"/>
      <c r="F18" s="190"/>
      <c r="G18" s="190"/>
    </row>
    <row r="19" spans="1:7" x14ac:dyDescent="0.3">
      <c r="A19" s="182">
        <v>5</v>
      </c>
      <c r="B19" s="182" t="s">
        <v>2178</v>
      </c>
      <c r="C19" s="183">
        <f>-ROUND(SUMIF('Trial Balance'!S:S,B19,'Trial Balance'!H:H),0)</f>
        <v>8185</v>
      </c>
      <c r="D19" s="183">
        <f>-ROUND(SUMIF('Trial Balance'!S:S,B19,'Trial Balance'!K:K),0)</f>
        <v>12760</v>
      </c>
      <c r="E19" s="190"/>
      <c r="F19" s="190"/>
      <c r="G19" s="190"/>
    </row>
    <row r="20" spans="1:7" s="158" customFormat="1" x14ac:dyDescent="0.3">
      <c r="A20" s="165" t="s">
        <v>2239</v>
      </c>
      <c r="B20" s="165" t="s">
        <v>2458</v>
      </c>
      <c r="C20" s="166">
        <f>SUM(C17:C19)</f>
        <v>8185</v>
      </c>
      <c r="D20" s="166">
        <f>SUM(D17:D19)</f>
        <v>12760</v>
      </c>
      <c r="E20" s="191"/>
      <c r="F20" s="191"/>
      <c r="G20" s="191"/>
    </row>
    <row r="21" spans="1:7" x14ac:dyDescent="0.3">
      <c r="A21" s="182"/>
      <c r="B21" s="182"/>
      <c r="C21" s="183"/>
      <c r="D21" s="183"/>
      <c r="E21" s="190"/>
      <c r="F21" s="190"/>
      <c r="G21" s="190"/>
    </row>
    <row r="22" spans="1:7" x14ac:dyDescent="0.3">
      <c r="A22" s="182">
        <v>7</v>
      </c>
      <c r="B22" s="182" t="s">
        <v>2179</v>
      </c>
      <c r="C22" s="183">
        <f>-ROUND(SUMIF('Trial Balance'!S:S,B22,'Trial Balance'!H:H),0)</f>
        <v>0</v>
      </c>
      <c r="D22" s="183">
        <f>-ROUND(SUMIF('Trial Balance'!S:S,B22,'Trial Balance'!K:K),0)</f>
        <v>0</v>
      </c>
      <c r="E22" s="190"/>
      <c r="F22" s="190"/>
      <c r="G22" s="190"/>
    </row>
    <row r="23" spans="1:7" x14ac:dyDescent="0.3">
      <c r="A23" s="182">
        <v>8</v>
      </c>
      <c r="B23" s="182" t="s">
        <v>2119</v>
      </c>
      <c r="C23" s="183">
        <f>-ROUND(SUMIF('Trial Balance'!S:S,B23,'Trial Balance'!H:H),0)</f>
        <v>0</v>
      </c>
      <c r="D23" s="183">
        <f>-ROUND(SUMIF('Trial Balance'!S:S,B23,'Trial Balance'!K:K),0)</f>
        <v>0</v>
      </c>
      <c r="E23" s="190"/>
      <c r="F23" s="190"/>
      <c r="G23" s="190"/>
    </row>
    <row r="24" spans="1:7" x14ac:dyDescent="0.3">
      <c r="A24" s="182">
        <v>9</v>
      </c>
      <c r="B24" s="182" t="s">
        <v>2459</v>
      </c>
      <c r="C24" s="183">
        <f>-ROUND(SUMIF('Trial Balance'!S:S,B24,'Trial Balance'!H:H),0)</f>
        <v>0</v>
      </c>
      <c r="D24" s="183">
        <f>-ROUND(SUMIF('Trial Balance'!S:S,B24,'Trial Balance'!K:K),0)</f>
        <v>0</v>
      </c>
      <c r="E24" s="190"/>
      <c r="F24" s="190"/>
      <c r="G24" s="190"/>
    </row>
    <row r="25" spans="1:7" x14ac:dyDescent="0.3">
      <c r="A25" s="182">
        <v>10</v>
      </c>
      <c r="B25" s="182" t="s">
        <v>2460</v>
      </c>
      <c r="C25" s="183">
        <f>-ROUND(SUMIF('Trial Balance'!S:S,B25,'Trial Balance'!H:H),0)</f>
        <v>0</v>
      </c>
      <c r="D25" s="183">
        <f>-ROUND(SUMIF('Trial Balance'!S:S,B25,'Trial Balance'!K:K),0)</f>
        <v>0</v>
      </c>
      <c r="E25" s="190"/>
      <c r="F25" s="190"/>
      <c r="G25" s="190"/>
    </row>
    <row r="26" spans="1:7" x14ac:dyDescent="0.3">
      <c r="A26" s="182">
        <v>11</v>
      </c>
      <c r="B26" s="182" t="s">
        <v>2121</v>
      </c>
      <c r="C26" s="183">
        <f>-ROUND(SUMIF('Trial Balance'!T:T,B26,'Trial Balance'!H:H),0)</f>
        <v>133338</v>
      </c>
      <c r="D26" s="183">
        <f>-ROUND(SUMIF('Trial Balance'!T:T,B26,'Trial Balance'!K:K),0)</f>
        <v>187415</v>
      </c>
      <c r="E26" s="190"/>
      <c r="F26" s="190"/>
      <c r="G26" s="190"/>
    </row>
    <row r="27" spans="1:7" x14ac:dyDescent="0.3">
      <c r="A27" s="182"/>
      <c r="B27" s="182"/>
      <c r="C27" s="183"/>
      <c r="D27" s="183"/>
      <c r="E27" s="190"/>
      <c r="F27" s="190"/>
      <c r="G27" s="190"/>
    </row>
    <row r="28" spans="1:7" s="158" customFormat="1" x14ac:dyDescent="0.3">
      <c r="A28" s="165">
        <v>12</v>
      </c>
      <c r="B28" s="165" t="s">
        <v>1303</v>
      </c>
      <c r="C28" s="166">
        <f>C14+C16+C20+SUM(C22:C26)</f>
        <v>141523</v>
      </c>
      <c r="D28" s="166">
        <f>D14+D16+D20+SUM(D22:D26)</f>
        <v>200175</v>
      </c>
      <c r="E28" s="165"/>
      <c r="F28" s="165"/>
      <c r="G28" s="165"/>
    </row>
    <row r="29" spans="1:7" x14ac:dyDescent="0.3">
      <c r="B29" s="158" t="s">
        <v>2233</v>
      </c>
      <c r="C29" s="168">
        <f>'1. F10'!D28</f>
        <v>141523</v>
      </c>
      <c r="D29" s="168">
        <f>'1. F10'!E28</f>
        <v>200175</v>
      </c>
    </row>
    <row r="30" spans="1:7" x14ac:dyDescent="0.3">
      <c r="B30" s="159" t="s">
        <v>2071</v>
      </c>
      <c r="C30" s="169">
        <f>C28-C29</f>
        <v>0</v>
      </c>
      <c r="D30" s="169">
        <f>D28-D29</f>
        <v>0</v>
      </c>
    </row>
    <row r="33" spans="1:6" ht="13.75" customHeight="1" x14ac:dyDescent="0.3">
      <c r="A33" s="250"/>
      <c r="B33" s="251" t="s">
        <v>2444</v>
      </c>
      <c r="C33" s="252" t="s">
        <v>2444</v>
      </c>
      <c r="D33" s="275" t="s">
        <v>2445</v>
      </c>
      <c r="E33" s="276"/>
      <c r="F33" s="276"/>
    </row>
    <row r="34" spans="1:6" x14ac:dyDescent="0.3">
      <c r="A34" s="253" t="s">
        <v>2446</v>
      </c>
      <c r="B34" s="254">
        <f>C12</f>
        <v>2021</v>
      </c>
      <c r="C34" s="255">
        <f>D12</f>
        <v>2022</v>
      </c>
      <c r="D34" s="252" t="s">
        <v>2447</v>
      </c>
      <c r="E34" s="252" t="s">
        <v>2448</v>
      </c>
      <c r="F34" s="252" t="s">
        <v>2455</v>
      </c>
    </row>
    <row r="35" spans="1:6" x14ac:dyDescent="0.3">
      <c r="A35" s="256"/>
      <c r="B35" s="257"/>
      <c r="C35" s="258"/>
      <c r="D35" s="256"/>
      <c r="E35" s="256"/>
      <c r="F35" s="256"/>
    </row>
    <row r="36" spans="1:6" x14ac:dyDescent="0.3">
      <c r="A36" s="182" t="s">
        <v>2185</v>
      </c>
      <c r="B36" s="183">
        <f>-ROUND(SUMIF('Trial Balance'!S:S,A36,'Trial Balance'!H:H),0)</f>
        <v>0</v>
      </c>
      <c r="C36" s="183">
        <f>-ROUND(SUMIF('Trial Balance'!S:S,A36,'Trial Balance'!K:K),0)</f>
        <v>0</v>
      </c>
      <c r="D36" s="190"/>
      <c r="E36" s="190"/>
      <c r="F36" s="190"/>
    </row>
    <row r="37" spans="1:6" x14ac:dyDescent="0.3">
      <c r="A37" s="182" t="s">
        <v>2190</v>
      </c>
      <c r="B37" s="183">
        <f>-ROUND(SUMIF('Trial Balance'!S:S,A37,'Trial Balance'!H:H),0)</f>
        <v>0</v>
      </c>
      <c r="C37" s="183">
        <f>-ROUND(SUMIF('Trial Balance'!S:S,A37,'Trial Balance'!K:K),0)</f>
        <v>0</v>
      </c>
      <c r="D37" s="190"/>
      <c r="E37" s="190"/>
      <c r="F37" s="190"/>
    </row>
    <row r="38" spans="1:6" x14ac:dyDescent="0.3">
      <c r="A38" s="182" t="s">
        <v>2198</v>
      </c>
      <c r="B38" s="183">
        <f>-ROUND(SUMIF('Trial Balance'!S:S,A38,'Trial Balance'!H:H),0)</f>
        <v>0</v>
      </c>
      <c r="C38" s="183">
        <f>-ROUND(SUMIF('Trial Balance'!S:S,A38,'Trial Balance'!K:K),0)</f>
        <v>0</v>
      </c>
      <c r="D38" s="190"/>
      <c r="E38" s="190"/>
      <c r="F38" s="190"/>
    </row>
    <row r="39" spans="1:6" x14ac:dyDescent="0.3">
      <c r="A39" s="182" t="s">
        <v>2193</v>
      </c>
      <c r="B39" s="183">
        <f>-ROUND(SUMIF('Trial Balance'!S:S,A39,'Trial Balance'!H:H),0)</f>
        <v>0</v>
      </c>
      <c r="C39" s="183">
        <f>-ROUND(SUMIF('Trial Balance'!S:S,A39,'Trial Balance'!K:K),0)</f>
        <v>0</v>
      </c>
      <c r="D39" s="190"/>
      <c r="E39" s="190"/>
      <c r="F39" s="190"/>
    </row>
    <row r="40" spans="1:6" x14ac:dyDescent="0.3">
      <c r="A40" s="182" t="s">
        <v>2187</v>
      </c>
      <c r="B40" s="183">
        <f>-ROUND(SUMIF('Trial Balance'!S:S,A40,'Trial Balance'!H:H),0)</f>
        <v>133338</v>
      </c>
      <c r="C40" s="183">
        <f>-ROUND(SUMIF('Trial Balance'!S:S,A40,'Trial Balance'!K:K),0)</f>
        <v>187415</v>
      </c>
      <c r="D40" s="190"/>
      <c r="E40" s="190"/>
      <c r="F40" s="190"/>
    </row>
    <row r="41" spans="1:6" x14ac:dyDescent="0.3">
      <c r="A41" s="182" t="s">
        <v>2120</v>
      </c>
      <c r="B41" s="183">
        <f>-ROUND(SUMIF('Trial Balance'!S:S,A41,'Trial Balance'!H:H),0)</f>
        <v>0</v>
      </c>
      <c r="C41" s="183">
        <f>-ROUND(SUMIF('Trial Balance'!S:S,A41,'Trial Balance'!K:K),0)</f>
        <v>0</v>
      </c>
      <c r="D41" s="190"/>
      <c r="E41" s="190"/>
      <c r="F41" s="190"/>
    </row>
    <row r="42" spans="1:6" x14ac:dyDescent="0.3">
      <c r="A42" s="158" t="s">
        <v>1303</v>
      </c>
      <c r="B42" s="168">
        <f>SUM(B36:B41)</f>
        <v>133338</v>
      </c>
      <c r="C42" s="168">
        <f>SUM(C36:C41)</f>
        <v>187415</v>
      </c>
    </row>
    <row r="43" spans="1:6" x14ac:dyDescent="0.3">
      <c r="A43" s="159" t="s">
        <v>2071</v>
      </c>
      <c r="B43" s="169">
        <f>B42-C26</f>
        <v>0</v>
      </c>
      <c r="C43" s="169">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heetViews>
  <sheetFormatPr defaultColWidth="9.109375" defaultRowHeight="12" x14ac:dyDescent="0.3"/>
  <cols>
    <col min="1" max="1" width="72.5546875" style="180" customWidth="1"/>
    <col min="2" max="2" width="17.109375" style="180" customWidth="1"/>
    <col min="3" max="3" width="13.109375" style="180" bestFit="1" customWidth="1"/>
    <col min="4" max="4" width="11.6640625" style="180" bestFit="1" customWidth="1"/>
    <col min="5" max="5" width="9.109375" style="180"/>
    <col min="6" max="6" width="12.109375" style="180" bestFit="1" customWidth="1"/>
    <col min="7" max="16384" width="9.109375" style="180"/>
  </cols>
  <sheetData>
    <row r="1" spans="1:7" x14ac:dyDescent="0.3">
      <c r="A1" s="157" t="str">
        <f>'Trial Balance'!A1</f>
        <v xml:space="preserve">Company:                </v>
      </c>
      <c r="B1" s="158" t="str">
        <f>'Trial Balance'!B1</f>
        <v>X</v>
      </c>
    </row>
    <row r="2" spans="1:7" x14ac:dyDescent="0.3">
      <c r="A2" s="157" t="str">
        <f>'Trial Balance'!A2</f>
        <v xml:space="preserve">Address:                    </v>
      </c>
      <c r="B2" s="158" t="str">
        <f>'Trial Balance'!B2</f>
        <v>X</v>
      </c>
    </row>
    <row r="3" spans="1:7" x14ac:dyDescent="0.3">
      <c r="A3" s="157" t="str">
        <f>'Trial Balance'!A3</f>
        <v xml:space="preserve">VAT tax code: </v>
      </c>
      <c r="B3" s="158" t="str">
        <f>'Trial Balance'!B3</f>
        <v>X</v>
      </c>
    </row>
    <row r="4" spans="1:7" x14ac:dyDescent="0.3">
      <c r="A4" s="157" t="str">
        <f>'Trial Balance'!A4</f>
        <v xml:space="preserve">Registration no:            </v>
      </c>
      <c r="B4" s="158" t="str">
        <f>'Trial Balance'!B4</f>
        <v>X</v>
      </c>
    </row>
    <row r="5" spans="1:7" x14ac:dyDescent="0.3">
      <c r="A5" s="157" t="str">
        <f>'Trial Balance'!A5</f>
        <v xml:space="preserve">Type of Company:        </v>
      </c>
      <c r="B5" s="158" t="str">
        <f>'Trial Balance'!B5</f>
        <v>X</v>
      </c>
    </row>
    <row r="6" spans="1:7" x14ac:dyDescent="0.3">
      <c r="A6" s="157" t="str">
        <f>'Trial Balance'!A6</f>
        <v xml:space="preserve">Main activity:            </v>
      </c>
      <c r="B6" s="158" t="str">
        <f>'Trial Balance'!B6</f>
        <v>X</v>
      </c>
    </row>
    <row r="7" spans="1:7" x14ac:dyDescent="0.3">
      <c r="A7" s="157" t="str">
        <f>'Trial Balance'!A7</f>
        <v>Financial Year</v>
      </c>
      <c r="B7" s="160">
        <f>'Trial Balance'!B7</f>
        <v>2022</v>
      </c>
    </row>
    <row r="9" spans="1:7" x14ac:dyDescent="0.3">
      <c r="A9" s="2" t="s">
        <v>2461</v>
      </c>
      <c r="B9" s="230"/>
      <c r="C9" s="230"/>
      <c r="D9" s="230"/>
      <c r="E9" s="230"/>
      <c r="F9" s="230"/>
      <c r="G9" s="230"/>
    </row>
    <row r="10" spans="1:7" x14ac:dyDescent="0.3">
      <c r="A10" s="230"/>
      <c r="B10" s="230"/>
      <c r="C10" s="230"/>
      <c r="D10" s="230"/>
      <c r="E10" s="230"/>
      <c r="F10" s="230"/>
      <c r="G10" s="230"/>
    </row>
    <row r="11" spans="1:7" x14ac:dyDescent="0.3">
      <c r="A11" s="250"/>
      <c r="B11" s="259"/>
      <c r="C11" s="260"/>
      <c r="D11" s="261"/>
      <c r="E11" s="261" t="s">
        <v>2407</v>
      </c>
      <c r="F11" s="261"/>
      <c r="G11" s="250"/>
    </row>
    <row r="12" spans="1:7" ht="24" x14ac:dyDescent="0.3">
      <c r="A12" s="262" t="s">
        <v>2462</v>
      </c>
      <c r="B12" s="263" t="s">
        <v>2463</v>
      </c>
      <c r="C12" s="264" t="s">
        <v>2464</v>
      </c>
      <c r="D12" s="265"/>
      <c r="E12" s="266" t="s">
        <v>2465</v>
      </c>
      <c r="F12" s="267"/>
      <c r="G12" s="268" t="s">
        <v>2466</v>
      </c>
    </row>
    <row r="13" spans="1:7" x14ac:dyDescent="0.3">
      <c r="A13" s="228"/>
      <c r="B13" s="269"/>
      <c r="C13" s="270" t="s">
        <v>2467</v>
      </c>
      <c r="D13" s="271" t="s">
        <v>2468</v>
      </c>
      <c r="E13" s="272" t="s">
        <v>2469</v>
      </c>
      <c r="F13" s="273" t="s">
        <v>2470</v>
      </c>
      <c r="G13" s="274"/>
    </row>
    <row r="14" spans="1:7" x14ac:dyDescent="0.3">
      <c r="A14" s="165">
        <v>0</v>
      </c>
      <c r="B14" s="165">
        <v>1</v>
      </c>
      <c r="C14" s="165">
        <v>2</v>
      </c>
      <c r="D14" s="165"/>
      <c r="E14" s="165">
        <v>3</v>
      </c>
      <c r="F14" s="165"/>
      <c r="G14" s="165" t="s">
        <v>2240</v>
      </c>
    </row>
    <row r="15" spans="1:7" x14ac:dyDescent="0.3">
      <c r="A15" s="182" t="s">
        <v>2112</v>
      </c>
      <c r="B15" s="183">
        <f>-ROUND(SUMIF('Trial Balance'!S:S,A15,'Trial Balance'!H:H),0)</f>
        <v>0</v>
      </c>
      <c r="C15" s="183">
        <f>ROUND(SUMIF('Trial Balance'!S:S,A15,'Trial Balance'!J:J),0)</f>
        <v>0</v>
      </c>
      <c r="D15" s="183"/>
      <c r="E15" s="183">
        <f>ROUND(SUMIF('Trial Balance'!S:S,A15,'Trial Balance'!I:I),0)</f>
        <v>0</v>
      </c>
      <c r="F15" s="183"/>
      <c r="G15" s="183">
        <f>B15+C15-E15</f>
        <v>0</v>
      </c>
    </row>
    <row r="16" spans="1:7" x14ac:dyDescent="0.3">
      <c r="A16" s="182" t="s">
        <v>2113</v>
      </c>
      <c r="B16" s="183">
        <f>-ROUND(SUMIF('Trial Balance'!S:S,A16,'Trial Balance'!H:H),0)</f>
        <v>0</v>
      </c>
      <c r="C16" s="183">
        <f>ROUND(SUMIF('Trial Balance'!S:S,A16,'Trial Balance'!J:J),0)</f>
        <v>0</v>
      </c>
      <c r="D16" s="183"/>
      <c r="E16" s="183">
        <f>ROUND(SUMIF('Trial Balance'!S:S,A16,'Trial Balance'!I:I),0)</f>
        <v>0</v>
      </c>
      <c r="F16" s="183"/>
      <c r="G16" s="183">
        <f t="shared" ref="G16:G22" si="0">B16+C16-E16</f>
        <v>0</v>
      </c>
    </row>
    <row r="17" spans="1:7" x14ac:dyDescent="0.3">
      <c r="A17" s="182" t="s">
        <v>2114</v>
      </c>
      <c r="B17" s="183">
        <f>-ROUND(SUMIF('Trial Balance'!S:S,A17,'Trial Balance'!H:H),0)</f>
        <v>0</v>
      </c>
      <c r="C17" s="183">
        <f>ROUND(SUMIF('Trial Balance'!S:S,A17,'Trial Balance'!J:J),0)</f>
        <v>0</v>
      </c>
      <c r="D17" s="183"/>
      <c r="E17" s="183">
        <f>ROUND(SUMIF('Trial Balance'!S:S,A17,'Trial Balance'!I:I),0)</f>
        <v>0</v>
      </c>
      <c r="F17" s="183"/>
      <c r="G17" s="183">
        <f t="shared" si="0"/>
        <v>0</v>
      </c>
    </row>
    <row r="18" spans="1:7" x14ac:dyDescent="0.3">
      <c r="A18" s="182" t="s">
        <v>2115</v>
      </c>
      <c r="B18" s="183">
        <f>-ROUND(SUMIF('Trial Balance'!S:S,A18,'Trial Balance'!H:H),0)</f>
        <v>0</v>
      </c>
      <c r="C18" s="183">
        <f>ROUND(SUMIF('Trial Balance'!S:S,A18,'Trial Balance'!J:J),0)</f>
        <v>0</v>
      </c>
      <c r="D18" s="183"/>
      <c r="E18" s="183">
        <f>ROUND(SUMIF('Trial Balance'!S:S,A18,'Trial Balance'!I:I),0)</f>
        <v>0</v>
      </c>
      <c r="F18" s="183"/>
      <c r="G18" s="183">
        <f t="shared" si="0"/>
        <v>0</v>
      </c>
    </row>
    <row r="19" spans="1:7" x14ac:dyDescent="0.3">
      <c r="A19" s="182" t="s">
        <v>2110</v>
      </c>
      <c r="B19" s="183">
        <f>-ROUND(SUMIF('Trial Balance'!S:S,A19,'Trial Balance'!H:H),0)</f>
        <v>0</v>
      </c>
      <c r="C19" s="183">
        <f>ROUND(SUMIF('Trial Balance'!S:S,A19,'Trial Balance'!J:J),0)</f>
        <v>0</v>
      </c>
      <c r="D19" s="183"/>
      <c r="E19" s="183">
        <f>ROUND(SUMIF('Trial Balance'!S:S,A19,'Trial Balance'!I:I),0)</f>
        <v>0</v>
      </c>
      <c r="F19" s="183"/>
      <c r="G19" s="183">
        <f t="shared" si="0"/>
        <v>0</v>
      </c>
    </row>
    <row r="20" spans="1:7" x14ac:dyDescent="0.3">
      <c r="A20" s="182" t="s">
        <v>2111</v>
      </c>
      <c r="B20" s="183">
        <f>-ROUND(SUMIF('Trial Balance'!S:S,A20,'Trial Balance'!H:H),0)</f>
        <v>0</v>
      </c>
      <c r="C20" s="183">
        <f>ROUND(SUMIF('Trial Balance'!S:S,A20,'Trial Balance'!J:J),0)</f>
        <v>0</v>
      </c>
      <c r="D20" s="183"/>
      <c r="E20" s="183">
        <f>ROUND(SUMIF('Trial Balance'!S:S,A20,'Trial Balance'!I:I),0)</f>
        <v>0</v>
      </c>
      <c r="F20" s="183"/>
      <c r="G20" s="183">
        <f t="shared" si="0"/>
        <v>0</v>
      </c>
    </row>
    <row r="21" spans="1:7" x14ac:dyDescent="0.3">
      <c r="A21" s="182" t="s">
        <v>2117</v>
      </c>
      <c r="B21" s="183">
        <f>-ROUND(SUMIF('Trial Balance'!S:S,A21,'Trial Balance'!H:H),0)</f>
        <v>0</v>
      </c>
      <c r="C21" s="183">
        <f>ROUND(SUMIF('Trial Balance'!S:S,A21,'Trial Balance'!J:J),0)</f>
        <v>0</v>
      </c>
      <c r="D21" s="183"/>
      <c r="E21" s="183">
        <f>ROUND(SUMIF('Trial Balance'!S:S,A21,'Trial Balance'!I:I),0)</f>
        <v>0</v>
      </c>
      <c r="F21" s="183"/>
      <c r="G21" s="183">
        <f t="shared" si="0"/>
        <v>0</v>
      </c>
    </row>
    <row r="22" spans="1:7" x14ac:dyDescent="0.3">
      <c r="A22" s="182" t="s">
        <v>2116</v>
      </c>
      <c r="B22" s="183">
        <f>-ROUND(SUMIF('Trial Balance'!S:S,A22,'Trial Balance'!H:H),0)</f>
        <v>0</v>
      </c>
      <c r="C22" s="183">
        <f>ROUND(SUMIF('Trial Balance'!S:S,A22,'Trial Balance'!J:J),0)</f>
        <v>0</v>
      </c>
      <c r="D22" s="183"/>
      <c r="E22" s="183">
        <f>ROUND(SUMIF('Trial Balance'!S:S,A22,'Trial Balance'!I:I),0)</f>
        <v>0</v>
      </c>
      <c r="F22" s="183"/>
      <c r="G22" s="183">
        <f t="shared" si="0"/>
        <v>0</v>
      </c>
    </row>
    <row r="23" spans="1:7" x14ac:dyDescent="0.3">
      <c r="A23" s="158" t="s">
        <v>1303</v>
      </c>
      <c r="B23" s="168">
        <f>SUM(B15:B22)</f>
        <v>0</v>
      </c>
      <c r="C23" s="168">
        <f t="shared" ref="C23:G23" si="1">SUM(C15:C22)</f>
        <v>0</v>
      </c>
      <c r="D23" s="168">
        <f t="shared" si="1"/>
        <v>0</v>
      </c>
      <c r="E23" s="168">
        <f t="shared" si="1"/>
        <v>0</v>
      </c>
      <c r="F23" s="168">
        <f t="shared" si="1"/>
        <v>0</v>
      </c>
      <c r="G23" s="168">
        <f t="shared" si="1"/>
        <v>0</v>
      </c>
    </row>
    <row r="24" spans="1:7" ht="12.5" thickBot="1" x14ac:dyDescent="0.35">
      <c r="A24" s="186" t="s">
        <v>2233</v>
      </c>
      <c r="B24" s="197">
        <f>'1. F10'!D32</f>
        <v>0</v>
      </c>
      <c r="C24" s="196"/>
      <c r="D24" s="196"/>
      <c r="E24" s="196"/>
      <c r="F24" s="196"/>
      <c r="G24" s="187">
        <f>'1. F10'!$E$32</f>
        <v>0</v>
      </c>
    </row>
    <row r="25" spans="1:7" ht="12.5" thickTop="1" x14ac:dyDescent="0.3">
      <c r="A25" s="159" t="s">
        <v>2071</v>
      </c>
      <c r="B25" s="176">
        <f>B23-B24</f>
        <v>0</v>
      </c>
      <c r="G25" s="176">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A31" sqref="A31"/>
    </sheetView>
  </sheetViews>
  <sheetFormatPr defaultColWidth="42" defaultRowHeight="12" x14ac:dyDescent="0.3"/>
  <cols>
    <col min="1" max="1" width="68.88671875" style="180" bestFit="1" customWidth="1"/>
    <col min="2" max="2" width="12.6640625" style="180" bestFit="1" customWidth="1"/>
    <col min="3" max="3" width="12.109375" style="180" bestFit="1" customWidth="1"/>
    <col min="4" max="16384" width="42" style="180"/>
  </cols>
  <sheetData>
    <row r="1" spans="1:3" x14ac:dyDescent="0.3">
      <c r="A1" s="157" t="str">
        <f>'Trial Balance'!A1</f>
        <v xml:space="preserve">Company:                </v>
      </c>
      <c r="B1" s="158" t="str">
        <f>'Trial Balance'!B1</f>
        <v>X</v>
      </c>
    </row>
    <row r="2" spans="1:3" x14ac:dyDescent="0.3">
      <c r="A2" s="157" t="str">
        <f>'Trial Balance'!A2</f>
        <v xml:space="preserve">Address:                    </v>
      </c>
      <c r="B2" s="158" t="str">
        <f>'Trial Balance'!B2</f>
        <v>X</v>
      </c>
    </row>
    <row r="3" spans="1:3" x14ac:dyDescent="0.3">
      <c r="A3" s="157" t="str">
        <f>'Trial Balance'!A3</f>
        <v xml:space="preserve">VAT tax code: </v>
      </c>
      <c r="B3" s="158" t="str">
        <f>'Trial Balance'!B3</f>
        <v>X</v>
      </c>
    </row>
    <row r="4" spans="1:3" x14ac:dyDescent="0.3">
      <c r="A4" s="157" t="str">
        <f>'Trial Balance'!A4</f>
        <v xml:space="preserve">Registration no:            </v>
      </c>
      <c r="B4" s="158" t="str">
        <f>'Trial Balance'!B4</f>
        <v>X</v>
      </c>
    </row>
    <row r="5" spans="1:3" x14ac:dyDescent="0.3">
      <c r="A5" s="157" t="str">
        <f>'Trial Balance'!A5</f>
        <v xml:space="preserve">Type of Company:        </v>
      </c>
      <c r="B5" s="158" t="str">
        <f>'Trial Balance'!B5</f>
        <v>X</v>
      </c>
    </row>
    <row r="6" spans="1:3" x14ac:dyDescent="0.3">
      <c r="A6" s="157" t="str">
        <f>'Trial Balance'!A6</f>
        <v xml:space="preserve">Main activity:            </v>
      </c>
      <c r="B6" s="158" t="str">
        <f>'Trial Balance'!B6</f>
        <v>X</v>
      </c>
    </row>
    <row r="7" spans="1:3" x14ac:dyDescent="0.3">
      <c r="A7" s="157" t="str">
        <f>'Trial Balance'!A7</f>
        <v>Financial Year</v>
      </c>
      <c r="B7" s="160">
        <f>'Trial Balance'!B7</f>
        <v>2022</v>
      </c>
    </row>
    <row r="9" spans="1:3" x14ac:dyDescent="0.3">
      <c r="A9" s="158" t="s">
        <v>2471</v>
      </c>
    </row>
    <row r="11" spans="1:3" s="158" customFormat="1" x14ac:dyDescent="0.3">
      <c r="A11" s="165"/>
      <c r="B11" s="165">
        <f>'Trial Balance'!J6</f>
        <v>2021</v>
      </c>
      <c r="C11" s="165">
        <f>'Trial Balance'!K6</f>
        <v>2022</v>
      </c>
    </row>
    <row r="12" spans="1:3" x14ac:dyDescent="0.3">
      <c r="A12" s="182" t="s">
        <v>2472</v>
      </c>
      <c r="B12" s="190"/>
      <c r="C12" s="190"/>
    </row>
    <row r="13" spans="1:3" x14ac:dyDescent="0.3">
      <c r="A13" s="182" t="s">
        <v>2473</v>
      </c>
      <c r="B13" s="190"/>
      <c r="C13" s="190"/>
    </row>
    <row r="14" spans="1:3" x14ac:dyDescent="0.3">
      <c r="A14" s="182" t="s">
        <v>2474</v>
      </c>
      <c r="B14" s="190"/>
      <c r="C14" s="190"/>
    </row>
    <row r="18" spans="1:3" s="158" customFormat="1" x14ac:dyDescent="0.3">
      <c r="A18" s="165"/>
      <c r="B18" s="165">
        <f>B11</f>
        <v>2021</v>
      </c>
      <c r="C18" s="165">
        <f>C11</f>
        <v>2022</v>
      </c>
    </row>
    <row r="19" spans="1:3" x14ac:dyDescent="0.3">
      <c r="A19" s="182" t="s">
        <v>2216</v>
      </c>
      <c r="B19" s="183">
        <f>ROUND(SUMIF('Trial Balance'!S:S,A19,'Trial Balance'!H:H),0)</f>
        <v>0</v>
      </c>
      <c r="C19" s="183">
        <f>ROUND(SUMIF('Trial Balance'!S:S,A19,'Trial Balance'!K:K),0)</f>
        <v>2016834</v>
      </c>
    </row>
    <row r="20" spans="1:3" x14ac:dyDescent="0.3">
      <c r="A20" s="182" t="s">
        <v>2475</v>
      </c>
      <c r="B20" s="190"/>
      <c r="C20" s="190"/>
    </row>
    <row r="21" spans="1:3" x14ac:dyDescent="0.3">
      <c r="A21" s="182" t="s">
        <v>2476</v>
      </c>
      <c r="B21" s="190"/>
      <c r="C21" s="190"/>
    </row>
    <row r="22" spans="1:3" x14ac:dyDescent="0.3">
      <c r="A22" s="182" t="s">
        <v>2217</v>
      </c>
      <c r="B22" s="183">
        <f>ROUND(SUMIF('Trial Balance'!S:S,A22,'Trial Balance'!H:H),0)</f>
        <v>0</v>
      </c>
      <c r="C22" s="183">
        <f>ROUND(SUMIF('Trial Balance'!S:S,A22,'Trial Balance'!K:K),0)</f>
        <v>0</v>
      </c>
    </row>
    <row r="23" spans="1:3" x14ac:dyDescent="0.3">
      <c r="A23" s="182" t="s">
        <v>2218</v>
      </c>
      <c r="B23" s="183">
        <f>ROUND(SUMIF('Trial Balance'!S:S,A23,'Trial Balance'!H:H),0)</f>
        <v>0</v>
      </c>
      <c r="C23" s="183">
        <f>ROUND(SUMIF('Trial Balance'!S:S,A23,'Trial Balance'!K:K),0)</f>
        <v>68618</v>
      </c>
    </row>
    <row r="24" spans="1:3" x14ac:dyDescent="0.3">
      <c r="A24" s="182" t="s">
        <v>2220</v>
      </c>
      <c r="B24" s="183">
        <f>ROUND(SUMIF('Trial Balance'!S:S,A24,'Trial Balance'!H:H),0)</f>
        <v>0</v>
      </c>
      <c r="C24" s="183">
        <f>ROUND(SUMIF('Trial Balance'!S:S,A24,'Trial Balance'!K:K),0)</f>
        <v>0</v>
      </c>
    </row>
    <row r="25" spans="1:3" x14ac:dyDescent="0.3">
      <c r="A25" s="182" t="s">
        <v>2219</v>
      </c>
      <c r="B25" s="183">
        <f>ROUND(SUMIF('Trial Balance'!S:S,A25,'Trial Balance'!H:H),0)</f>
        <v>0</v>
      </c>
      <c r="C25" s="183">
        <f>ROUND(SUMIF('Trial Balance'!S:S,A25,'Trial Balance'!K:K),0)</f>
        <v>0</v>
      </c>
    </row>
    <row r="26" spans="1:3" x14ac:dyDescent="0.3">
      <c r="A26" s="182" t="s">
        <v>2221</v>
      </c>
      <c r="B26" s="183">
        <f>ROUND(SUMIF('Trial Balance'!S:S,A26,'Trial Balance'!H:H),0)</f>
        <v>0</v>
      </c>
      <c r="C26" s="183">
        <f>ROUND(SUMIF('Trial Balance'!S:S,A26,'Trial Balance'!K:K),0)</f>
        <v>52267</v>
      </c>
    </row>
    <row r="27" spans="1:3" x14ac:dyDescent="0.3">
      <c r="A27" s="198" t="s">
        <v>2231</v>
      </c>
      <c r="B27" s="199">
        <f>SUM(B19:B26)</f>
        <v>0</v>
      </c>
      <c r="C27" s="199">
        <f>SUM(C19:C26)</f>
        <v>2137719</v>
      </c>
    </row>
    <row r="28" spans="1:3" ht="12.5" thickBot="1" x14ac:dyDescent="0.35">
      <c r="B28" s="201" t="s">
        <v>2094</v>
      </c>
      <c r="C28" s="202">
        <f>'2. F20'!E36</f>
        <v>2137719</v>
      </c>
    </row>
    <row r="29" spans="1:3" ht="12.5" thickTop="1" x14ac:dyDescent="0.3">
      <c r="B29" s="200" t="s">
        <v>2071</v>
      </c>
      <c r="C29" s="203">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8671875" defaultRowHeight="12" x14ac:dyDescent="0.3"/>
  <cols>
    <col min="1" max="1" width="18.33203125" style="180" bestFit="1" customWidth="1"/>
    <col min="2" max="2" width="59.5546875" style="180" bestFit="1" customWidth="1"/>
    <col min="3" max="3" width="12.33203125" style="180" bestFit="1" customWidth="1"/>
    <col min="4" max="4" width="12.109375" style="180" bestFit="1" customWidth="1"/>
    <col min="5" max="16384" width="66.88671875" style="180"/>
  </cols>
  <sheetData>
    <row r="1" spans="1:4" x14ac:dyDescent="0.3">
      <c r="A1" s="157" t="str">
        <f>'Trial Balance'!A1</f>
        <v xml:space="preserve">Company:                </v>
      </c>
      <c r="B1" s="158" t="str">
        <f>'Trial Balance'!B1</f>
        <v>X</v>
      </c>
    </row>
    <row r="2" spans="1:4" x14ac:dyDescent="0.3">
      <c r="A2" s="157" t="str">
        <f>'Trial Balance'!A2</f>
        <v xml:space="preserve">Address:                    </v>
      </c>
      <c r="B2" s="158" t="str">
        <f>'Trial Balance'!B2</f>
        <v>X</v>
      </c>
    </row>
    <row r="3" spans="1:4" x14ac:dyDescent="0.3">
      <c r="A3" s="157" t="str">
        <f>'Trial Balance'!A3</f>
        <v xml:space="preserve">VAT tax code: </v>
      </c>
      <c r="B3" s="158" t="str">
        <f>'Trial Balance'!B3</f>
        <v>X</v>
      </c>
    </row>
    <row r="4" spans="1:4" x14ac:dyDescent="0.3">
      <c r="A4" s="157" t="str">
        <f>'Trial Balance'!A4</f>
        <v xml:space="preserve">Registration no:            </v>
      </c>
      <c r="B4" s="158" t="str">
        <f>'Trial Balance'!B4</f>
        <v>X</v>
      </c>
    </row>
    <row r="5" spans="1:4" x14ac:dyDescent="0.3">
      <c r="A5" s="157" t="str">
        <f>'Trial Balance'!A5</f>
        <v xml:space="preserve">Type of Company:        </v>
      </c>
      <c r="B5" s="158" t="str">
        <f>'Trial Balance'!B5</f>
        <v>X</v>
      </c>
    </row>
    <row r="6" spans="1:4" x14ac:dyDescent="0.3">
      <c r="A6" s="157" t="str">
        <f>'Trial Balance'!A6</f>
        <v xml:space="preserve">Main activity:            </v>
      </c>
      <c r="B6" s="158" t="str">
        <f>'Trial Balance'!B6</f>
        <v>X</v>
      </c>
    </row>
    <row r="7" spans="1:4" x14ac:dyDescent="0.3">
      <c r="A7" s="157" t="str">
        <f>'Trial Balance'!A7</f>
        <v>Financial Year</v>
      </c>
      <c r="B7" s="160">
        <f>'Trial Balance'!B7</f>
        <v>2022</v>
      </c>
    </row>
    <row r="9" spans="1:4" x14ac:dyDescent="0.3">
      <c r="A9" s="2" t="s">
        <v>2477</v>
      </c>
    </row>
    <row r="11" spans="1:4" x14ac:dyDescent="0.3">
      <c r="A11" s="182"/>
      <c r="B11" s="182"/>
      <c r="C11" s="165">
        <f>'Trial Balance'!J6</f>
        <v>2021</v>
      </c>
      <c r="D11" s="165">
        <f>'Trial Balance'!K6</f>
        <v>2022</v>
      </c>
    </row>
    <row r="12" spans="1:4" x14ac:dyDescent="0.3">
      <c r="A12" s="182">
        <v>1</v>
      </c>
      <c r="B12" s="182" t="s">
        <v>2210</v>
      </c>
      <c r="C12" s="183">
        <f>ROUND(SUMIF('Trial Balance'!S:S,B12,'Trial Balance'!H:H),0)</f>
        <v>0</v>
      </c>
      <c r="D12" s="183">
        <f>ROUND(SUMIF('Trial Balance'!S:S,B12,'Trial Balance'!K:K),0)</f>
        <v>17602</v>
      </c>
    </row>
    <row r="13" spans="1:4" x14ac:dyDescent="0.3">
      <c r="A13" s="182">
        <v>2</v>
      </c>
      <c r="B13" s="182" t="s">
        <v>2206</v>
      </c>
      <c r="C13" s="183">
        <f>ROUND(SUMIF('Trial Balance'!S:S,B13,'Trial Balance'!H:H),0)</f>
        <v>0</v>
      </c>
      <c r="D13" s="183">
        <f>ROUND(SUMIF('Trial Balance'!S:S,B13,'Trial Balance'!K:K),0)</f>
        <v>513498</v>
      </c>
    </row>
    <row r="14" spans="1:4" x14ac:dyDescent="0.3">
      <c r="A14" s="182">
        <v>3</v>
      </c>
      <c r="B14" s="182" t="s">
        <v>2213</v>
      </c>
      <c r="C14" s="183">
        <f>ROUND(SUMIF('Trial Balance'!S:S,B14,'Trial Balance'!H:H),0)</f>
        <v>0</v>
      </c>
      <c r="D14" s="183">
        <f>ROUND(SUMIF('Trial Balance'!S:S,B14,'Trial Balance'!K:K),0)</f>
        <v>5834</v>
      </c>
    </row>
    <row r="15" spans="1:4" x14ac:dyDescent="0.3">
      <c r="A15" s="182">
        <v>4</v>
      </c>
      <c r="B15" s="182" t="s">
        <v>2207</v>
      </c>
      <c r="C15" s="183">
        <f>ROUND(SUMIF('Trial Balance'!S:S,B15,'Trial Balance'!H:H),0)</f>
        <v>0</v>
      </c>
      <c r="D15" s="183">
        <f>ROUND(SUMIF('Trial Balance'!S:S,B15,'Trial Balance'!K:K),0)</f>
        <v>34432</v>
      </c>
    </row>
    <row r="16" spans="1:4" x14ac:dyDescent="0.3">
      <c r="A16" s="182">
        <v>5</v>
      </c>
      <c r="B16" s="182" t="s">
        <v>2208</v>
      </c>
      <c r="C16" s="183">
        <f>ROUND(SUMIF('Trial Balance'!S:S,B16,'Trial Balance'!H:H),0)</f>
        <v>0</v>
      </c>
      <c r="D16" s="183">
        <f>ROUND(SUMIF('Trial Balance'!S:S,B16,'Trial Balance'!K:K),0)</f>
        <v>305</v>
      </c>
    </row>
    <row r="17" spans="1:4" x14ac:dyDescent="0.3">
      <c r="A17" s="190">
        <v>6</v>
      </c>
      <c r="B17" s="190" t="s">
        <v>2478</v>
      </c>
      <c r="C17" s="184">
        <f>ROUND(SUMIF('Trial Balance'!S:S,B17,'Trial Balance'!H:H),0)</f>
        <v>0</v>
      </c>
      <c r="D17" s="184">
        <f>ROUND(SUMIF('Trial Balance'!S:S,B17,'Trial Balance'!K:K),0)</f>
        <v>0</v>
      </c>
    </row>
    <row r="18" spans="1:4" x14ac:dyDescent="0.3">
      <c r="A18" s="190">
        <v>7</v>
      </c>
      <c r="B18" s="190" t="s">
        <v>2479</v>
      </c>
      <c r="C18" s="184">
        <f>ROUND(SUMIF('Trial Balance'!S:S,B18,'Trial Balance'!H:H),0)</f>
        <v>0</v>
      </c>
      <c r="D18" s="184">
        <f>ROUND(SUMIF('Trial Balance'!S:S,B18,'Trial Balance'!K:K),0)</f>
        <v>0</v>
      </c>
    </row>
    <row r="19" spans="1:4" x14ac:dyDescent="0.3">
      <c r="A19" s="182">
        <v>8</v>
      </c>
      <c r="B19" s="182" t="s">
        <v>2205</v>
      </c>
      <c r="C19" s="183">
        <f>ROUND(SUMIF('Trial Balance'!S:S,B19,'Trial Balance'!H:H),0)</f>
        <v>0</v>
      </c>
      <c r="D19" s="183">
        <f>ROUND(SUMIF('Trial Balance'!S:S,B19,'Trial Balance'!K:K),0)</f>
        <v>3509</v>
      </c>
    </row>
    <row r="20" spans="1:4" x14ac:dyDescent="0.3">
      <c r="A20" s="182">
        <v>9</v>
      </c>
      <c r="B20" s="182" t="s">
        <v>2212</v>
      </c>
      <c r="C20" s="183">
        <f>ROUND(SUMIF('Trial Balance'!S:S,B20,'Trial Balance'!H:H),0)</f>
        <v>0</v>
      </c>
      <c r="D20" s="183">
        <f>ROUND(SUMIF('Trial Balance'!S:S,B20,'Trial Balance'!K:K),0)</f>
        <v>92945</v>
      </c>
    </row>
    <row r="21" spans="1:4" x14ac:dyDescent="0.3">
      <c r="A21" s="182">
        <v>10</v>
      </c>
      <c r="B21" s="182" t="s">
        <v>2211</v>
      </c>
      <c r="C21" s="183">
        <f>ROUND(SUMIF('Trial Balance'!S:S,B21,'Trial Balance'!H:H),0)</f>
        <v>0</v>
      </c>
      <c r="D21" s="183">
        <f>ROUND(SUMIF('Trial Balance'!S:S,B21,'Trial Balance'!K:K),0)</f>
        <v>83</v>
      </c>
    </row>
    <row r="22" spans="1:4" x14ac:dyDescent="0.3">
      <c r="A22" s="182">
        <v>11</v>
      </c>
      <c r="B22" s="182" t="s">
        <v>2209</v>
      </c>
      <c r="C22" s="183">
        <f>ROUND(SUMIF('Trial Balance'!S:S,B22,'Trial Balance'!H:H),0)</f>
        <v>0</v>
      </c>
      <c r="D22" s="183">
        <f>ROUND(SUMIF('Trial Balance'!S:S,B22,'Trial Balance'!K:K),0)</f>
        <v>17259</v>
      </c>
    </row>
    <row r="23" spans="1:4" x14ac:dyDescent="0.3">
      <c r="A23" s="182">
        <v>12</v>
      </c>
      <c r="B23" s="182" t="s">
        <v>2214</v>
      </c>
      <c r="C23" s="183">
        <f>ROUND(SUMIF('Trial Balance'!S:S,B23,'Trial Balance'!H:H),0)</f>
        <v>0</v>
      </c>
      <c r="D23" s="183">
        <f>ROUND(SUMIF('Trial Balance'!S:S,B23,'Trial Balance'!K:K),0)</f>
        <v>1583414</v>
      </c>
    </row>
    <row r="24" spans="1:4" x14ac:dyDescent="0.3">
      <c r="A24" s="165" t="s">
        <v>2241</v>
      </c>
      <c r="B24" s="165" t="s">
        <v>2480</v>
      </c>
      <c r="C24" s="166">
        <f>SUM(C12:C23)</f>
        <v>0</v>
      </c>
      <c r="D24" s="166">
        <f>SUM(D12:D23)</f>
        <v>2268881</v>
      </c>
    </row>
    <row r="25" spans="1:4" x14ac:dyDescent="0.3">
      <c r="A25" s="182">
        <v>14</v>
      </c>
      <c r="B25" s="182" t="s">
        <v>2215</v>
      </c>
      <c r="C25" s="183">
        <f>ROUND(SUMIF('Trial Balance'!S:S,B25,'Trial Balance'!H:H),0)</f>
        <v>0</v>
      </c>
      <c r="D25" s="183">
        <f>ROUND(SUMIF('Trial Balance'!S:S,B25,'Trial Balance'!K:K),0)</f>
        <v>12752</v>
      </c>
    </row>
    <row r="26" spans="1:4" x14ac:dyDescent="0.3">
      <c r="A26" s="182">
        <v>15</v>
      </c>
      <c r="B26" s="182" t="s">
        <v>2222</v>
      </c>
      <c r="C26" s="183">
        <f>ROUND(SUMIF('Trial Balance'!S:S,B26,'Trial Balance'!H:H),0)</f>
        <v>0</v>
      </c>
      <c r="D26" s="183">
        <f>ROUND(SUMIF('Trial Balance'!S:S,B26,'Trial Balance'!K:K),0)</f>
        <v>0</v>
      </c>
    </row>
    <row r="27" spans="1:4" x14ac:dyDescent="0.3">
      <c r="A27" s="182">
        <v>16</v>
      </c>
      <c r="B27" s="182" t="s">
        <v>2224</v>
      </c>
      <c r="C27" s="183">
        <f>ROUND(SUMIF('Trial Balance'!S:S,B27,'Trial Balance'!H:H),0)</f>
        <v>0</v>
      </c>
      <c r="D27" s="183">
        <f>ROUND(SUMIF('Trial Balance'!S:S,B27,'Trial Balance'!K:K),0)</f>
        <v>0</v>
      </c>
    </row>
    <row r="28" spans="1:4" x14ac:dyDescent="0.3">
      <c r="A28" s="182">
        <v>17</v>
      </c>
      <c r="B28" s="182" t="s">
        <v>2481</v>
      </c>
      <c r="C28" s="183">
        <f>ROUND(SUMIF('Trial Balance'!S:S,B28,'Trial Balance'!H:H),0)</f>
        <v>0</v>
      </c>
      <c r="D28" s="183">
        <f>ROUND(SUMIF('Trial Balance'!S:S,B28,'Trial Balance'!K:K),0)</f>
        <v>0</v>
      </c>
    </row>
    <row r="29" spans="1:4" x14ac:dyDescent="0.3">
      <c r="A29" s="182">
        <v>18</v>
      </c>
      <c r="B29" s="182" t="s">
        <v>2223</v>
      </c>
      <c r="C29" s="183">
        <f>ROUND(SUMIF('Trial Balance'!S:S,B29,'Trial Balance'!H:H),0)</f>
        <v>0</v>
      </c>
      <c r="D29" s="183">
        <f>ROUND(SUMIF('Trial Balance'!S:S,B29,'Trial Balance'!K:K),0)</f>
        <v>17</v>
      </c>
    </row>
    <row r="30" spans="1:4" x14ac:dyDescent="0.3">
      <c r="A30" s="165" t="s">
        <v>2242</v>
      </c>
      <c r="B30" s="165" t="s">
        <v>1303</v>
      </c>
      <c r="C30" s="166">
        <f>SUM(C24:C29)</f>
        <v>0</v>
      </c>
      <c r="D30" s="166">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pane="bottomLeft" activeCell="I1" sqref="I1:L1"/>
    </sheetView>
  </sheetViews>
  <sheetFormatPr defaultColWidth="17" defaultRowHeight="12" x14ac:dyDescent="0.3"/>
  <cols>
    <col min="9" max="12" width="0" hidden="1" customWidth="1"/>
  </cols>
  <sheetData>
    <row r="1" spans="1:12" ht="12.5" thickBot="1" x14ac:dyDescent="0.35">
      <c r="A1" s="106" t="s">
        <v>411</v>
      </c>
      <c r="B1" s="106" t="s">
        <v>15</v>
      </c>
      <c r="C1" s="106" t="s">
        <v>412</v>
      </c>
      <c r="D1" s="107" t="s">
        <v>68</v>
      </c>
      <c r="E1" s="106" t="s">
        <v>413</v>
      </c>
      <c r="F1" s="18" t="s">
        <v>2106</v>
      </c>
      <c r="G1" s="18" t="s">
        <v>2107</v>
      </c>
      <c r="I1" s="2" t="s">
        <v>2108</v>
      </c>
      <c r="J1" s="107" t="s">
        <v>68</v>
      </c>
      <c r="K1" s="18" t="s">
        <v>2106</v>
      </c>
      <c r="L1" s="18" t="s">
        <v>2107</v>
      </c>
    </row>
    <row r="2" spans="1:12" ht="12.5" thickTop="1" x14ac:dyDescent="0.3">
      <c r="A2" t="s">
        <v>414</v>
      </c>
      <c r="B2" t="s">
        <v>415</v>
      </c>
      <c r="C2" t="s">
        <v>339</v>
      </c>
      <c r="F2">
        <v>0</v>
      </c>
      <c r="G2">
        <v>0</v>
      </c>
      <c r="K2">
        <v>0</v>
      </c>
      <c r="L2">
        <v>0</v>
      </c>
    </row>
    <row r="3" spans="1:12" x14ac:dyDescent="0.3">
      <c r="A3" t="s">
        <v>70</v>
      </c>
      <c r="B3" t="s">
        <v>416</v>
      </c>
      <c r="C3" t="s">
        <v>72</v>
      </c>
      <c r="F3">
        <v>0</v>
      </c>
      <c r="G3">
        <v>0</v>
      </c>
      <c r="K3">
        <v>0</v>
      </c>
      <c r="L3">
        <v>0</v>
      </c>
    </row>
    <row r="4" spans="1:12" x14ac:dyDescent="0.3">
      <c r="A4" t="s">
        <v>417</v>
      </c>
      <c r="B4" t="s">
        <v>418</v>
      </c>
      <c r="C4" t="s">
        <v>340</v>
      </c>
      <c r="F4">
        <v>0</v>
      </c>
      <c r="G4">
        <v>0</v>
      </c>
      <c r="K4">
        <v>0</v>
      </c>
      <c r="L4">
        <v>0</v>
      </c>
    </row>
    <row r="5" spans="1:12" x14ac:dyDescent="0.3">
      <c r="A5" t="s">
        <v>419</v>
      </c>
      <c r="B5" t="s">
        <v>420</v>
      </c>
      <c r="C5" t="s">
        <v>352</v>
      </c>
      <c r="F5">
        <v>0</v>
      </c>
      <c r="G5">
        <v>0</v>
      </c>
      <c r="K5">
        <v>0</v>
      </c>
      <c r="L5">
        <v>0</v>
      </c>
    </row>
    <row r="6" spans="1:12" x14ac:dyDescent="0.3">
      <c r="A6" t="s">
        <v>421</v>
      </c>
      <c r="B6" t="s">
        <v>422</v>
      </c>
      <c r="C6" t="s">
        <v>353</v>
      </c>
      <c r="F6">
        <v>0</v>
      </c>
      <c r="G6">
        <v>0</v>
      </c>
      <c r="K6">
        <v>0</v>
      </c>
      <c r="L6">
        <v>0</v>
      </c>
    </row>
    <row r="7" spans="1:12" x14ac:dyDescent="0.3">
      <c r="A7" t="s">
        <v>423</v>
      </c>
      <c r="B7" t="s">
        <v>424</v>
      </c>
      <c r="C7" t="s">
        <v>341</v>
      </c>
      <c r="F7">
        <v>0</v>
      </c>
      <c r="G7">
        <v>0</v>
      </c>
      <c r="K7">
        <v>0</v>
      </c>
      <c r="L7">
        <v>0</v>
      </c>
    </row>
    <row r="8" spans="1:12" x14ac:dyDescent="0.3">
      <c r="A8" t="s">
        <v>425</v>
      </c>
      <c r="B8" t="s">
        <v>426</v>
      </c>
      <c r="C8" t="s">
        <v>341</v>
      </c>
      <c r="F8">
        <v>0</v>
      </c>
      <c r="G8">
        <v>0</v>
      </c>
      <c r="K8">
        <v>0</v>
      </c>
      <c r="L8">
        <v>0</v>
      </c>
    </row>
    <row r="9" spans="1:12" x14ac:dyDescent="0.3">
      <c r="A9" t="s">
        <v>427</v>
      </c>
      <c r="B9" t="s">
        <v>428</v>
      </c>
      <c r="C9" t="s">
        <v>342</v>
      </c>
      <c r="F9">
        <v>0</v>
      </c>
      <c r="G9">
        <v>0</v>
      </c>
      <c r="K9">
        <v>0</v>
      </c>
      <c r="L9">
        <v>0</v>
      </c>
    </row>
    <row r="10" spans="1:12" x14ac:dyDescent="0.3">
      <c r="A10" t="s">
        <v>429</v>
      </c>
      <c r="B10" t="s">
        <v>430</v>
      </c>
      <c r="C10" t="s">
        <v>343</v>
      </c>
      <c r="F10">
        <v>0</v>
      </c>
      <c r="G10">
        <v>0</v>
      </c>
      <c r="K10">
        <v>0</v>
      </c>
      <c r="L10">
        <v>0</v>
      </c>
    </row>
    <row r="11" spans="1:12" x14ac:dyDescent="0.3">
      <c r="A11" t="s">
        <v>431</v>
      </c>
      <c r="B11" t="s">
        <v>432</v>
      </c>
      <c r="C11" t="s">
        <v>343</v>
      </c>
      <c r="F11">
        <v>0</v>
      </c>
      <c r="G11">
        <v>0</v>
      </c>
      <c r="K11">
        <v>0</v>
      </c>
      <c r="L11">
        <v>0</v>
      </c>
    </row>
    <row r="12" spans="1:12" x14ac:dyDescent="0.3">
      <c r="A12" t="s">
        <v>433</v>
      </c>
      <c r="B12" t="s">
        <v>434</v>
      </c>
      <c r="C12" t="s">
        <v>343</v>
      </c>
      <c r="F12">
        <v>0</v>
      </c>
      <c r="G12">
        <v>0</v>
      </c>
      <c r="K12">
        <v>0</v>
      </c>
      <c r="L12">
        <v>0</v>
      </c>
    </row>
    <row r="13" spans="1:12" x14ac:dyDescent="0.3">
      <c r="A13" t="s">
        <v>435</v>
      </c>
      <c r="B13" t="s">
        <v>436</v>
      </c>
      <c r="C13" t="s">
        <v>343</v>
      </c>
      <c r="F13">
        <v>0</v>
      </c>
      <c r="G13">
        <v>0</v>
      </c>
      <c r="K13">
        <v>0</v>
      </c>
      <c r="L13">
        <v>0</v>
      </c>
    </row>
    <row r="14" spans="1:12" x14ac:dyDescent="0.3">
      <c r="A14" t="s">
        <v>437</v>
      </c>
      <c r="B14" t="s">
        <v>438</v>
      </c>
      <c r="C14" t="s">
        <v>344</v>
      </c>
      <c r="F14">
        <v>0</v>
      </c>
      <c r="G14">
        <v>0</v>
      </c>
      <c r="K14">
        <v>0</v>
      </c>
      <c r="L14">
        <v>0</v>
      </c>
    </row>
    <row r="15" spans="1:12" x14ac:dyDescent="0.3">
      <c r="A15" t="s">
        <v>73</v>
      </c>
      <c r="B15" t="s">
        <v>439</v>
      </c>
      <c r="C15" t="s">
        <v>75</v>
      </c>
      <c r="F15">
        <v>0</v>
      </c>
      <c r="G15">
        <v>0</v>
      </c>
      <c r="K15">
        <v>0</v>
      </c>
      <c r="L15">
        <v>0</v>
      </c>
    </row>
    <row r="16" spans="1:12" x14ac:dyDescent="0.3">
      <c r="A16" t="s">
        <v>440</v>
      </c>
      <c r="B16" t="s">
        <v>441</v>
      </c>
      <c r="C16" t="s">
        <v>75</v>
      </c>
      <c r="F16">
        <v>0</v>
      </c>
      <c r="G16">
        <v>0</v>
      </c>
      <c r="K16">
        <v>0</v>
      </c>
      <c r="L16">
        <v>0</v>
      </c>
    </row>
    <row r="17" spans="1:12" x14ac:dyDescent="0.3">
      <c r="A17" t="s">
        <v>442</v>
      </c>
      <c r="B17" t="s">
        <v>443</v>
      </c>
      <c r="C17" t="s">
        <v>80</v>
      </c>
      <c r="F17">
        <v>0</v>
      </c>
      <c r="G17">
        <v>0</v>
      </c>
      <c r="K17">
        <v>0</v>
      </c>
      <c r="L17">
        <v>0</v>
      </c>
    </row>
    <row r="18" spans="1:12" x14ac:dyDescent="0.3">
      <c r="A18" t="s">
        <v>444</v>
      </c>
      <c r="B18" t="s">
        <v>445</v>
      </c>
      <c r="C18" t="s">
        <v>75</v>
      </c>
      <c r="F18">
        <v>0</v>
      </c>
      <c r="G18">
        <v>0</v>
      </c>
      <c r="K18">
        <v>0</v>
      </c>
      <c r="L18">
        <v>0</v>
      </c>
    </row>
    <row r="19" spans="1:12" x14ac:dyDescent="0.3">
      <c r="A19" t="s">
        <v>446</v>
      </c>
      <c r="B19" t="s">
        <v>447</v>
      </c>
      <c r="C19" t="s">
        <v>345</v>
      </c>
      <c r="F19">
        <v>0</v>
      </c>
      <c r="G19">
        <v>0</v>
      </c>
      <c r="K19">
        <v>0</v>
      </c>
      <c r="L19">
        <v>0</v>
      </c>
    </row>
    <row r="20" spans="1:12" x14ac:dyDescent="0.3">
      <c r="A20" t="s">
        <v>448</v>
      </c>
      <c r="B20" t="s">
        <v>449</v>
      </c>
      <c r="C20" t="s">
        <v>345</v>
      </c>
      <c r="F20">
        <v>0</v>
      </c>
      <c r="G20">
        <v>0</v>
      </c>
      <c r="K20">
        <v>0</v>
      </c>
      <c r="L20">
        <v>0</v>
      </c>
    </row>
    <row r="21" spans="1:12" x14ac:dyDescent="0.3">
      <c r="A21" t="s">
        <v>450</v>
      </c>
      <c r="B21" t="s">
        <v>451</v>
      </c>
      <c r="C21" t="s">
        <v>345</v>
      </c>
      <c r="F21">
        <v>0</v>
      </c>
      <c r="G21">
        <v>0</v>
      </c>
      <c r="K21">
        <v>0</v>
      </c>
      <c r="L21">
        <v>0</v>
      </c>
    </row>
    <row r="22" spans="1:12" x14ac:dyDescent="0.3">
      <c r="A22" t="s">
        <v>77</v>
      </c>
      <c r="B22" t="s">
        <v>452</v>
      </c>
      <c r="C22" t="s">
        <v>80</v>
      </c>
      <c r="F22">
        <v>0</v>
      </c>
      <c r="G22">
        <v>0</v>
      </c>
      <c r="K22">
        <v>0</v>
      </c>
      <c r="L22">
        <v>0</v>
      </c>
    </row>
    <row r="23" spans="1:12" x14ac:dyDescent="0.3">
      <c r="A23" t="s">
        <v>453</v>
      </c>
      <c r="B23" t="s">
        <v>454</v>
      </c>
      <c r="C23" t="s">
        <v>80</v>
      </c>
      <c r="F23">
        <v>0</v>
      </c>
      <c r="G23">
        <v>0</v>
      </c>
      <c r="K23">
        <v>0</v>
      </c>
      <c r="L23">
        <v>0</v>
      </c>
    </row>
    <row r="24" spans="1:12" x14ac:dyDescent="0.3">
      <c r="A24" t="s">
        <v>455</v>
      </c>
      <c r="B24" t="s">
        <v>456</v>
      </c>
      <c r="C24" t="s">
        <v>80</v>
      </c>
      <c r="F24">
        <v>0</v>
      </c>
      <c r="G24">
        <v>0</v>
      </c>
      <c r="K24">
        <v>0</v>
      </c>
      <c r="L24">
        <v>0</v>
      </c>
    </row>
    <row r="25" spans="1:12" x14ac:dyDescent="0.3">
      <c r="A25" t="s">
        <v>457</v>
      </c>
      <c r="B25" t="s">
        <v>458</v>
      </c>
      <c r="C25" t="s">
        <v>80</v>
      </c>
      <c r="F25">
        <v>0</v>
      </c>
      <c r="G25">
        <v>0</v>
      </c>
      <c r="K25">
        <v>0</v>
      </c>
      <c r="L25">
        <v>0</v>
      </c>
    </row>
    <row r="26" spans="1:12" x14ac:dyDescent="0.3">
      <c r="A26" t="s">
        <v>459</v>
      </c>
      <c r="B26" t="s">
        <v>460</v>
      </c>
      <c r="C26" t="s">
        <v>80</v>
      </c>
      <c r="F26">
        <v>0</v>
      </c>
      <c r="G26">
        <v>0</v>
      </c>
      <c r="K26">
        <v>0</v>
      </c>
      <c r="L26">
        <v>0</v>
      </c>
    </row>
    <row r="27" spans="1:12" x14ac:dyDescent="0.3">
      <c r="A27" t="s">
        <v>461</v>
      </c>
      <c r="B27" t="s">
        <v>462</v>
      </c>
      <c r="C27" t="s">
        <v>80</v>
      </c>
      <c r="F27">
        <v>0</v>
      </c>
      <c r="G27">
        <v>0</v>
      </c>
      <c r="K27">
        <v>0</v>
      </c>
      <c r="L27">
        <v>0</v>
      </c>
    </row>
    <row r="28" spans="1:12" x14ac:dyDescent="0.3">
      <c r="A28" t="s">
        <v>95</v>
      </c>
      <c r="B28" t="s">
        <v>463</v>
      </c>
      <c r="C28" t="s">
        <v>97</v>
      </c>
      <c r="F28">
        <v>0</v>
      </c>
      <c r="G28">
        <v>0</v>
      </c>
      <c r="K28">
        <v>0</v>
      </c>
      <c r="L28">
        <v>0</v>
      </c>
    </row>
    <row r="29" spans="1:12" x14ac:dyDescent="0.3">
      <c r="A29" t="s">
        <v>464</v>
      </c>
      <c r="B29" t="s">
        <v>465</v>
      </c>
      <c r="C29" t="s">
        <v>350</v>
      </c>
      <c r="F29">
        <v>0</v>
      </c>
      <c r="G29">
        <v>0</v>
      </c>
      <c r="K29">
        <v>0</v>
      </c>
      <c r="L29">
        <v>0</v>
      </c>
    </row>
    <row r="30" spans="1:12" x14ac:dyDescent="0.3">
      <c r="A30" t="s">
        <v>466</v>
      </c>
      <c r="B30" t="s">
        <v>467</v>
      </c>
      <c r="C30" t="s">
        <v>346</v>
      </c>
      <c r="F30">
        <v>0</v>
      </c>
      <c r="G30">
        <v>0</v>
      </c>
      <c r="K30">
        <v>0</v>
      </c>
      <c r="L30">
        <v>0</v>
      </c>
    </row>
    <row r="31" spans="1:12" x14ac:dyDescent="0.3">
      <c r="A31" t="s">
        <v>468</v>
      </c>
      <c r="B31" t="s">
        <v>469</v>
      </c>
      <c r="C31" t="s">
        <v>346</v>
      </c>
      <c r="F31">
        <v>0</v>
      </c>
      <c r="G31">
        <v>0</v>
      </c>
      <c r="K31">
        <v>0</v>
      </c>
      <c r="L31">
        <v>0</v>
      </c>
    </row>
    <row r="32" spans="1:12" x14ac:dyDescent="0.3">
      <c r="A32" t="s">
        <v>470</v>
      </c>
      <c r="B32" t="s">
        <v>471</v>
      </c>
      <c r="C32" t="s">
        <v>346</v>
      </c>
      <c r="F32">
        <v>0</v>
      </c>
      <c r="G32">
        <v>0</v>
      </c>
      <c r="K32">
        <v>0</v>
      </c>
      <c r="L32">
        <v>0</v>
      </c>
    </row>
    <row r="33" spans="1:12" x14ac:dyDescent="0.3">
      <c r="A33" t="s">
        <v>472</v>
      </c>
      <c r="B33" t="s">
        <v>473</v>
      </c>
      <c r="C33" t="s">
        <v>347</v>
      </c>
      <c r="F33">
        <v>0</v>
      </c>
      <c r="G33">
        <v>0</v>
      </c>
      <c r="K33">
        <v>0</v>
      </c>
      <c r="L33">
        <v>0</v>
      </c>
    </row>
    <row r="34" spans="1:12" x14ac:dyDescent="0.3">
      <c r="A34" t="s">
        <v>474</v>
      </c>
      <c r="B34" t="s">
        <v>475</v>
      </c>
      <c r="C34" t="s">
        <v>347</v>
      </c>
      <c r="F34">
        <v>0</v>
      </c>
      <c r="G34">
        <v>0</v>
      </c>
      <c r="K34">
        <v>0</v>
      </c>
      <c r="L34">
        <v>0</v>
      </c>
    </row>
    <row r="35" spans="1:12" x14ac:dyDescent="0.3">
      <c r="A35" t="s">
        <v>476</v>
      </c>
      <c r="B35" t="s">
        <v>477</v>
      </c>
      <c r="C35" t="s">
        <v>347</v>
      </c>
      <c r="F35">
        <v>0</v>
      </c>
      <c r="G35">
        <v>0</v>
      </c>
      <c r="K35">
        <v>0</v>
      </c>
      <c r="L35">
        <v>0</v>
      </c>
    </row>
    <row r="36" spans="1:12" x14ac:dyDescent="0.3">
      <c r="A36" t="s">
        <v>478</v>
      </c>
      <c r="B36" t="s">
        <v>479</v>
      </c>
      <c r="C36" t="s">
        <v>347</v>
      </c>
      <c r="F36">
        <v>0</v>
      </c>
      <c r="G36">
        <v>0</v>
      </c>
      <c r="K36">
        <v>0</v>
      </c>
      <c r="L36">
        <v>0</v>
      </c>
    </row>
    <row r="37" spans="1:12" x14ac:dyDescent="0.3">
      <c r="A37" t="s">
        <v>480</v>
      </c>
      <c r="B37" t="s">
        <v>481</v>
      </c>
      <c r="C37" t="s">
        <v>327</v>
      </c>
      <c r="F37" t="s">
        <v>2110</v>
      </c>
      <c r="G37">
        <v>0</v>
      </c>
      <c r="K37" t="s">
        <v>2110</v>
      </c>
      <c r="L37">
        <v>0</v>
      </c>
    </row>
    <row r="38" spans="1:12" x14ac:dyDescent="0.3">
      <c r="A38" t="s">
        <v>482</v>
      </c>
      <c r="B38" t="s">
        <v>483</v>
      </c>
      <c r="C38" t="s">
        <v>327</v>
      </c>
      <c r="F38" t="s">
        <v>2111</v>
      </c>
      <c r="G38">
        <v>0</v>
      </c>
      <c r="K38" t="s">
        <v>2111</v>
      </c>
      <c r="L38">
        <v>0</v>
      </c>
    </row>
    <row r="39" spans="1:12" x14ac:dyDescent="0.3">
      <c r="A39" t="s">
        <v>484</v>
      </c>
      <c r="B39" t="s">
        <v>485</v>
      </c>
      <c r="C39" t="s">
        <v>327</v>
      </c>
      <c r="F39" t="s">
        <v>2112</v>
      </c>
      <c r="G39">
        <v>0</v>
      </c>
      <c r="K39" t="s">
        <v>2112</v>
      </c>
      <c r="L39">
        <v>0</v>
      </c>
    </row>
    <row r="40" spans="1:12" x14ac:dyDescent="0.3">
      <c r="A40" t="s">
        <v>486</v>
      </c>
      <c r="B40" t="s">
        <v>487</v>
      </c>
      <c r="C40" t="s">
        <v>327</v>
      </c>
      <c r="F40" t="s">
        <v>2113</v>
      </c>
      <c r="G40">
        <v>0</v>
      </c>
      <c r="K40" t="s">
        <v>2113</v>
      </c>
      <c r="L40">
        <v>0</v>
      </c>
    </row>
    <row r="41" spans="1:12" x14ac:dyDescent="0.3">
      <c r="A41" t="s">
        <v>488</v>
      </c>
      <c r="B41" t="s">
        <v>489</v>
      </c>
      <c r="C41" t="s">
        <v>327</v>
      </c>
      <c r="F41" t="s">
        <v>2114</v>
      </c>
      <c r="G41">
        <v>0</v>
      </c>
      <c r="K41" t="s">
        <v>2114</v>
      </c>
      <c r="L41">
        <v>0</v>
      </c>
    </row>
    <row r="42" spans="1:12" x14ac:dyDescent="0.3">
      <c r="A42" t="s">
        <v>490</v>
      </c>
      <c r="B42" t="s">
        <v>491</v>
      </c>
      <c r="C42" t="s">
        <v>327</v>
      </c>
      <c r="F42" t="s">
        <v>2115</v>
      </c>
      <c r="G42">
        <v>0</v>
      </c>
      <c r="K42" t="s">
        <v>2115</v>
      </c>
      <c r="L42">
        <v>0</v>
      </c>
    </row>
    <row r="43" spans="1:12" x14ac:dyDescent="0.3">
      <c r="A43" t="s">
        <v>492</v>
      </c>
      <c r="B43" t="s">
        <v>493</v>
      </c>
      <c r="C43" t="s">
        <v>327</v>
      </c>
      <c r="F43" t="s">
        <v>2116</v>
      </c>
      <c r="G43">
        <v>0</v>
      </c>
      <c r="K43" t="s">
        <v>2116</v>
      </c>
      <c r="L43">
        <v>0</v>
      </c>
    </row>
    <row r="44" spans="1:12" x14ac:dyDescent="0.3">
      <c r="A44" t="s">
        <v>494</v>
      </c>
      <c r="B44" t="s">
        <v>495</v>
      </c>
      <c r="C44" t="s">
        <v>327</v>
      </c>
      <c r="F44" t="s">
        <v>2117</v>
      </c>
      <c r="G44">
        <v>0</v>
      </c>
      <c r="K44" t="s">
        <v>2117</v>
      </c>
      <c r="L44">
        <v>0</v>
      </c>
    </row>
    <row r="45" spans="1:12" x14ac:dyDescent="0.3">
      <c r="A45" t="s">
        <v>496</v>
      </c>
      <c r="B45" t="s">
        <v>497</v>
      </c>
      <c r="C45" t="s">
        <v>36</v>
      </c>
      <c r="D45" t="s">
        <v>30</v>
      </c>
      <c r="F45" t="s">
        <v>2118</v>
      </c>
      <c r="G45">
        <v>0</v>
      </c>
      <c r="J45" t="s">
        <v>30</v>
      </c>
      <c r="K45" t="s">
        <v>2118</v>
      </c>
      <c r="L45">
        <v>0</v>
      </c>
    </row>
    <row r="46" spans="1:12" x14ac:dyDescent="0.3">
      <c r="A46" t="s">
        <v>498</v>
      </c>
      <c r="B46" t="s">
        <v>499</v>
      </c>
      <c r="C46" t="s">
        <v>36</v>
      </c>
      <c r="D46" t="s">
        <v>30</v>
      </c>
      <c r="F46">
        <v>0</v>
      </c>
      <c r="G46">
        <v>0</v>
      </c>
      <c r="J46" t="s">
        <v>30</v>
      </c>
      <c r="K46">
        <v>0</v>
      </c>
      <c r="L46">
        <v>0</v>
      </c>
    </row>
    <row r="47" spans="1:12" x14ac:dyDescent="0.3">
      <c r="A47" t="s">
        <v>500</v>
      </c>
      <c r="B47" t="s">
        <v>501</v>
      </c>
      <c r="C47" t="s">
        <v>36</v>
      </c>
      <c r="D47" t="s">
        <v>30</v>
      </c>
      <c r="F47">
        <v>0</v>
      </c>
      <c r="G47">
        <v>0</v>
      </c>
      <c r="J47" t="s">
        <v>30</v>
      </c>
      <c r="K47">
        <v>0</v>
      </c>
      <c r="L47">
        <v>0</v>
      </c>
    </row>
    <row r="48" spans="1:12" x14ac:dyDescent="0.3">
      <c r="A48" t="s">
        <v>502</v>
      </c>
      <c r="B48" t="s">
        <v>503</v>
      </c>
      <c r="C48" t="s">
        <v>36</v>
      </c>
      <c r="D48" t="s">
        <v>30</v>
      </c>
      <c r="F48">
        <v>0</v>
      </c>
      <c r="G48">
        <v>0</v>
      </c>
      <c r="J48" t="s">
        <v>30</v>
      </c>
      <c r="K48">
        <v>0</v>
      </c>
      <c r="L48">
        <v>0</v>
      </c>
    </row>
    <row r="49" spans="1:12" x14ac:dyDescent="0.3">
      <c r="A49" t="s">
        <v>504</v>
      </c>
      <c r="B49" t="s">
        <v>497</v>
      </c>
      <c r="C49" t="s">
        <v>36</v>
      </c>
      <c r="D49" t="s">
        <v>30</v>
      </c>
      <c r="F49">
        <v>0</v>
      </c>
      <c r="G49">
        <v>0</v>
      </c>
      <c r="J49" t="s">
        <v>30</v>
      </c>
      <c r="K49">
        <v>0</v>
      </c>
      <c r="L49">
        <v>0</v>
      </c>
    </row>
    <row r="50" spans="1:12" x14ac:dyDescent="0.3">
      <c r="A50" t="s">
        <v>505</v>
      </c>
      <c r="B50" t="s">
        <v>506</v>
      </c>
      <c r="C50" t="s">
        <v>326</v>
      </c>
      <c r="D50" t="s">
        <v>30</v>
      </c>
      <c r="F50">
        <v>0</v>
      </c>
      <c r="G50">
        <v>0</v>
      </c>
      <c r="J50" t="s">
        <v>30</v>
      </c>
      <c r="K50">
        <v>0</v>
      </c>
      <c r="L50">
        <v>0</v>
      </c>
    </row>
    <row r="51" spans="1:12" x14ac:dyDescent="0.3">
      <c r="A51" t="s">
        <v>507</v>
      </c>
      <c r="B51" t="s">
        <v>508</v>
      </c>
      <c r="C51" t="s">
        <v>326</v>
      </c>
      <c r="D51" t="s">
        <v>30</v>
      </c>
      <c r="F51">
        <v>0</v>
      </c>
      <c r="G51">
        <v>0</v>
      </c>
      <c r="J51" t="s">
        <v>30</v>
      </c>
      <c r="K51">
        <v>0</v>
      </c>
      <c r="L51">
        <v>0</v>
      </c>
    </row>
    <row r="52" spans="1:12" x14ac:dyDescent="0.3">
      <c r="A52" t="s">
        <v>509</v>
      </c>
      <c r="B52" t="s">
        <v>510</v>
      </c>
      <c r="C52" t="s">
        <v>326</v>
      </c>
      <c r="D52" t="s">
        <v>30</v>
      </c>
      <c r="F52">
        <v>0</v>
      </c>
      <c r="G52">
        <v>0</v>
      </c>
      <c r="J52" t="s">
        <v>30</v>
      </c>
      <c r="K52">
        <v>0</v>
      </c>
      <c r="L52">
        <v>0</v>
      </c>
    </row>
    <row r="53" spans="1:12" x14ac:dyDescent="0.3">
      <c r="A53" t="s">
        <v>511</v>
      </c>
      <c r="B53" t="s">
        <v>512</v>
      </c>
      <c r="C53" t="s">
        <v>326</v>
      </c>
      <c r="D53" t="s">
        <v>30</v>
      </c>
      <c r="F53">
        <v>0</v>
      </c>
      <c r="G53">
        <v>0</v>
      </c>
      <c r="J53" t="s">
        <v>30</v>
      </c>
      <c r="K53">
        <v>0</v>
      </c>
      <c r="L53">
        <v>0</v>
      </c>
    </row>
    <row r="54" spans="1:12" x14ac:dyDescent="0.3">
      <c r="A54" t="s">
        <v>513</v>
      </c>
      <c r="B54" t="s">
        <v>514</v>
      </c>
      <c r="C54" t="s">
        <v>326</v>
      </c>
      <c r="D54" t="s">
        <v>30</v>
      </c>
      <c r="F54">
        <v>0</v>
      </c>
      <c r="G54">
        <v>0</v>
      </c>
      <c r="J54" t="s">
        <v>30</v>
      </c>
      <c r="K54">
        <v>0</v>
      </c>
      <c r="L54">
        <v>0</v>
      </c>
    </row>
    <row r="55" spans="1:12" x14ac:dyDescent="0.3">
      <c r="A55" t="s">
        <v>515</v>
      </c>
      <c r="B55" t="s">
        <v>516</v>
      </c>
      <c r="C55" t="s">
        <v>326</v>
      </c>
      <c r="D55" t="s">
        <v>30</v>
      </c>
      <c r="F55">
        <v>0</v>
      </c>
      <c r="G55">
        <v>0</v>
      </c>
      <c r="J55" t="s">
        <v>30</v>
      </c>
      <c r="K55">
        <v>0</v>
      </c>
      <c r="L55">
        <v>0</v>
      </c>
    </row>
    <row r="56" spans="1:12" x14ac:dyDescent="0.3">
      <c r="A56" t="s">
        <v>517</v>
      </c>
      <c r="B56" t="s">
        <v>518</v>
      </c>
      <c r="C56" t="s">
        <v>326</v>
      </c>
      <c r="D56" t="s">
        <v>30</v>
      </c>
      <c r="F56">
        <v>0</v>
      </c>
      <c r="G56">
        <v>0</v>
      </c>
      <c r="J56" t="s">
        <v>30</v>
      </c>
      <c r="K56">
        <v>0</v>
      </c>
      <c r="L56">
        <v>0</v>
      </c>
    </row>
    <row r="57" spans="1:12" x14ac:dyDescent="0.3">
      <c r="A57" t="s">
        <v>519</v>
      </c>
      <c r="B57" t="s">
        <v>520</v>
      </c>
      <c r="C57" t="s">
        <v>326</v>
      </c>
      <c r="D57" t="s">
        <v>30</v>
      </c>
      <c r="F57" t="s">
        <v>2119</v>
      </c>
      <c r="G57">
        <v>0</v>
      </c>
      <c r="J57" t="s">
        <v>30</v>
      </c>
      <c r="K57" t="s">
        <v>2119</v>
      </c>
      <c r="L57">
        <v>0</v>
      </c>
    </row>
    <row r="58" spans="1:12" x14ac:dyDescent="0.3">
      <c r="A58" t="s">
        <v>521</v>
      </c>
      <c r="B58" t="s">
        <v>522</v>
      </c>
      <c r="C58" t="s">
        <v>326</v>
      </c>
      <c r="D58" t="s">
        <v>30</v>
      </c>
      <c r="F58" t="s">
        <v>2119</v>
      </c>
      <c r="G58">
        <v>0</v>
      </c>
      <c r="J58" t="s">
        <v>30</v>
      </c>
      <c r="K58" t="s">
        <v>2119</v>
      </c>
      <c r="L58">
        <v>0</v>
      </c>
    </row>
    <row r="59" spans="1:12" x14ac:dyDescent="0.3">
      <c r="A59" t="s">
        <v>523</v>
      </c>
      <c r="B59" t="s">
        <v>524</v>
      </c>
      <c r="C59" t="s">
        <v>36</v>
      </c>
      <c r="F59" t="s">
        <v>2120</v>
      </c>
      <c r="G59" t="s">
        <v>2121</v>
      </c>
      <c r="K59" t="s">
        <v>2120</v>
      </c>
      <c r="L59" t="s">
        <v>2121</v>
      </c>
    </row>
    <row r="60" spans="1:12" x14ac:dyDescent="0.3">
      <c r="A60" t="s">
        <v>525</v>
      </c>
      <c r="B60" t="s">
        <v>526</v>
      </c>
      <c r="C60" t="s">
        <v>36</v>
      </c>
      <c r="F60" t="s">
        <v>2118</v>
      </c>
      <c r="G60">
        <v>0</v>
      </c>
      <c r="K60" t="s">
        <v>2118</v>
      </c>
      <c r="L60">
        <v>0</v>
      </c>
    </row>
    <row r="61" spans="1:12" x14ac:dyDescent="0.3">
      <c r="A61" t="s">
        <v>527</v>
      </c>
      <c r="B61" t="s">
        <v>528</v>
      </c>
      <c r="C61" t="s">
        <v>36</v>
      </c>
      <c r="F61" t="s">
        <v>2122</v>
      </c>
      <c r="G61">
        <v>0</v>
      </c>
      <c r="K61" t="s">
        <v>2122</v>
      </c>
      <c r="L61">
        <v>0</v>
      </c>
    </row>
    <row r="62" spans="1:12" x14ac:dyDescent="0.3">
      <c r="A62" t="s">
        <v>529</v>
      </c>
      <c r="B62" t="s">
        <v>530</v>
      </c>
      <c r="C62" t="s">
        <v>36</v>
      </c>
      <c r="F62" t="s">
        <v>2119</v>
      </c>
      <c r="G62">
        <v>0</v>
      </c>
      <c r="K62" t="s">
        <v>2119</v>
      </c>
      <c r="L62">
        <v>0</v>
      </c>
    </row>
    <row r="63" spans="1:12" x14ac:dyDescent="0.3">
      <c r="A63" t="s">
        <v>531</v>
      </c>
      <c r="B63" t="s">
        <v>532</v>
      </c>
      <c r="C63" t="s">
        <v>36</v>
      </c>
      <c r="F63" t="s">
        <v>2119</v>
      </c>
      <c r="G63">
        <v>0</v>
      </c>
      <c r="K63" t="s">
        <v>2119</v>
      </c>
      <c r="L63">
        <v>0</v>
      </c>
    </row>
    <row r="64" spans="1:12" x14ac:dyDescent="0.3">
      <c r="A64" t="s">
        <v>533</v>
      </c>
      <c r="B64" t="s">
        <v>534</v>
      </c>
      <c r="C64" t="s">
        <v>36</v>
      </c>
      <c r="F64" t="s">
        <v>2120</v>
      </c>
      <c r="G64" t="s">
        <v>2121</v>
      </c>
      <c r="K64" t="s">
        <v>2120</v>
      </c>
      <c r="L64" t="s">
        <v>2121</v>
      </c>
    </row>
    <row r="65" spans="1:12" x14ac:dyDescent="0.3">
      <c r="A65" t="s">
        <v>535</v>
      </c>
      <c r="B65" t="s">
        <v>536</v>
      </c>
      <c r="C65" t="s">
        <v>36</v>
      </c>
      <c r="F65" t="s">
        <v>2118</v>
      </c>
      <c r="G65">
        <v>0</v>
      </c>
      <c r="K65" t="s">
        <v>2118</v>
      </c>
      <c r="L65">
        <v>0</v>
      </c>
    </row>
    <row r="66" spans="1:12" x14ac:dyDescent="0.3">
      <c r="A66" t="s">
        <v>537</v>
      </c>
      <c r="B66" t="s">
        <v>538</v>
      </c>
      <c r="C66" t="s">
        <v>36</v>
      </c>
      <c r="F66">
        <v>0</v>
      </c>
      <c r="G66">
        <v>0</v>
      </c>
      <c r="K66">
        <v>0</v>
      </c>
      <c r="L66">
        <v>0</v>
      </c>
    </row>
    <row r="67" spans="1:12" x14ac:dyDescent="0.3">
      <c r="A67" t="s">
        <v>539</v>
      </c>
      <c r="B67" t="s">
        <v>540</v>
      </c>
      <c r="C67" t="s">
        <v>36</v>
      </c>
      <c r="F67">
        <v>0</v>
      </c>
      <c r="G67">
        <v>0</v>
      </c>
      <c r="K67">
        <v>0</v>
      </c>
      <c r="L67">
        <v>0</v>
      </c>
    </row>
    <row r="68" spans="1:12" x14ac:dyDescent="0.3">
      <c r="A68" t="s">
        <v>541</v>
      </c>
      <c r="B68" t="s">
        <v>542</v>
      </c>
      <c r="C68" t="s">
        <v>100</v>
      </c>
      <c r="F68" t="s">
        <v>2123</v>
      </c>
      <c r="G68">
        <v>0</v>
      </c>
      <c r="K68" t="s">
        <v>2123</v>
      </c>
      <c r="L68">
        <v>0</v>
      </c>
    </row>
    <row r="69" spans="1:12" x14ac:dyDescent="0.3">
      <c r="A69" t="s">
        <v>543</v>
      </c>
      <c r="B69" t="s">
        <v>544</v>
      </c>
      <c r="C69" t="s">
        <v>100</v>
      </c>
      <c r="F69" t="s">
        <v>2123</v>
      </c>
      <c r="G69">
        <v>0</v>
      </c>
      <c r="K69" t="s">
        <v>2123</v>
      </c>
      <c r="L69">
        <v>0</v>
      </c>
    </row>
    <row r="70" spans="1:12" x14ac:dyDescent="0.3">
      <c r="A70" t="s">
        <v>98</v>
      </c>
      <c r="B70" t="s">
        <v>545</v>
      </c>
      <c r="C70" t="s">
        <v>100</v>
      </c>
      <c r="F70" t="s">
        <v>2124</v>
      </c>
      <c r="G70">
        <v>0</v>
      </c>
      <c r="K70" t="s">
        <v>2124</v>
      </c>
      <c r="L70">
        <v>0</v>
      </c>
    </row>
    <row r="71" spans="1:12" x14ac:dyDescent="0.3">
      <c r="A71" t="s">
        <v>546</v>
      </c>
      <c r="B71" t="s">
        <v>547</v>
      </c>
      <c r="C71" t="s">
        <v>100</v>
      </c>
      <c r="F71" t="s">
        <v>2125</v>
      </c>
      <c r="G71">
        <v>0</v>
      </c>
      <c r="K71" t="s">
        <v>2125</v>
      </c>
      <c r="L71">
        <v>0</v>
      </c>
    </row>
    <row r="72" spans="1:12" x14ac:dyDescent="0.3">
      <c r="A72" t="s">
        <v>548</v>
      </c>
      <c r="B72" t="s">
        <v>549</v>
      </c>
      <c r="C72" t="s">
        <v>100</v>
      </c>
      <c r="F72" t="s">
        <v>2126</v>
      </c>
      <c r="G72">
        <v>0</v>
      </c>
      <c r="K72" t="s">
        <v>2126</v>
      </c>
      <c r="L72">
        <v>0</v>
      </c>
    </row>
    <row r="73" spans="1:12" x14ac:dyDescent="0.3">
      <c r="A73" t="s">
        <v>550</v>
      </c>
      <c r="B73" t="s">
        <v>551</v>
      </c>
      <c r="C73" t="s">
        <v>337</v>
      </c>
      <c r="F73">
        <v>0</v>
      </c>
      <c r="G73">
        <v>0</v>
      </c>
      <c r="K73">
        <v>0</v>
      </c>
      <c r="L73">
        <v>0</v>
      </c>
    </row>
    <row r="74" spans="1:12" x14ac:dyDescent="0.3">
      <c r="A74" t="s">
        <v>552</v>
      </c>
      <c r="B74" t="s">
        <v>553</v>
      </c>
      <c r="C74" t="s">
        <v>100</v>
      </c>
      <c r="F74" t="s">
        <v>2127</v>
      </c>
      <c r="G74">
        <v>0</v>
      </c>
      <c r="K74" t="s">
        <v>2127</v>
      </c>
      <c r="L74">
        <v>0</v>
      </c>
    </row>
    <row r="75" spans="1:12" x14ac:dyDescent="0.3">
      <c r="A75" t="s">
        <v>554</v>
      </c>
      <c r="B75" t="s">
        <v>555</v>
      </c>
      <c r="C75" t="s">
        <v>103</v>
      </c>
      <c r="F75" t="s">
        <v>2128</v>
      </c>
      <c r="G75">
        <v>0</v>
      </c>
      <c r="K75" t="s">
        <v>2128</v>
      </c>
      <c r="L75">
        <v>0</v>
      </c>
    </row>
    <row r="76" spans="1:12" x14ac:dyDescent="0.3">
      <c r="A76" t="s">
        <v>556</v>
      </c>
      <c r="B76" t="s">
        <v>557</v>
      </c>
      <c r="C76" t="s">
        <v>103</v>
      </c>
      <c r="F76" t="s">
        <v>2128</v>
      </c>
      <c r="G76">
        <v>0</v>
      </c>
      <c r="K76" t="s">
        <v>2128</v>
      </c>
      <c r="L76">
        <v>0</v>
      </c>
    </row>
    <row r="77" spans="1:12" x14ac:dyDescent="0.3">
      <c r="A77" t="s">
        <v>558</v>
      </c>
      <c r="B77" t="s">
        <v>559</v>
      </c>
      <c r="C77" t="s">
        <v>103</v>
      </c>
      <c r="F77" t="s">
        <v>2128</v>
      </c>
      <c r="G77">
        <v>0</v>
      </c>
      <c r="K77" t="s">
        <v>2128</v>
      </c>
      <c r="L77">
        <v>0</v>
      </c>
    </row>
    <row r="78" spans="1:12" x14ac:dyDescent="0.3">
      <c r="A78" t="s">
        <v>101</v>
      </c>
      <c r="B78" t="s">
        <v>560</v>
      </c>
      <c r="C78" t="s">
        <v>103</v>
      </c>
      <c r="F78" t="s">
        <v>102</v>
      </c>
      <c r="G78">
        <v>0</v>
      </c>
      <c r="K78" t="s">
        <v>102</v>
      </c>
      <c r="L78">
        <v>0</v>
      </c>
    </row>
    <row r="79" spans="1:12" x14ac:dyDescent="0.3">
      <c r="A79" t="s">
        <v>104</v>
      </c>
      <c r="B79" t="s">
        <v>561</v>
      </c>
      <c r="C79" t="s">
        <v>103</v>
      </c>
      <c r="F79" t="s">
        <v>2129</v>
      </c>
      <c r="G79">
        <v>0</v>
      </c>
      <c r="K79" t="s">
        <v>2129</v>
      </c>
      <c r="L79">
        <v>0</v>
      </c>
    </row>
    <row r="80" spans="1:12" x14ac:dyDescent="0.3">
      <c r="A80" t="s">
        <v>105</v>
      </c>
      <c r="B80" t="s">
        <v>562</v>
      </c>
      <c r="C80" t="s">
        <v>103</v>
      </c>
      <c r="F80" t="s">
        <v>2129</v>
      </c>
      <c r="G80">
        <v>0</v>
      </c>
      <c r="K80" t="s">
        <v>2129</v>
      </c>
      <c r="L80">
        <v>0</v>
      </c>
    </row>
    <row r="81" spans="1:12" x14ac:dyDescent="0.3">
      <c r="A81" t="s">
        <v>107</v>
      </c>
      <c r="B81" t="s">
        <v>563</v>
      </c>
      <c r="C81" t="s">
        <v>103</v>
      </c>
      <c r="F81" t="s">
        <v>2129</v>
      </c>
      <c r="G81">
        <v>0</v>
      </c>
      <c r="K81" t="s">
        <v>2129</v>
      </c>
      <c r="L81">
        <v>0</v>
      </c>
    </row>
    <row r="82" spans="1:12" x14ac:dyDescent="0.3">
      <c r="A82" t="s">
        <v>564</v>
      </c>
      <c r="B82" t="s">
        <v>565</v>
      </c>
      <c r="C82" t="s">
        <v>103</v>
      </c>
      <c r="F82" t="s">
        <v>2129</v>
      </c>
      <c r="G82">
        <v>0</v>
      </c>
      <c r="K82" t="s">
        <v>2129</v>
      </c>
      <c r="L82">
        <v>0</v>
      </c>
    </row>
    <row r="83" spans="1:12" x14ac:dyDescent="0.3">
      <c r="A83" t="s">
        <v>566</v>
      </c>
      <c r="B83" t="s">
        <v>567</v>
      </c>
      <c r="C83" t="s">
        <v>24</v>
      </c>
      <c r="F83" t="s">
        <v>2129</v>
      </c>
      <c r="G83">
        <v>0</v>
      </c>
      <c r="K83" t="s">
        <v>2129</v>
      </c>
      <c r="L83">
        <v>0</v>
      </c>
    </row>
    <row r="84" spans="1:12" x14ac:dyDescent="0.3">
      <c r="A84" t="s">
        <v>109</v>
      </c>
      <c r="B84" t="s">
        <v>568</v>
      </c>
      <c r="C84" t="s">
        <v>103</v>
      </c>
      <c r="F84" t="s">
        <v>2130</v>
      </c>
      <c r="G84">
        <v>0</v>
      </c>
      <c r="K84" t="s">
        <v>2130</v>
      </c>
      <c r="L84">
        <v>0</v>
      </c>
    </row>
    <row r="85" spans="1:12" x14ac:dyDescent="0.3">
      <c r="A85" t="s">
        <v>569</v>
      </c>
      <c r="B85" t="s">
        <v>570</v>
      </c>
      <c r="C85" t="s">
        <v>103</v>
      </c>
      <c r="F85" t="s">
        <v>2131</v>
      </c>
      <c r="G85">
        <v>0</v>
      </c>
      <c r="K85" t="s">
        <v>2131</v>
      </c>
      <c r="L85">
        <v>0</v>
      </c>
    </row>
    <row r="86" spans="1:12" x14ac:dyDescent="0.3">
      <c r="A86" t="s">
        <v>571</v>
      </c>
      <c r="B86" t="s">
        <v>572</v>
      </c>
      <c r="C86" t="s">
        <v>103</v>
      </c>
      <c r="F86" t="s">
        <v>2132</v>
      </c>
      <c r="G86">
        <v>0</v>
      </c>
      <c r="K86" t="s">
        <v>2132</v>
      </c>
      <c r="L86">
        <v>0</v>
      </c>
    </row>
    <row r="87" spans="1:12" x14ac:dyDescent="0.3">
      <c r="A87" t="s">
        <v>573</v>
      </c>
      <c r="B87" t="s">
        <v>574</v>
      </c>
      <c r="C87" t="s">
        <v>103</v>
      </c>
      <c r="F87" t="s">
        <v>2133</v>
      </c>
      <c r="G87">
        <v>0</v>
      </c>
      <c r="K87" t="s">
        <v>2133</v>
      </c>
      <c r="L87">
        <v>0</v>
      </c>
    </row>
    <row r="88" spans="1:12" x14ac:dyDescent="0.3">
      <c r="A88" t="s">
        <v>575</v>
      </c>
      <c r="B88" t="s">
        <v>576</v>
      </c>
      <c r="C88" t="s">
        <v>103</v>
      </c>
      <c r="F88" t="s">
        <v>2129</v>
      </c>
      <c r="G88">
        <v>0</v>
      </c>
      <c r="K88" t="s">
        <v>2129</v>
      </c>
      <c r="L88">
        <v>0</v>
      </c>
    </row>
    <row r="89" spans="1:12" x14ac:dyDescent="0.3">
      <c r="A89" t="s">
        <v>577</v>
      </c>
      <c r="B89" t="s">
        <v>578</v>
      </c>
      <c r="C89" t="s">
        <v>103</v>
      </c>
      <c r="F89" t="s">
        <v>2130</v>
      </c>
      <c r="G89">
        <v>0</v>
      </c>
      <c r="K89" t="s">
        <v>2130</v>
      </c>
      <c r="L89">
        <v>0</v>
      </c>
    </row>
    <row r="90" spans="1:12" x14ac:dyDescent="0.3">
      <c r="A90" t="s">
        <v>579</v>
      </c>
      <c r="B90" t="s">
        <v>580</v>
      </c>
      <c r="C90" t="s">
        <v>103</v>
      </c>
      <c r="F90" t="s">
        <v>2133</v>
      </c>
      <c r="G90">
        <v>0</v>
      </c>
      <c r="K90" t="s">
        <v>2133</v>
      </c>
      <c r="L90">
        <v>0</v>
      </c>
    </row>
    <row r="91" spans="1:12" x14ac:dyDescent="0.3">
      <c r="A91" t="s">
        <v>581</v>
      </c>
      <c r="B91" t="s">
        <v>582</v>
      </c>
      <c r="C91" t="s">
        <v>103</v>
      </c>
      <c r="F91" t="s">
        <v>2134</v>
      </c>
      <c r="G91">
        <v>0</v>
      </c>
      <c r="K91" t="s">
        <v>2134</v>
      </c>
      <c r="L91">
        <v>0</v>
      </c>
    </row>
    <row r="92" spans="1:12" x14ac:dyDescent="0.3">
      <c r="A92" t="s">
        <v>583</v>
      </c>
      <c r="B92" t="s">
        <v>584</v>
      </c>
      <c r="C92" t="s">
        <v>103</v>
      </c>
      <c r="F92">
        <v>0</v>
      </c>
      <c r="G92">
        <v>0</v>
      </c>
      <c r="K92">
        <v>0</v>
      </c>
      <c r="L92">
        <v>0</v>
      </c>
    </row>
    <row r="93" spans="1:12" x14ac:dyDescent="0.3">
      <c r="A93" t="s">
        <v>585</v>
      </c>
      <c r="B93" t="s">
        <v>586</v>
      </c>
      <c r="C93" t="s">
        <v>100</v>
      </c>
      <c r="F93">
        <v>0</v>
      </c>
      <c r="G93">
        <v>0</v>
      </c>
      <c r="K93">
        <v>0</v>
      </c>
      <c r="L93">
        <v>0</v>
      </c>
    </row>
    <row r="94" spans="1:12" x14ac:dyDescent="0.3">
      <c r="A94" t="s">
        <v>587</v>
      </c>
      <c r="B94" t="s">
        <v>588</v>
      </c>
      <c r="C94" t="s">
        <v>100</v>
      </c>
      <c r="F94">
        <v>0</v>
      </c>
      <c r="G94">
        <v>0</v>
      </c>
      <c r="K94">
        <v>0</v>
      </c>
      <c r="L94">
        <v>0</v>
      </c>
    </row>
    <row r="95" spans="1:12" x14ac:dyDescent="0.3">
      <c r="A95" t="s">
        <v>589</v>
      </c>
      <c r="B95" t="s">
        <v>590</v>
      </c>
      <c r="C95" t="s">
        <v>103</v>
      </c>
      <c r="F95" t="s">
        <v>2135</v>
      </c>
      <c r="G95">
        <v>0</v>
      </c>
      <c r="K95" t="s">
        <v>2135</v>
      </c>
      <c r="L95">
        <v>0</v>
      </c>
    </row>
    <row r="96" spans="1:12" x14ac:dyDescent="0.3">
      <c r="A96" t="s">
        <v>591</v>
      </c>
      <c r="B96" t="s">
        <v>592</v>
      </c>
      <c r="C96" t="s">
        <v>29</v>
      </c>
      <c r="F96" t="s">
        <v>2136</v>
      </c>
      <c r="G96">
        <v>0</v>
      </c>
      <c r="K96" t="s">
        <v>2136</v>
      </c>
      <c r="L96">
        <v>0</v>
      </c>
    </row>
    <row r="97" spans="1:12" x14ac:dyDescent="0.3">
      <c r="A97" t="s">
        <v>593</v>
      </c>
      <c r="B97" t="s">
        <v>594</v>
      </c>
      <c r="C97" t="s">
        <v>29</v>
      </c>
      <c r="F97" t="s">
        <v>2136</v>
      </c>
      <c r="G97">
        <v>0</v>
      </c>
      <c r="K97" t="s">
        <v>2136</v>
      </c>
      <c r="L97">
        <v>0</v>
      </c>
    </row>
    <row r="98" spans="1:12" x14ac:dyDescent="0.3">
      <c r="A98" t="s">
        <v>595</v>
      </c>
      <c r="B98" t="s">
        <v>596</v>
      </c>
      <c r="C98" t="s">
        <v>29</v>
      </c>
      <c r="F98" t="s">
        <v>2136</v>
      </c>
      <c r="G98">
        <v>0</v>
      </c>
      <c r="K98" t="s">
        <v>2136</v>
      </c>
      <c r="L98">
        <v>0</v>
      </c>
    </row>
    <row r="99" spans="1:12" x14ac:dyDescent="0.3">
      <c r="A99" t="s">
        <v>597</v>
      </c>
      <c r="B99" t="s">
        <v>598</v>
      </c>
      <c r="C99" t="s">
        <v>24</v>
      </c>
      <c r="F99">
        <v>0</v>
      </c>
      <c r="G99">
        <v>0</v>
      </c>
      <c r="K99">
        <v>0</v>
      </c>
      <c r="L99">
        <v>0</v>
      </c>
    </row>
    <row r="100" spans="1:12" x14ac:dyDescent="0.3">
      <c r="A100" t="s">
        <v>599</v>
      </c>
      <c r="B100" t="s">
        <v>600</v>
      </c>
      <c r="C100" t="s">
        <v>29</v>
      </c>
      <c r="F100" t="s">
        <v>2137</v>
      </c>
      <c r="G100">
        <v>0</v>
      </c>
      <c r="K100" t="s">
        <v>2137</v>
      </c>
      <c r="L100">
        <v>0</v>
      </c>
    </row>
    <row r="101" spans="1:12" x14ac:dyDescent="0.3">
      <c r="A101" t="s">
        <v>601</v>
      </c>
      <c r="B101" t="s">
        <v>602</v>
      </c>
      <c r="C101" t="s">
        <v>29</v>
      </c>
      <c r="D101" t="s">
        <v>30</v>
      </c>
      <c r="F101" t="s">
        <v>2138</v>
      </c>
      <c r="G101">
        <v>0</v>
      </c>
      <c r="J101" t="s">
        <v>30</v>
      </c>
      <c r="K101" t="s">
        <v>2138</v>
      </c>
      <c r="L101">
        <v>0</v>
      </c>
    </row>
    <row r="102" spans="1:12" x14ac:dyDescent="0.3">
      <c r="A102" t="s">
        <v>603</v>
      </c>
      <c r="B102" t="s">
        <v>604</v>
      </c>
      <c r="C102" t="s">
        <v>29</v>
      </c>
      <c r="D102" t="s">
        <v>30</v>
      </c>
      <c r="F102" t="s">
        <v>2138</v>
      </c>
      <c r="G102">
        <v>0</v>
      </c>
      <c r="J102" t="s">
        <v>30</v>
      </c>
      <c r="K102" t="s">
        <v>2138</v>
      </c>
      <c r="L102">
        <v>0</v>
      </c>
    </row>
    <row r="103" spans="1:12" x14ac:dyDescent="0.3">
      <c r="A103" t="s">
        <v>605</v>
      </c>
      <c r="B103" t="s">
        <v>606</v>
      </c>
      <c r="C103" t="s">
        <v>29</v>
      </c>
      <c r="D103" t="s">
        <v>30</v>
      </c>
      <c r="F103">
        <v>0</v>
      </c>
      <c r="G103">
        <v>0</v>
      </c>
      <c r="J103" t="s">
        <v>30</v>
      </c>
      <c r="K103">
        <v>0</v>
      </c>
      <c r="L103">
        <v>0</v>
      </c>
    </row>
    <row r="104" spans="1:12" x14ac:dyDescent="0.3">
      <c r="A104" t="s">
        <v>607</v>
      </c>
      <c r="B104" t="s">
        <v>608</v>
      </c>
      <c r="C104" t="s">
        <v>29</v>
      </c>
      <c r="D104" t="s">
        <v>30</v>
      </c>
      <c r="F104">
        <v>0</v>
      </c>
      <c r="G104">
        <v>0</v>
      </c>
      <c r="J104" t="s">
        <v>30</v>
      </c>
      <c r="K104">
        <v>0</v>
      </c>
      <c r="L104">
        <v>0</v>
      </c>
    </row>
    <row r="105" spans="1:12" x14ac:dyDescent="0.3">
      <c r="A105" t="s">
        <v>609</v>
      </c>
      <c r="B105" t="s">
        <v>610</v>
      </c>
      <c r="C105" t="s">
        <v>29</v>
      </c>
      <c r="D105" t="s">
        <v>30</v>
      </c>
      <c r="F105" t="s">
        <v>2139</v>
      </c>
      <c r="G105">
        <v>0</v>
      </c>
      <c r="J105" t="s">
        <v>30</v>
      </c>
      <c r="K105" t="s">
        <v>2139</v>
      </c>
      <c r="L105">
        <v>0</v>
      </c>
    </row>
    <row r="106" spans="1:12" x14ac:dyDescent="0.3">
      <c r="A106" t="s">
        <v>611</v>
      </c>
      <c r="B106" t="s">
        <v>612</v>
      </c>
      <c r="C106" t="s">
        <v>29</v>
      </c>
      <c r="D106" t="s">
        <v>30</v>
      </c>
      <c r="F106" t="s">
        <v>2139</v>
      </c>
      <c r="G106">
        <v>0</v>
      </c>
      <c r="J106" t="s">
        <v>30</v>
      </c>
      <c r="K106" t="s">
        <v>2139</v>
      </c>
      <c r="L106">
        <v>0</v>
      </c>
    </row>
    <row r="107" spans="1:12" x14ac:dyDescent="0.3">
      <c r="A107" t="s">
        <v>613</v>
      </c>
      <c r="B107" t="s">
        <v>614</v>
      </c>
      <c r="C107" t="s">
        <v>29</v>
      </c>
      <c r="D107" t="s">
        <v>30</v>
      </c>
      <c r="F107" t="s">
        <v>2139</v>
      </c>
      <c r="G107">
        <v>0</v>
      </c>
      <c r="J107" t="s">
        <v>30</v>
      </c>
      <c r="K107" t="s">
        <v>2139</v>
      </c>
      <c r="L107">
        <v>0</v>
      </c>
    </row>
    <row r="108" spans="1:12" x14ac:dyDescent="0.3">
      <c r="A108" t="s">
        <v>27</v>
      </c>
      <c r="B108" t="s">
        <v>615</v>
      </c>
      <c r="C108" t="s">
        <v>29</v>
      </c>
      <c r="D108" t="s">
        <v>30</v>
      </c>
      <c r="F108" t="s">
        <v>2139</v>
      </c>
      <c r="G108">
        <v>0</v>
      </c>
      <c r="J108" t="s">
        <v>30</v>
      </c>
      <c r="K108" t="s">
        <v>2139</v>
      </c>
      <c r="L108">
        <v>0</v>
      </c>
    </row>
    <row r="109" spans="1:12" x14ac:dyDescent="0.3">
      <c r="A109" t="s">
        <v>616</v>
      </c>
      <c r="B109" t="s">
        <v>617</v>
      </c>
      <c r="C109" t="s">
        <v>29</v>
      </c>
      <c r="D109" t="s">
        <v>30</v>
      </c>
      <c r="F109" t="s">
        <v>2139</v>
      </c>
      <c r="G109">
        <v>0</v>
      </c>
      <c r="J109" t="s">
        <v>30</v>
      </c>
      <c r="K109" t="s">
        <v>2139</v>
      </c>
      <c r="L109">
        <v>0</v>
      </c>
    </row>
    <row r="110" spans="1:12" x14ac:dyDescent="0.3">
      <c r="A110" t="s">
        <v>618</v>
      </c>
      <c r="B110" t="s">
        <v>619</v>
      </c>
      <c r="C110" t="s">
        <v>36</v>
      </c>
      <c r="F110">
        <v>0</v>
      </c>
      <c r="G110">
        <v>0</v>
      </c>
      <c r="K110">
        <v>0</v>
      </c>
      <c r="L110">
        <v>0</v>
      </c>
    </row>
    <row r="111" spans="1:12" x14ac:dyDescent="0.3">
      <c r="A111" t="s">
        <v>620</v>
      </c>
      <c r="B111" t="s">
        <v>621</v>
      </c>
      <c r="C111" t="s">
        <v>36</v>
      </c>
      <c r="F111">
        <v>0</v>
      </c>
      <c r="G111">
        <v>0</v>
      </c>
      <c r="K111">
        <v>0</v>
      </c>
      <c r="L111">
        <v>0</v>
      </c>
    </row>
    <row r="112" spans="1:12" x14ac:dyDescent="0.3">
      <c r="A112" t="s">
        <v>622</v>
      </c>
      <c r="B112" t="s">
        <v>623</v>
      </c>
      <c r="C112" t="s">
        <v>36</v>
      </c>
      <c r="F112">
        <v>0</v>
      </c>
      <c r="G112">
        <v>0</v>
      </c>
      <c r="K112">
        <v>0</v>
      </c>
      <c r="L112">
        <v>0</v>
      </c>
    </row>
    <row r="113" spans="1:12" x14ac:dyDescent="0.3">
      <c r="A113" t="s">
        <v>624</v>
      </c>
      <c r="B113" t="s">
        <v>625</v>
      </c>
      <c r="C113" t="s">
        <v>36</v>
      </c>
      <c r="F113" t="s">
        <v>2120</v>
      </c>
      <c r="G113" t="s">
        <v>2121</v>
      </c>
      <c r="K113" t="s">
        <v>2120</v>
      </c>
      <c r="L113" t="s">
        <v>2121</v>
      </c>
    </row>
    <row r="114" spans="1:12" x14ac:dyDescent="0.3">
      <c r="A114" t="s">
        <v>626</v>
      </c>
      <c r="B114" t="s">
        <v>627</v>
      </c>
      <c r="C114" t="s">
        <v>100</v>
      </c>
      <c r="F114">
        <v>0</v>
      </c>
      <c r="G114" t="s">
        <v>2123</v>
      </c>
      <c r="K114">
        <v>0</v>
      </c>
      <c r="L114" t="s">
        <v>2123</v>
      </c>
    </row>
    <row r="115" spans="1:12" x14ac:dyDescent="0.3">
      <c r="A115" t="s">
        <v>628</v>
      </c>
      <c r="B115" t="s">
        <v>629</v>
      </c>
      <c r="C115" t="s">
        <v>100</v>
      </c>
      <c r="F115">
        <v>0</v>
      </c>
      <c r="G115" t="s">
        <v>2123</v>
      </c>
      <c r="K115">
        <v>0</v>
      </c>
      <c r="L115" t="s">
        <v>2123</v>
      </c>
    </row>
    <row r="116" spans="1:12" x14ac:dyDescent="0.3">
      <c r="A116" t="s">
        <v>111</v>
      </c>
      <c r="B116" t="s">
        <v>630</v>
      </c>
      <c r="C116" t="s">
        <v>100</v>
      </c>
      <c r="F116">
        <v>0</v>
      </c>
      <c r="G116" t="s">
        <v>2124</v>
      </c>
      <c r="K116">
        <v>0</v>
      </c>
      <c r="L116" t="s">
        <v>2124</v>
      </c>
    </row>
    <row r="117" spans="1:12" x14ac:dyDescent="0.3">
      <c r="A117" t="s">
        <v>631</v>
      </c>
      <c r="B117" t="s">
        <v>632</v>
      </c>
      <c r="C117" t="s">
        <v>100</v>
      </c>
      <c r="F117">
        <v>0</v>
      </c>
      <c r="G117" t="s">
        <v>2125</v>
      </c>
      <c r="K117">
        <v>0</v>
      </c>
      <c r="L117" t="s">
        <v>2125</v>
      </c>
    </row>
    <row r="118" spans="1:12" x14ac:dyDescent="0.3">
      <c r="A118" t="s">
        <v>633</v>
      </c>
      <c r="B118" t="s">
        <v>634</v>
      </c>
      <c r="C118" t="s">
        <v>100</v>
      </c>
      <c r="F118">
        <v>0</v>
      </c>
      <c r="G118" t="s">
        <v>2127</v>
      </c>
      <c r="K118">
        <v>0</v>
      </c>
      <c r="L118" t="s">
        <v>2127</v>
      </c>
    </row>
    <row r="119" spans="1:12" x14ac:dyDescent="0.3">
      <c r="A119" t="s">
        <v>635</v>
      </c>
      <c r="B119" t="s">
        <v>636</v>
      </c>
      <c r="C119" t="s">
        <v>100</v>
      </c>
      <c r="F119">
        <v>0</v>
      </c>
      <c r="G119" t="s">
        <v>2126</v>
      </c>
      <c r="K119">
        <v>0</v>
      </c>
      <c r="L119" t="s">
        <v>2126</v>
      </c>
    </row>
    <row r="120" spans="1:12" x14ac:dyDescent="0.3">
      <c r="A120" t="s">
        <v>637</v>
      </c>
      <c r="B120" t="s">
        <v>638</v>
      </c>
      <c r="C120" t="s">
        <v>103</v>
      </c>
      <c r="F120">
        <v>0</v>
      </c>
      <c r="G120" t="s">
        <v>2128</v>
      </c>
      <c r="K120">
        <v>0</v>
      </c>
      <c r="L120" t="s">
        <v>2128</v>
      </c>
    </row>
    <row r="121" spans="1:12" x14ac:dyDescent="0.3">
      <c r="A121" t="s">
        <v>113</v>
      </c>
      <c r="B121" t="s">
        <v>639</v>
      </c>
      <c r="C121" t="s">
        <v>103</v>
      </c>
      <c r="F121">
        <v>0</v>
      </c>
      <c r="G121" t="s">
        <v>102</v>
      </c>
      <c r="K121">
        <v>0</v>
      </c>
      <c r="L121" t="s">
        <v>102</v>
      </c>
    </row>
    <row r="122" spans="1:12" x14ac:dyDescent="0.3">
      <c r="A122" t="s">
        <v>115</v>
      </c>
      <c r="B122" t="s">
        <v>640</v>
      </c>
      <c r="C122" t="s">
        <v>103</v>
      </c>
      <c r="F122">
        <v>0</v>
      </c>
      <c r="G122" t="s">
        <v>2129</v>
      </c>
      <c r="K122">
        <v>0</v>
      </c>
      <c r="L122" t="s">
        <v>2129</v>
      </c>
    </row>
    <row r="123" spans="1:12" x14ac:dyDescent="0.3">
      <c r="A123" t="s">
        <v>117</v>
      </c>
      <c r="B123" t="s">
        <v>641</v>
      </c>
      <c r="C123" t="s">
        <v>103</v>
      </c>
      <c r="F123">
        <v>0</v>
      </c>
      <c r="G123" t="s">
        <v>2130</v>
      </c>
      <c r="K123">
        <v>0</v>
      </c>
      <c r="L123" t="s">
        <v>2130</v>
      </c>
    </row>
    <row r="124" spans="1:12" x14ac:dyDescent="0.3">
      <c r="A124" t="s">
        <v>642</v>
      </c>
      <c r="B124" t="s">
        <v>643</v>
      </c>
      <c r="C124" t="s">
        <v>103</v>
      </c>
      <c r="F124">
        <v>0</v>
      </c>
      <c r="G124" t="s">
        <v>2131</v>
      </c>
      <c r="K124">
        <v>0</v>
      </c>
      <c r="L124" t="s">
        <v>2131</v>
      </c>
    </row>
    <row r="125" spans="1:12" x14ac:dyDescent="0.3">
      <c r="A125" t="s">
        <v>644</v>
      </c>
      <c r="B125" t="s">
        <v>645</v>
      </c>
      <c r="C125" t="s">
        <v>103</v>
      </c>
      <c r="F125">
        <v>0</v>
      </c>
      <c r="G125" t="s">
        <v>2132</v>
      </c>
      <c r="K125">
        <v>0</v>
      </c>
      <c r="L125" t="s">
        <v>2132</v>
      </c>
    </row>
    <row r="126" spans="1:12" x14ac:dyDescent="0.3">
      <c r="A126" t="s">
        <v>646</v>
      </c>
      <c r="B126" t="s">
        <v>647</v>
      </c>
      <c r="C126" t="s">
        <v>103</v>
      </c>
      <c r="F126">
        <v>0</v>
      </c>
      <c r="G126" t="s">
        <v>2133</v>
      </c>
      <c r="K126">
        <v>0</v>
      </c>
      <c r="L126" t="s">
        <v>2133</v>
      </c>
    </row>
    <row r="127" spans="1:12" x14ac:dyDescent="0.3">
      <c r="A127" t="s">
        <v>648</v>
      </c>
      <c r="B127" t="s">
        <v>649</v>
      </c>
      <c r="C127" t="s">
        <v>100</v>
      </c>
      <c r="F127" t="s">
        <v>2140</v>
      </c>
      <c r="G127">
        <v>0</v>
      </c>
      <c r="K127" t="s">
        <v>2140</v>
      </c>
      <c r="L127">
        <v>0</v>
      </c>
    </row>
    <row r="128" spans="1:12" x14ac:dyDescent="0.3">
      <c r="A128" t="s">
        <v>650</v>
      </c>
      <c r="B128" t="s">
        <v>651</v>
      </c>
      <c r="C128" t="s">
        <v>100</v>
      </c>
      <c r="F128" t="s">
        <v>2141</v>
      </c>
      <c r="G128">
        <v>0</v>
      </c>
      <c r="K128" t="s">
        <v>2141</v>
      </c>
      <c r="L128">
        <v>0</v>
      </c>
    </row>
    <row r="129" spans="1:12" x14ac:dyDescent="0.3">
      <c r="A129" t="s">
        <v>652</v>
      </c>
      <c r="B129" t="s">
        <v>653</v>
      </c>
      <c r="C129" t="s">
        <v>100</v>
      </c>
      <c r="F129" t="s">
        <v>2142</v>
      </c>
      <c r="G129">
        <v>0</v>
      </c>
      <c r="K129" t="s">
        <v>2142</v>
      </c>
      <c r="L129">
        <v>0</v>
      </c>
    </row>
    <row r="130" spans="1:12" x14ac:dyDescent="0.3">
      <c r="A130" t="s">
        <v>654</v>
      </c>
      <c r="B130" t="s">
        <v>655</v>
      </c>
      <c r="C130" t="s">
        <v>100</v>
      </c>
      <c r="F130" t="s">
        <v>2143</v>
      </c>
      <c r="G130">
        <v>0</v>
      </c>
      <c r="K130" t="s">
        <v>2143</v>
      </c>
      <c r="L130">
        <v>0</v>
      </c>
    </row>
    <row r="131" spans="1:12" x14ac:dyDescent="0.3">
      <c r="A131" t="s">
        <v>656</v>
      </c>
      <c r="B131" t="s">
        <v>657</v>
      </c>
      <c r="C131" t="s">
        <v>24</v>
      </c>
      <c r="F131" t="s">
        <v>2144</v>
      </c>
      <c r="G131">
        <v>0</v>
      </c>
      <c r="K131" t="s">
        <v>2144</v>
      </c>
      <c r="L131">
        <v>0</v>
      </c>
    </row>
    <row r="132" spans="1:12" x14ac:dyDescent="0.3">
      <c r="A132" t="s">
        <v>658</v>
      </c>
      <c r="B132" t="s">
        <v>659</v>
      </c>
      <c r="C132" t="s">
        <v>103</v>
      </c>
      <c r="F132" t="s">
        <v>2145</v>
      </c>
      <c r="G132">
        <v>0</v>
      </c>
      <c r="K132" t="s">
        <v>2145</v>
      </c>
      <c r="L132">
        <v>0</v>
      </c>
    </row>
    <row r="133" spans="1:12" x14ac:dyDescent="0.3">
      <c r="A133" t="s">
        <v>660</v>
      </c>
      <c r="B133" t="s">
        <v>661</v>
      </c>
      <c r="C133" t="s">
        <v>103</v>
      </c>
      <c r="F133" t="s">
        <v>2146</v>
      </c>
      <c r="G133">
        <v>0</v>
      </c>
      <c r="K133" t="s">
        <v>2146</v>
      </c>
      <c r="L133">
        <v>0</v>
      </c>
    </row>
    <row r="134" spans="1:12" x14ac:dyDescent="0.3">
      <c r="A134" t="s">
        <v>662</v>
      </c>
      <c r="B134" t="s">
        <v>663</v>
      </c>
      <c r="C134" t="s">
        <v>103</v>
      </c>
      <c r="F134" t="s">
        <v>2147</v>
      </c>
      <c r="G134">
        <v>0</v>
      </c>
      <c r="K134" t="s">
        <v>2147</v>
      </c>
      <c r="L134">
        <v>0</v>
      </c>
    </row>
    <row r="135" spans="1:12" x14ac:dyDescent="0.3">
      <c r="A135" t="s">
        <v>664</v>
      </c>
      <c r="B135" t="s">
        <v>665</v>
      </c>
      <c r="C135" t="s">
        <v>103</v>
      </c>
      <c r="F135" t="s">
        <v>2148</v>
      </c>
      <c r="G135">
        <v>0</v>
      </c>
      <c r="K135" t="s">
        <v>2148</v>
      </c>
      <c r="L135">
        <v>0</v>
      </c>
    </row>
    <row r="136" spans="1:12" x14ac:dyDescent="0.3">
      <c r="A136" t="s">
        <v>666</v>
      </c>
      <c r="B136" t="s">
        <v>667</v>
      </c>
      <c r="C136" t="s">
        <v>103</v>
      </c>
      <c r="F136" t="s">
        <v>2149</v>
      </c>
      <c r="G136">
        <v>0</v>
      </c>
      <c r="K136" t="s">
        <v>2149</v>
      </c>
      <c r="L136">
        <v>0</v>
      </c>
    </row>
    <row r="137" spans="1:12" x14ac:dyDescent="0.3">
      <c r="A137" t="s">
        <v>668</v>
      </c>
      <c r="B137" t="s">
        <v>669</v>
      </c>
      <c r="C137" t="s">
        <v>103</v>
      </c>
      <c r="F137" t="s">
        <v>2150</v>
      </c>
      <c r="G137">
        <v>0</v>
      </c>
      <c r="K137" t="s">
        <v>2150</v>
      </c>
      <c r="L137">
        <v>0</v>
      </c>
    </row>
    <row r="138" spans="1:12" x14ac:dyDescent="0.3">
      <c r="A138" t="s">
        <v>670</v>
      </c>
      <c r="B138" t="s">
        <v>671</v>
      </c>
      <c r="C138" t="s">
        <v>103</v>
      </c>
      <c r="F138" t="s">
        <v>2151</v>
      </c>
      <c r="G138">
        <v>0</v>
      </c>
      <c r="K138" t="s">
        <v>2151</v>
      </c>
      <c r="L138">
        <v>0</v>
      </c>
    </row>
    <row r="139" spans="1:12" x14ac:dyDescent="0.3">
      <c r="A139" t="s">
        <v>672</v>
      </c>
      <c r="B139" t="s">
        <v>673</v>
      </c>
      <c r="C139" t="s">
        <v>24</v>
      </c>
      <c r="F139">
        <v>0</v>
      </c>
      <c r="G139">
        <v>0</v>
      </c>
      <c r="K139">
        <v>0</v>
      </c>
      <c r="L139">
        <v>0</v>
      </c>
    </row>
    <row r="140" spans="1:12" x14ac:dyDescent="0.3">
      <c r="A140" t="s">
        <v>674</v>
      </c>
      <c r="B140" t="s">
        <v>675</v>
      </c>
      <c r="C140" t="s">
        <v>103</v>
      </c>
      <c r="F140" t="s">
        <v>2152</v>
      </c>
      <c r="G140">
        <v>0</v>
      </c>
      <c r="K140" t="s">
        <v>2152</v>
      </c>
      <c r="L140">
        <v>0</v>
      </c>
    </row>
    <row r="141" spans="1:12" x14ac:dyDescent="0.3">
      <c r="A141" t="s">
        <v>676</v>
      </c>
      <c r="B141" t="s">
        <v>677</v>
      </c>
      <c r="C141" t="s">
        <v>103</v>
      </c>
      <c r="F141" t="s">
        <v>2153</v>
      </c>
      <c r="G141">
        <v>0</v>
      </c>
      <c r="K141" t="s">
        <v>2153</v>
      </c>
      <c r="L141">
        <v>0</v>
      </c>
    </row>
    <row r="142" spans="1:12" x14ac:dyDescent="0.3">
      <c r="A142" t="s">
        <v>678</v>
      </c>
      <c r="B142" t="s">
        <v>679</v>
      </c>
      <c r="C142" t="s">
        <v>29</v>
      </c>
      <c r="F142" t="s">
        <v>2154</v>
      </c>
      <c r="G142">
        <v>0</v>
      </c>
      <c r="K142" t="s">
        <v>2154</v>
      </c>
      <c r="L142">
        <v>0</v>
      </c>
    </row>
    <row r="143" spans="1:12" x14ac:dyDescent="0.3">
      <c r="A143" t="s">
        <v>680</v>
      </c>
      <c r="B143" t="s">
        <v>681</v>
      </c>
      <c r="C143" t="s">
        <v>29</v>
      </c>
      <c r="F143">
        <v>0</v>
      </c>
      <c r="G143">
        <v>0</v>
      </c>
      <c r="K143">
        <v>0</v>
      </c>
      <c r="L143">
        <v>0</v>
      </c>
    </row>
    <row r="144" spans="1:12" x14ac:dyDescent="0.3">
      <c r="A144" t="s">
        <v>682</v>
      </c>
      <c r="B144" t="s">
        <v>683</v>
      </c>
      <c r="C144" t="s">
        <v>29</v>
      </c>
      <c r="F144" t="s">
        <v>2155</v>
      </c>
      <c r="G144">
        <v>0</v>
      </c>
      <c r="K144" t="s">
        <v>2155</v>
      </c>
      <c r="L144">
        <v>0</v>
      </c>
    </row>
    <row r="145" spans="1:12" x14ac:dyDescent="0.3">
      <c r="A145" t="s">
        <v>684</v>
      </c>
      <c r="B145" t="s">
        <v>685</v>
      </c>
      <c r="C145" t="s">
        <v>29</v>
      </c>
      <c r="F145">
        <v>0</v>
      </c>
      <c r="G145">
        <v>0</v>
      </c>
      <c r="K145">
        <v>0</v>
      </c>
      <c r="L145">
        <v>0</v>
      </c>
    </row>
    <row r="146" spans="1:12" x14ac:dyDescent="0.3">
      <c r="A146" t="s">
        <v>686</v>
      </c>
      <c r="B146" t="s">
        <v>687</v>
      </c>
      <c r="C146" t="s">
        <v>29</v>
      </c>
      <c r="F146" t="s">
        <v>2156</v>
      </c>
      <c r="G146">
        <v>0</v>
      </c>
      <c r="K146" t="s">
        <v>2156</v>
      </c>
      <c r="L146">
        <v>0</v>
      </c>
    </row>
    <row r="147" spans="1:12" x14ac:dyDescent="0.3">
      <c r="A147" t="s">
        <v>688</v>
      </c>
      <c r="B147" t="s">
        <v>689</v>
      </c>
      <c r="C147" t="s">
        <v>29</v>
      </c>
      <c r="F147">
        <v>0</v>
      </c>
      <c r="G147">
        <v>0</v>
      </c>
      <c r="K147">
        <v>0</v>
      </c>
      <c r="L147">
        <v>0</v>
      </c>
    </row>
    <row r="148" spans="1:12" x14ac:dyDescent="0.3">
      <c r="A148" t="s">
        <v>690</v>
      </c>
      <c r="B148" t="s">
        <v>691</v>
      </c>
      <c r="C148" t="s">
        <v>29</v>
      </c>
      <c r="F148">
        <v>0</v>
      </c>
      <c r="G148">
        <v>0</v>
      </c>
      <c r="K148">
        <v>0</v>
      </c>
      <c r="L148">
        <v>0</v>
      </c>
    </row>
    <row r="149" spans="1:12" x14ac:dyDescent="0.3">
      <c r="A149" t="s">
        <v>692</v>
      </c>
      <c r="B149" t="s">
        <v>693</v>
      </c>
      <c r="C149" t="s">
        <v>121</v>
      </c>
      <c r="F149" t="s">
        <v>2157</v>
      </c>
      <c r="G149">
        <v>0</v>
      </c>
      <c r="K149" t="s">
        <v>2157</v>
      </c>
      <c r="L149">
        <v>0</v>
      </c>
    </row>
    <row r="150" spans="1:12" x14ac:dyDescent="0.3">
      <c r="A150" t="s">
        <v>694</v>
      </c>
      <c r="B150" t="s">
        <v>695</v>
      </c>
      <c r="C150" t="s">
        <v>121</v>
      </c>
      <c r="F150" t="s">
        <v>2157</v>
      </c>
      <c r="G150">
        <v>0</v>
      </c>
      <c r="K150" t="s">
        <v>2157</v>
      </c>
      <c r="L150">
        <v>0</v>
      </c>
    </row>
    <row r="151" spans="1:12" x14ac:dyDescent="0.3">
      <c r="A151" t="s">
        <v>696</v>
      </c>
      <c r="B151" t="s">
        <v>697</v>
      </c>
      <c r="C151" t="s">
        <v>121</v>
      </c>
      <c r="F151" t="s">
        <v>2157</v>
      </c>
      <c r="G151">
        <v>0</v>
      </c>
      <c r="K151" t="s">
        <v>2157</v>
      </c>
      <c r="L151">
        <v>0</v>
      </c>
    </row>
    <row r="152" spans="1:12" x14ac:dyDescent="0.3">
      <c r="A152" t="s">
        <v>698</v>
      </c>
      <c r="B152" t="s">
        <v>699</v>
      </c>
      <c r="C152" t="s">
        <v>121</v>
      </c>
      <c r="F152" t="s">
        <v>2157</v>
      </c>
      <c r="G152">
        <v>0</v>
      </c>
      <c r="K152" t="s">
        <v>2157</v>
      </c>
      <c r="L152">
        <v>0</v>
      </c>
    </row>
    <row r="153" spans="1:12" x14ac:dyDescent="0.3">
      <c r="A153" t="s">
        <v>700</v>
      </c>
      <c r="B153" t="s">
        <v>701</v>
      </c>
      <c r="C153" t="s">
        <v>121</v>
      </c>
      <c r="F153" t="s">
        <v>2157</v>
      </c>
      <c r="G153">
        <v>0</v>
      </c>
      <c r="K153" t="s">
        <v>2157</v>
      </c>
      <c r="L153">
        <v>0</v>
      </c>
    </row>
    <row r="154" spans="1:12" x14ac:dyDescent="0.3">
      <c r="A154" t="s">
        <v>702</v>
      </c>
      <c r="B154" t="s">
        <v>703</v>
      </c>
      <c r="C154" t="s">
        <v>121</v>
      </c>
      <c r="F154" t="s">
        <v>2157</v>
      </c>
      <c r="G154">
        <v>0</v>
      </c>
      <c r="K154" t="s">
        <v>2157</v>
      </c>
      <c r="L154">
        <v>0</v>
      </c>
    </row>
    <row r="155" spans="1:12" x14ac:dyDescent="0.3">
      <c r="A155" t="s">
        <v>704</v>
      </c>
      <c r="B155" t="s">
        <v>705</v>
      </c>
      <c r="C155" t="s">
        <v>121</v>
      </c>
      <c r="F155" t="s">
        <v>2157</v>
      </c>
      <c r="G155">
        <v>0</v>
      </c>
      <c r="K155" t="s">
        <v>2157</v>
      </c>
      <c r="L155">
        <v>0</v>
      </c>
    </row>
    <row r="156" spans="1:12" x14ac:dyDescent="0.3">
      <c r="A156" t="s">
        <v>119</v>
      </c>
      <c r="B156" t="s">
        <v>706</v>
      </c>
      <c r="C156" t="s">
        <v>121</v>
      </c>
      <c r="F156" t="s">
        <v>2157</v>
      </c>
      <c r="G156">
        <v>0</v>
      </c>
      <c r="K156" t="s">
        <v>2157</v>
      </c>
      <c r="L156">
        <v>0</v>
      </c>
    </row>
    <row r="157" spans="1:12" x14ac:dyDescent="0.3">
      <c r="A157" t="s">
        <v>122</v>
      </c>
      <c r="B157" t="s">
        <v>707</v>
      </c>
      <c r="C157" t="s">
        <v>121</v>
      </c>
      <c r="F157" t="s">
        <v>2158</v>
      </c>
      <c r="G157">
        <v>0</v>
      </c>
      <c r="K157" t="s">
        <v>2158</v>
      </c>
      <c r="L157">
        <v>0</v>
      </c>
    </row>
    <row r="158" spans="1:12" x14ac:dyDescent="0.3">
      <c r="A158" t="s">
        <v>708</v>
      </c>
      <c r="B158" t="s">
        <v>709</v>
      </c>
      <c r="C158" t="s">
        <v>121</v>
      </c>
      <c r="D158" t="s">
        <v>37</v>
      </c>
      <c r="F158" t="s">
        <v>2157</v>
      </c>
      <c r="G158">
        <v>0</v>
      </c>
      <c r="J158" t="s">
        <v>37</v>
      </c>
      <c r="K158" t="s">
        <v>2157</v>
      </c>
      <c r="L158">
        <v>0</v>
      </c>
    </row>
    <row r="159" spans="1:12" x14ac:dyDescent="0.3">
      <c r="A159" t="s">
        <v>710</v>
      </c>
      <c r="B159" t="s">
        <v>711</v>
      </c>
      <c r="C159" t="s">
        <v>121</v>
      </c>
      <c r="F159" t="s">
        <v>2159</v>
      </c>
      <c r="G159">
        <v>0</v>
      </c>
      <c r="K159" t="s">
        <v>2159</v>
      </c>
      <c r="L159">
        <v>0</v>
      </c>
    </row>
    <row r="160" spans="1:12" x14ac:dyDescent="0.3">
      <c r="A160" t="s">
        <v>712</v>
      </c>
      <c r="B160" t="s">
        <v>713</v>
      </c>
      <c r="C160" t="s">
        <v>121</v>
      </c>
      <c r="F160" t="s">
        <v>2159</v>
      </c>
      <c r="G160">
        <v>0</v>
      </c>
      <c r="K160" t="s">
        <v>2159</v>
      </c>
      <c r="L160">
        <v>0</v>
      </c>
    </row>
    <row r="161" spans="1:12" x14ac:dyDescent="0.3">
      <c r="A161" t="s">
        <v>714</v>
      </c>
      <c r="B161" t="s">
        <v>715</v>
      </c>
      <c r="C161" t="s">
        <v>121</v>
      </c>
      <c r="F161" t="s">
        <v>2159</v>
      </c>
      <c r="G161">
        <v>0</v>
      </c>
      <c r="K161" t="s">
        <v>2159</v>
      </c>
      <c r="L161">
        <v>0</v>
      </c>
    </row>
    <row r="162" spans="1:12" x14ac:dyDescent="0.3">
      <c r="A162" t="s">
        <v>716</v>
      </c>
      <c r="B162" t="s">
        <v>717</v>
      </c>
      <c r="C162" t="s">
        <v>121</v>
      </c>
      <c r="F162" t="s">
        <v>2159</v>
      </c>
      <c r="G162">
        <v>0</v>
      </c>
      <c r="K162" t="s">
        <v>2159</v>
      </c>
      <c r="L162">
        <v>0</v>
      </c>
    </row>
    <row r="163" spans="1:12" x14ac:dyDescent="0.3">
      <c r="A163" t="s">
        <v>718</v>
      </c>
      <c r="B163" t="s">
        <v>719</v>
      </c>
      <c r="C163" t="s">
        <v>121</v>
      </c>
      <c r="F163" t="s">
        <v>2159</v>
      </c>
      <c r="G163">
        <v>0</v>
      </c>
      <c r="K163" t="s">
        <v>2159</v>
      </c>
      <c r="L163">
        <v>0</v>
      </c>
    </row>
    <row r="164" spans="1:12" x14ac:dyDescent="0.3">
      <c r="A164" t="s">
        <v>720</v>
      </c>
      <c r="B164" t="s">
        <v>721</v>
      </c>
      <c r="C164" t="s">
        <v>121</v>
      </c>
      <c r="F164" t="s">
        <v>2159</v>
      </c>
      <c r="G164">
        <v>0</v>
      </c>
      <c r="K164" t="s">
        <v>2159</v>
      </c>
      <c r="L164">
        <v>0</v>
      </c>
    </row>
    <row r="165" spans="1:12" x14ac:dyDescent="0.3">
      <c r="A165" t="s">
        <v>722</v>
      </c>
      <c r="B165" t="s">
        <v>723</v>
      </c>
      <c r="C165" t="s">
        <v>121</v>
      </c>
      <c r="F165" t="s">
        <v>2160</v>
      </c>
      <c r="G165">
        <v>0</v>
      </c>
      <c r="K165" t="s">
        <v>2160</v>
      </c>
      <c r="L165">
        <v>0</v>
      </c>
    </row>
    <row r="166" spans="1:12" x14ac:dyDescent="0.3">
      <c r="A166" t="s">
        <v>724</v>
      </c>
      <c r="B166" t="s">
        <v>725</v>
      </c>
      <c r="C166" t="s">
        <v>121</v>
      </c>
      <c r="F166" t="s">
        <v>2160</v>
      </c>
      <c r="G166">
        <v>0</v>
      </c>
      <c r="K166" t="s">
        <v>2160</v>
      </c>
      <c r="L166">
        <v>0</v>
      </c>
    </row>
    <row r="167" spans="1:12" x14ac:dyDescent="0.3">
      <c r="A167" t="s">
        <v>726</v>
      </c>
      <c r="B167" t="s">
        <v>727</v>
      </c>
      <c r="C167" t="s">
        <v>121</v>
      </c>
      <c r="F167" t="s">
        <v>2161</v>
      </c>
      <c r="G167">
        <v>0</v>
      </c>
      <c r="K167" t="s">
        <v>2161</v>
      </c>
      <c r="L167">
        <v>0</v>
      </c>
    </row>
    <row r="168" spans="1:12" x14ac:dyDescent="0.3">
      <c r="A168" t="s">
        <v>728</v>
      </c>
      <c r="B168" t="s">
        <v>729</v>
      </c>
      <c r="C168" t="s">
        <v>121</v>
      </c>
      <c r="F168" t="s">
        <v>2162</v>
      </c>
      <c r="G168">
        <v>0</v>
      </c>
      <c r="K168" t="s">
        <v>2162</v>
      </c>
      <c r="L168">
        <v>0</v>
      </c>
    </row>
    <row r="169" spans="1:12" x14ac:dyDescent="0.3">
      <c r="A169" t="s">
        <v>730</v>
      </c>
      <c r="B169" t="s">
        <v>731</v>
      </c>
      <c r="C169" t="s">
        <v>121</v>
      </c>
      <c r="F169" t="s">
        <v>2163</v>
      </c>
      <c r="G169">
        <v>0</v>
      </c>
      <c r="K169" t="s">
        <v>2163</v>
      </c>
      <c r="L169">
        <v>0</v>
      </c>
    </row>
    <row r="170" spans="1:12" x14ac:dyDescent="0.3">
      <c r="A170" t="s">
        <v>732</v>
      </c>
      <c r="B170" t="s">
        <v>733</v>
      </c>
      <c r="C170" t="s">
        <v>121</v>
      </c>
      <c r="F170" t="s">
        <v>2164</v>
      </c>
      <c r="G170">
        <v>0</v>
      </c>
      <c r="K170" t="s">
        <v>2164</v>
      </c>
      <c r="L170">
        <v>0</v>
      </c>
    </row>
    <row r="171" spans="1:12" x14ac:dyDescent="0.3">
      <c r="A171" t="s">
        <v>734</v>
      </c>
      <c r="B171" t="s">
        <v>735</v>
      </c>
      <c r="C171" t="s">
        <v>121</v>
      </c>
      <c r="D171" t="s">
        <v>37</v>
      </c>
      <c r="F171" t="s">
        <v>2160</v>
      </c>
      <c r="G171">
        <v>0</v>
      </c>
      <c r="J171" t="s">
        <v>37</v>
      </c>
      <c r="K171" t="s">
        <v>2160</v>
      </c>
      <c r="L171">
        <v>0</v>
      </c>
    </row>
    <row r="172" spans="1:12" x14ac:dyDescent="0.3">
      <c r="A172" t="s">
        <v>736</v>
      </c>
      <c r="B172" t="s">
        <v>737</v>
      </c>
      <c r="C172" t="s">
        <v>121</v>
      </c>
      <c r="D172" t="s">
        <v>37</v>
      </c>
      <c r="F172" t="s">
        <v>2162</v>
      </c>
      <c r="G172">
        <v>0</v>
      </c>
      <c r="J172" t="s">
        <v>37</v>
      </c>
      <c r="K172" t="s">
        <v>2162</v>
      </c>
      <c r="L172">
        <v>0</v>
      </c>
    </row>
    <row r="173" spans="1:12" x14ac:dyDescent="0.3">
      <c r="A173" t="s">
        <v>738</v>
      </c>
      <c r="B173" t="s">
        <v>739</v>
      </c>
      <c r="C173" t="s">
        <v>121</v>
      </c>
      <c r="F173" t="s">
        <v>2165</v>
      </c>
      <c r="G173">
        <v>0</v>
      </c>
      <c r="K173" t="s">
        <v>2165</v>
      </c>
      <c r="L173">
        <v>0</v>
      </c>
    </row>
    <row r="174" spans="1:12" x14ac:dyDescent="0.3">
      <c r="A174" t="s">
        <v>740</v>
      </c>
      <c r="B174" t="s">
        <v>741</v>
      </c>
      <c r="C174" t="s">
        <v>121</v>
      </c>
      <c r="F174" t="s">
        <v>2165</v>
      </c>
      <c r="G174">
        <v>0</v>
      </c>
      <c r="K174" t="s">
        <v>2165</v>
      </c>
      <c r="L174">
        <v>0</v>
      </c>
    </row>
    <row r="175" spans="1:12" x14ac:dyDescent="0.3">
      <c r="A175" t="s">
        <v>742</v>
      </c>
      <c r="B175" t="s">
        <v>743</v>
      </c>
      <c r="C175" t="s">
        <v>121</v>
      </c>
      <c r="F175" t="s">
        <v>2165</v>
      </c>
      <c r="G175">
        <v>0</v>
      </c>
      <c r="K175" t="s">
        <v>2165</v>
      </c>
      <c r="L175">
        <v>0</v>
      </c>
    </row>
    <row r="176" spans="1:12" x14ac:dyDescent="0.3">
      <c r="A176" t="s">
        <v>744</v>
      </c>
      <c r="B176" t="s">
        <v>745</v>
      </c>
      <c r="C176" t="s">
        <v>121</v>
      </c>
      <c r="F176" t="s">
        <v>2165</v>
      </c>
      <c r="G176">
        <v>0</v>
      </c>
      <c r="K176" t="s">
        <v>2165</v>
      </c>
      <c r="L176">
        <v>0</v>
      </c>
    </row>
    <row r="177" spans="1:12" x14ac:dyDescent="0.3">
      <c r="A177" t="s">
        <v>746</v>
      </c>
      <c r="B177" t="s">
        <v>747</v>
      </c>
      <c r="C177" t="s">
        <v>121</v>
      </c>
      <c r="F177" t="s">
        <v>2165</v>
      </c>
      <c r="G177">
        <v>0</v>
      </c>
      <c r="K177" t="s">
        <v>2165</v>
      </c>
      <c r="L177">
        <v>0</v>
      </c>
    </row>
    <row r="178" spans="1:12" x14ac:dyDescent="0.3">
      <c r="A178" t="s">
        <v>748</v>
      </c>
      <c r="B178" t="s">
        <v>749</v>
      </c>
      <c r="C178" t="s">
        <v>121</v>
      </c>
      <c r="F178" t="s">
        <v>2166</v>
      </c>
      <c r="G178">
        <v>0</v>
      </c>
      <c r="K178" t="s">
        <v>2166</v>
      </c>
      <c r="L178">
        <v>0</v>
      </c>
    </row>
    <row r="179" spans="1:12" x14ac:dyDescent="0.3">
      <c r="A179" t="s">
        <v>750</v>
      </c>
      <c r="B179" t="s">
        <v>751</v>
      </c>
      <c r="C179" t="s">
        <v>121</v>
      </c>
      <c r="D179" t="s">
        <v>37</v>
      </c>
      <c r="F179" t="s">
        <v>2166</v>
      </c>
      <c r="G179">
        <v>0</v>
      </c>
      <c r="J179" t="s">
        <v>37</v>
      </c>
      <c r="K179" t="s">
        <v>2166</v>
      </c>
      <c r="L179">
        <v>0</v>
      </c>
    </row>
    <row r="180" spans="1:12" x14ac:dyDescent="0.3">
      <c r="A180" t="s">
        <v>752</v>
      </c>
      <c r="B180" t="s">
        <v>753</v>
      </c>
      <c r="C180" t="s">
        <v>121</v>
      </c>
      <c r="F180" t="s">
        <v>2162</v>
      </c>
      <c r="G180">
        <v>0</v>
      </c>
      <c r="K180" t="s">
        <v>2162</v>
      </c>
      <c r="L180">
        <v>0</v>
      </c>
    </row>
    <row r="181" spans="1:12" x14ac:dyDescent="0.3">
      <c r="A181" t="s">
        <v>754</v>
      </c>
      <c r="B181" t="s">
        <v>755</v>
      </c>
      <c r="C181" t="s">
        <v>121</v>
      </c>
      <c r="D181" t="s">
        <v>37</v>
      </c>
      <c r="F181" t="s">
        <v>2162</v>
      </c>
      <c r="G181">
        <v>0</v>
      </c>
      <c r="J181" t="s">
        <v>37</v>
      </c>
      <c r="K181" t="s">
        <v>2162</v>
      </c>
      <c r="L181">
        <v>0</v>
      </c>
    </row>
    <row r="182" spans="1:12" x14ac:dyDescent="0.3">
      <c r="A182" t="s">
        <v>756</v>
      </c>
      <c r="B182" t="s">
        <v>757</v>
      </c>
      <c r="C182" t="s">
        <v>121</v>
      </c>
      <c r="F182" t="s">
        <v>2167</v>
      </c>
      <c r="G182">
        <v>0</v>
      </c>
      <c r="K182" t="s">
        <v>2167</v>
      </c>
      <c r="L182">
        <v>0</v>
      </c>
    </row>
    <row r="183" spans="1:12" x14ac:dyDescent="0.3">
      <c r="A183" t="s">
        <v>758</v>
      </c>
      <c r="B183" t="s">
        <v>759</v>
      </c>
      <c r="C183" t="s">
        <v>121</v>
      </c>
      <c r="D183" t="s">
        <v>37</v>
      </c>
      <c r="F183" t="s">
        <v>2167</v>
      </c>
      <c r="G183">
        <v>0</v>
      </c>
      <c r="J183" t="s">
        <v>37</v>
      </c>
      <c r="K183" t="s">
        <v>2167</v>
      </c>
      <c r="L183">
        <v>0</v>
      </c>
    </row>
    <row r="184" spans="1:12" x14ac:dyDescent="0.3">
      <c r="A184" t="s">
        <v>760</v>
      </c>
      <c r="B184" t="s">
        <v>761</v>
      </c>
      <c r="C184" t="s">
        <v>121</v>
      </c>
      <c r="F184" t="s">
        <v>2168</v>
      </c>
      <c r="G184">
        <v>0</v>
      </c>
      <c r="K184" t="s">
        <v>2168</v>
      </c>
      <c r="L184">
        <v>0</v>
      </c>
    </row>
    <row r="185" spans="1:12" x14ac:dyDescent="0.3">
      <c r="A185" t="s">
        <v>762</v>
      </c>
      <c r="B185" t="s">
        <v>763</v>
      </c>
      <c r="C185" t="s">
        <v>121</v>
      </c>
      <c r="F185" t="s">
        <v>2168</v>
      </c>
      <c r="G185">
        <v>0</v>
      </c>
      <c r="K185" t="s">
        <v>2168</v>
      </c>
      <c r="L185">
        <v>0</v>
      </c>
    </row>
    <row r="186" spans="1:12" x14ac:dyDescent="0.3">
      <c r="A186" t="s">
        <v>764</v>
      </c>
      <c r="B186" t="s">
        <v>765</v>
      </c>
      <c r="C186" t="s">
        <v>121</v>
      </c>
      <c r="F186" t="s">
        <v>2169</v>
      </c>
      <c r="G186">
        <v>0</v>
      </c>
      <c r="K186" t="s">
        <v>2169</v>
      </c>
      <c r="L186">
        <v>0</v>
      </c>
    </row>
    <row r="187" spans="1:12" x14ac:dyDescent="0.3">
      <c r="A187" t="s">
        <v>766</v>
      </c>
      <c r="B187" t="s">
        <v>767</v>
      </c>
      <c r="C187" t="s">
        <v>121</v>
      </c>
      <c r="F187" t="s">
        <v>2170</v>
      </c>
      <c r="G187">
        <v>0</v>
      </c>
      <c r="K187" t="s">
        <v>2170</v>
      </c>
      <c r="L187">
        <v>0</v>
      </c>
    </row>
    <row r="188" spans="1:12" x14ac:dyDescent="0.3">
      <c r="A188" t="s">
        <v>768</v>
      </c>
      <c r="B188" t="s">
        <v>769</v>
      </c>
      <c r="C188" t="s">
        <v>121</v>
      </c>
      <c r="F188" t="s">
        <v>2171</v>
      </c>
      <c r="G188">
        <v>0</v>
      </c>
      <c r="K188" t="s">
        <v>2171</v>
      </c>
      <c r="L188">
        <v>0</v>
      </c>
    </row>
    <row r="189" spans="1:12" x14ac:dyDescent="0.3">
      <c r="A189" t="s">
        <v>770</v>
      </c>
      <c r="B189" t="s">
        <v>771</v>
      </c>
      <c r="C189" t="s">
        <v>121</v>
      </c>
      <c r="F189" t="s">
        <v>2172</v>
      </c>
      <c r="G189">
        <v>0</v>
      </c>
      <c r="K189" t="s">
        <v>2172</v>
      </c>
      <c r="L189">
        <v>0</v>
      </c>
    </row>
    <row r="190" spans="1:12" x14ac:dyDescent="0.3">
      <c r="A190" t="s">
        <v>772</v>
      </c>
      <c r="B190" t="s">
        <v>773</v>
      </c>
      <c r="C190" t="s">
        <v>121</v>
      </c>
      <c r="F190" t="s">
        <v>2171</v>
      </c>
      <c r="G190">
        <v>0</v>
      </c>
      <c r="K190" t="s">
        <v>2171</v>
      </c>
      <c r="L190">
        <v>0</v>
      </c>
    </row>
    <row r="191" spans="1:12" x14ac:dyDescent="0.3">
      <c r="A191" t="s">
        <v>774</v>
      </c>
      <c r="B191" t="s">
        <v>775</v>
      </c>
      <c r="C191" t="s">
        <v>121</v>
      </c>
      <c r="F191" t="s">
        <v>2173</v>
      </c>
      <c r="G191">
        <v>0</v>
      </c>
      <c r="K191" t="s">
        <v>2173</v>
      </c>
      <c r="L191">
        <v>0</v>
      </c>
    </row>
    <row r="192" spans="1:12" x14ac:dyDescent="0.3">
      <c r="A192" t="s">
        <v>776</v>
      </c>
      <c r="B192" t="s">
        <v>777</v>
      </c>
      <c r="C192" t="s">
        <v>121</v>
      </c>
      <c r="F192" t="s">
        <v>2174</v>
      </c>
      <c r="G192">
        <v>0</v>
      </c>
      <c r="K192" t="s">
        <v>2174</v>
      </c>
      <c r="L192">
        <v>0</v>
      </c>
    </row>
    <row r="193" spans="1:12" x14ac:dyDescent="0.3">
      <c r="A193" t="s">
        <v>778</v>
      </c>
      <c r="B193" t="s">
        <v>779</v>
      </c>
      <c r="C193" t="s">
        <v>121</v>
      </c>
      <c r="F193" t="s">
        <v>2175</v>
      </c>
      <c r="G193">
        <v>0</v>
      </c>
      <c r="K193" t="s">
        <v>2175</v>
      </c>
      <c r="L193">
        <v>0</v>
      </c>
    </row>
    <row r="194" spans="1:12" x14ac:dyDescent="0.3">
      <c r="A194" t="s">
        <v>780</v>
      </c>
      <c r="B194" t="s">
        <v>781</v>
      </c>
      <c r="C194" t="s">
        <v>121</v>
      </c>
      <c r="F194" t="s">
        <v>2175</v>
      </c>
      <c r="G194">
        <v>0</v>
      </c>
      <c r="K194" t="s">
        <v>2175</v>
      </c>
      <c r="L194">
        <v>0</v>
      </c>
    </row>
    <row r="195" spans="1:12" x14ac:dyDescent="0.3">
      <c r="A195" t="s">
        <v>782</v>
      </c>
      <c r="B195" t="s">
        <v>783</v>
      </c>
      <c r="C195" t="s">
        <v>121</v>
      </c>
      <c r="F195" t="s">
        <v>2175</v>
      </c>
      <c r="G195">
        <v>0</v>
      </c>
      <c r="K195" t="s">
        <v>2175</v>
      </c>
      <c r="L195">
        <v>0</v>
      </c>
    </row>
    <row r="196" spans="1:12" x14ac:dyDescent="0.3">
      <c r="A196" t="s">
        <v>784</v>
      </c>
      <c r="B196" t="s">
        <v>785</v>
      </c>
      <c r="C196" t="s">
        <v>121</v>
      </c>
      <c r="F196" t="s">
        <v>2175</v>
      </c>
      <c r="G196">
        <v>0</v>
      </c>
      <c r="K196" t="s">
        <v>2175</v>
      </c>
      <c r="L196">
        <v>0</v>
      </c>
    </row>
    <row r="197" spans="1:12" x14ac:dyDescent="0.3">
      <c r="A197" t="s">
        <v>786</v>
      </c>
      <c r="B197" t="s">
        <v>787</v>
      </c>
      <c r="C197" t="s">
        <v>121</v>
      </c>
      <c r="F197" t="s">
        <v>2175</v>
      </c>
      <c r="G197">
        <v>0</v>
      </c>
      <c r="K197" t="s">
        <v>2175</v>
      </c>
      <c r="L197">
        <v>0</v>
      </c>
    </row>
    <row r="198" spans="1:12" x14ac:dyDescent="0.3">
      <c r="A198" t="s">
        <v>788</v>
      </c>
      <c r="B198" t="s">
        <v>789</v>
      </c>
      <c r="C198" t="s">
        <v>121</v>
      </c>
      <c r="F198" t="s">
        <v>2175</v>
      </c>
      <c r="G198">
        <v>0</v>
      </c>
      <c r="K198" t="s">
        <v>2175</v>
      </c>
      <c r="L198">
        <v>0</v>
      </c>
    </row>
    <row r="199" spans="1:12" x14ac:dyDescent="0.3">
      <c r="A199" t="s">
        <v>790</v>
      </c>
      <c r="B199" t="s">
        <v>791</v>
      </c>
      <c r="C199" t="s">
        <v>121</v>
      </c>
      <c r="F199" t="s">
        <v>2175</v>
      </c>
      <c r="G199">
        <v>0</v>
      </c>
      <c r="K199" t="s">
        <v>2175</v>
      </c>
      <c r="L199">
        <v>0</v>
      </c>
    </row>
    <row r="200" spans="1:12" x14ac:dyDescent="0.3">
      <c r="A200" t="s">
        <v>792</v>
      </c>
      <c r="B200" t="s">
        <v>793</v>
      </c>
      <c r="C200" t="s">
        <v>121</v>
      </c>
      <c r="F200" t="s">
        <v>2175</v>
      </c>
      <c r="G200">
        <v>0</v>
      </c>
      <c r="K200" t="s">
        <v>2175</v>
      </c>
      <c r="L200">
        <v>0</v>
      </c>
    </row>
    <row r="201" spans="1:12" x14ac:dyDescent="0.3">
      <c r="A201" t="s">
        <v>794</v>
      </c>
      <c r="B201" t="s">
        <v>795</v>
      </c>
      <c r="C201" t="s">
        <v>121</v>
      </c>
      <c r="F201" t="s">
        <v>2175</v>
      </c>
      <c r="G201">
        <v>0</v>
      </c>
      <c r="K201" t="s">
        <v>2175</v>
      </c>
      <c r="L201">
        <v>0</v>
      </c>
    </row>
    <row r="202" spans="1:12" x14ac:dyDescent="0.3">
      <c r="A202" t="s">
        <v>796</v>
      </c>
      <c r="B202" t="s">
        <v>797</v>
      </c>
      <c r="C202" t="s">
        <v>121</v>
      </c>
      <c r="F202" t="s">
        <v>2176</v>
      </c>
      <c r="G202">
        <v>0</v>
      </c>
      <c r="K202" t="s">
        <v>2176</v>
      </c>
      <c r="L202">
        <v>0</v>
      </c>
    </row>
    <row r="203" spans="1:12" x14ac:dyDescent="0.3">
      <c r="A203" t="s">
        <v>798</v>
      </c>
      <c r="B203" t="s">
        <v>799</v>
      </c>
      <c r="C203" t="s">
        <v>121</v>
      </c>
      <c r="F203" t="s">
        <v>2171</v>
      </c>
      <c r="G203">
        <v>0</v>
      </c>
      <c r="K203" t="s">
        <v>2171</v>
      </c>
      <c r="L203">
        <v>0</v>
      </c>
    </row>
    <row r="204" spans="1:12" x14ac:dyDescent="0.3">
      <c r="A204" t="s">
        <v>800</v>
      </c>
      <c r="B204" t="s">
        <v>801</v>
      </c>
      <c r="C204" t="s">
        <v>121</v>
      </c>
      <c r="F204" t="s">
        <v>2177</v>
      </c>
      <c r="G204">
        <v>0</v>
      </c>
      <c r="K204" t="s">
        <v>2177</v>
      </c>
      <c r="L204">
        <v>0</v>
      </c>
    </row>
    <row r="205" spans="1:12" x14ac:dyDescent="0.3">
      <c r="A205" t="s">
        <v>124</v>
      </c>
      <c r="B205" t="s">
        <v>802</v>
      </c>
      <c r="C205" t="s">
        <v>36</v>
      </c>
      <c r="F205" t="s">
        <v>2178</v>
      </c>
      <c r="G205">
        <v>0</v>
      </c>
      <c r="K205" t="s">
        <v>2178</v>
      </c>
      <c r="L205">
        <v>0</v>
      </c>
    </row>
    <row r="206" spans="1:12" x14ac:dyDescent="0.3">
      <c r="A206" t="s">
        <v>803</v>
      </c>
      <c r="B206" t="s">
        <v>804</v>
      </c>
      <c r="C206" t="s">
        <v>36</v>
      </c>
      <c r="F206" t="s">
        <v>2179</v>
      </c>
      <c r="G206">
        <v>0</v>
      </c>
      <c r="K206" t="s">
        <v>2179</v>
      </c>
      <c r="L206">
        <v>0</v>
      </c>
    </row>
    <row r="207" spans="1:12" x14ac:dyDescent="0.3">
      <c r="A207" t="s">
        <v>126</v>
      </c>
      <c r="B207" t="s">
        <v>805</v>
      </c>
      <c r="C207" t="s">
        <v>36</v>
      </c>
      <c r="F207" t="s">
        <v>2178</v>
      </c>
      <c r="G207">
        <v>0</v>
      </c>
      <c r="K207" t="s">
        <v>2178</v>
      </c>
      <c r="L207">
        <v>0</v>
      </c>
    </row>
    <row r="208" spans="1:12" x14ac:dyDescent="0.3">
      <c r="A208" t="s">
        <v>806</v>
      </c>
      <c r="B208" t="s">
        <v>807</v>
      </c>
      <c r="C208" t="s">
        <v>36</v>
      </c>
      <c r="F208" t="s">
        <v>2179</v>
      </c>
      <c r="G208">
        <v>0</v>
      </c>
      <c r="K208" t="s">
        <v>2179</v>
      </c>
      <c r="L208">
        <v>0</v>
      </c>
    </row>
    <row r="209" spans="1:12" x14ac:dyDescent="0.3">
      <c r="A209" t="s">
        <v>128</v>
      </c>
      <c r="B209" t="s">
        <v>808</v>
      </c>
      <c r="C209" t="s">
        <v>36</v>
      </c>
      <c r="F209" t="s">
        <v>2178</v>
      </c>
      <c r="G209">
        <v>0</v>
      </c>
      <c r="K209" t="s">
        <v>2178</v>
      </c>
      <c r="L209">
        <v>0</v>
      </c>
    </row>
    <row r="210" spans="1:12" x14ac:dyDescent="0.3">
      <c r="A210" t="s">
        <v>809</v>
      </c>
      <c r="B210" t="s">
        <v>810</v>
      </c>
      <c r="C210" t="s">
        <v>121</v>
      </c>
      <c r="F210" t="s">
        <v>2180</v>
      </c>
      <c r="G210">
        <v>0</v>
      </c>
      <c r="K210" t="s">
        <v>2180</v>
      </c>
      <c r="L210">
        <v>0</v>
      </c>
    </row>
    <row r="211" spans="1:12" x14ac:dyDescent="0.3">
      <c r="A211" t="s">
        <v>130</v>
      </c>
      <c r="B211" t="s">
        <v>811</v>
      </c>
      <c r="C211" t="s">
        <v>121</v>
      </c>
      <c r="F211">
        <v>0</v>
      </c>
      <c r="G211">
        <v>0</v>
      </c>
      <c r="K211">
        <v>0</v>
      </c>
      <c r="L211">
        <v>0</v>
      </c>
    </row>
    <row r="212" spans="1:12" x14ac:dyDescent="0.3">
      <c r="A212" t="s">
        <v>812</v>
      </c>
      <c r="B212" t="s">
        <v>813</v>
      </c>
      <c r="C212" t="s">
        <v>103</v>
      </c>
      <c r="F212" t="s">
        <v>2181</v>
      </c>
      <c r="G212">
        <v>0</v>
      </c>
      <c r="K212" t="s">
        <v>2181</v>
      </c>
      <c r="L212">
        <v>0</v>
      </c>
    </row>
    <row r="213" spans="1:12" x14ac:dyDescent="0.3">
      <c r="A213" t="s">
        <v>814</v>
      </c>
      <c r="B213" t="s">
        <v>815</v>
      </c>
      <c r="C213" t="s">
        <v>100</v>
      </c>
      <c r="F213" t="s">
        <v>2182</v>
      </c>
      <c r="G213">
        <v>0</v>
      </c>
      <c r="K213" t="s">
        <v>2182</v>
      </c>
      <c r="L213">
        <v>0</v>
      </c>
    </row>
    <row r="214" spans="1:12" x14ac:dyDescent="0.3">
      <c r="A214" t="s">
        <v>131</v>
      </c>
      <c r="B214" t="s">
        <v>816</v>
      </c>
      <c r="C214" t="s">
        <v>133</v>
      </c>
      <c r="F214" t="s">
        <v>2183</v>
      </c>
      <c r="G214">
        <v>0</v>
      </c>
      <c r="K214" t="s">
        <v>2183</v>
      </c>
      <c r="L214">
        <v>0</v>
      </c>
    </row>
    <row r="215" spans="1:12" x14ac:dyDescent="0.3">
      <c r="A215" t="s">
        <v>134</v>
      </c>
      <c r="B215" t="s">
        <v>817</v>
      </c>
      <c r="C215" t="s">
        <v>133</v>
      </c>
      <c r="F215" t="s">
        <v>2109</v>
      </c>
      <c r="G215">
        <v>0</v>
      </c>
      <c r="K215" t="s">
        <v>2109</v>
      </c>
      <c r="L215">
        <v>0</v>
      </c>
    </row>
    <row r="216" spans="1:12" x14ac:dyDescent="0.3">
      <c r="A216" t="s">
        <v>818</v>
      </c>
      <c r="B216" t="s">
        <v>817</v>
      </c>
      <c r="C216" t="s">
        <v>133</v>
      </c>
      <c r="F216" t="s">
        <v>2109</v>
      </c>
      <c r="G216">
        <v>0</v>
      </c>
      <c r="K216" t="s">
        <v>2109</v>
      </c>
      <c r="L216">
        <v>0</v>
      </c>
    </row>
    <row r="217" spans="1:12" x14ac:dyDescent="0.3">
      <c r="A217" t="s">
        <v>819</v>
      </c>
      <c r="B217" t="s">
        <v>820</v>
      </c>
      <c r="C217" t="s">
        <v>133</v>
      </c>
      <c r="F217" t="s">
        <v>2109</v>
      </c>
      <c r="G217">
        <v>0</v>
      </c>
      <c r="K217" t="s">
        <v>2109</v>
      </c>
      <c r="L217">
        <v>0</v>
      </c>
    </row>
    <row r="218" spans="1:12" x14ac:dyDescent="0.3">
      <c r="A218" t="s">
        <v>821</v>
      </c>
      <c r="B218" t="s">
        <v>822</v>
      </c>
      <c r="C218" t="s">
        <v>133</v>
      </c>
      <c r="F218" t="s">
        <v>2109</v>
      </c>
      <c r="G218">
        <v>0</v>
      </c>
      <c r="K218" t="s">
        <v>2109</v>
      </c>
      <c r="L218">
        <v>0</v>
      </c>
    </row>
    <row r="219" spans="1:12" x14ac:dyDescent="0.3">
      <c r="A219" t="s">
        <v>823</v>
      </c>
      <c r="B219" t="s">
        <v>824</v>
      </c>
      <c r="C219" t="s">
        <v>133</v>
      </c>
      <c r="F219" t="s">
        <v>2109</v>
      </c>
      <c r="G219">
        <v>0</v>
      </c>
      <c r="K219" t="s">
        <v>2109</v>
      </c>
      <c r="L219">
        <v>0</v>
      </c>
    </row>
    <row r="220" spans="1:12" x14ac:dyDescent="0.3">
      <c r="A220" t="s">
        <v>136</v>
      </c>
      <c r="B220" t="s">
        <v>825</v>
      </c>
      <c r="C220" t="s">
        <v>36</v>
      </c>
      <c r="F220" t="s">
        <v>2184</v>
      </c>
      <c r="G220">
        <v>0</v>
      </c>
      <c r="K220" t="s">
        <v>2184</v>
      </c>
      <c r="L220">
        <v>0</v>
      </c>
    </row>
    <row r="221" spans="1:12" x14ac:dyDescent="0.3">
      <c r="A221" t="s">
        <v>138</v>
      </c>
      <c r="B221" t="s">
        <v>826</v>
      </c>
      <c r="C221" t="s">
        <v>36</v>
      </c>
      <c r="F221" t="s">
        <v>2185</v>
      </c>
      <c r="G221" t="s">
        <v>2121</v>
      </c>
      <c r="K221" t="s">
        <v>2185</v>
      </c>
      <c r="L221" t="s">
        <v>2121</v>
      </c>
    </row>
    <row r="222" spans="1:12" x14ac:dyDescent="0.3">
      <c r="A222" t="s">
        <v>140</v>
      </c>
      <c r="B222" t="s">
        <v>827</v>
      </c>
      <c r="C222" t="s">
        <v>36</v>
      </c>
      <c r="F222" t="s">
        <v>2185</v>
      </c>
      <c r="G222" t="s">
        <v>2121</v>
      </c>
      <c r="K222" t="s">
        <v>2185</v>
      </c>
      <c r="L222" t="s">
        <v>2121</v>
      </c>
    </row>
    <row r="223" spans="1:12" x14ac:dyDescent="0.3">
      <c r="A223" t="s">
        <v>828</v>
      </c>
      <c r="B223" t="s">
        <v>829</v>
      </c>
      <c r="C223" t="s">
        <v>36</v>
      </c>
      <c r="F223" t="s">
        <v>2185</v>
      </c>
      <c r="G223" t="s">
        <v>2121</v>
      </c>
      <c r="K223" t="s">
        <v>2185</v>
      </c>
      <c r="L223" t="s">
        <v>2121</v>
      </c>
    </row>
    <row r="224" spans="1:12" x14ac:dyDescent="0.3">
      <c r="A224" t="s">
        <v>830</v>
      </c>
      <c r="B224" t="s">
        <v>831</v>
      </c>
      <c r="C224" t="s">
        <v>133</v>
      </c>
      <c r="F224" t="s">
        <v>2186</v>
      </c>
      <c r="G224" t="s">
        <v>2186</v>
      </c>
      <c r="K224" t="s">
        <v>2186</v>
      </c>
      <c r="L224" t="s">
        <v>2186</v>
      </c>
    </row>
    <row r="225" spans="1:12" x14ac:dyDescent="0.3">
      <c r="A225" t="s">
        <v>832</v>
      </c>
      <c r="B225" t="s">
        <v>833</v>
      </c>
      <c r="C225" t="s">
        <v>36</v>
      </c>
      <c r="F225" t="s">
        <v>2185</v>
      </c>
      <c r="G225" t="s">
        <v>2121</v>
      </c>
      <c r="K225" t="s">
        <v>2185</v>
      </c>
      <c r="L225" t="s">
        <v>2121</v>
      </c>
    </row>
    <row r="226" spans="1:12" x14ac:dyDescent="0.3">
      <c r="A226" t="s">
        <v>834</v>
      </c>
      <c r="B226" t="s">
        <v>835</v>
      </c>
      <c r="C226" t="s">
        <v>36</v>
      </c>
      <c r="F226" t="s">
        <v>2185</v>
      </c>
      <c r="G226" t="s">
        <v>2121</v>
      </c>
      <c r="K226" t="s">
        <v>2185</v>
      </c>
      <c r="L226" t="s">
        <v>2121</v>
      </c>
    </row>
    <row r="227" spans="1:12" x14ac:dyDescent="0.3">
      <c r="A227" t="s">
        <v>142</v>
      </c>
      <c r="B227" t="s">
        <v>836</v>
      </c>
      <c r="C227" t="s">
        <v>133</v>
      </c>
      <c r="F227" t="s">
        <v>2186</v>
      </c>
      <c r="G227" t="s">
        <v>2186</v>
      </c>
      <c r="K227" t="s">
        <v>2186</v>
      </c>
      <c r="L227" t="s">
        <v>2186</v>
      </c>
    </row>
    <row r="228" spans="1:12" x14ac:dyDescent="0.3">
      <c r="A228" t="s">
        <v>837</v>
      </c>
      <c r="B228" t="s">
        <v>838</v>
      </c>
      <c r="C228" t="s">
        <v>36</v>
      </c>
      <c r="F228" t="s">
        <v>2187</v>
      </c>
      <c r="G228" t="s">
        <v>2121</v>
      </c>
      <c r="K228" t="s">
        <v>2187</v>
      </c>
      <c r="L228" t="s">
        <v>2121</v>
      </c>
    </row>
    <row r="229" spans="1:12" x14ac:dyDescent="0.3">
      <c r="A229" t="s">
        <v>145</v>
      </c>
      <c r="B229" t="s">
        <v>839</v>
      </c>
      <c r="C229" t="s">
        <v>36</v>
      </c>
      <c r="F229" t="s">
        <v>2187</v>
      </c>
      <c r="G229" t="s">
        <v>2121</v>
      </c>
      <c r="K229" t="s">
        <v>2187</v>
      </c>
      <c r="L229" t="s">
        <v>2121</v>
      </c>
    </row>
    <row r="230" spans="1:12" x14ac:dyDescent="0.3">
      <c r="A230" t="s">
        <v>840</v>
      </c>
      <c r="B230" t="s">
        <v>839</v>
      </c>
      <c r="C230" t="s">
        <v>36</v>
      </c>
      <c r="F230" t="s">
        <v>2187</v>
      </c>
      <c r="G230" t="s">
        <v>2121</v>
      </c>
      <c r="K230" t="s">
        <v>2187</v>
      </c>
      <c r="L230" t="s">
        <v>2121</v>
      </c>
    </row>
    <row r="231" spans="1:12" x14ac:dyDescent="0.3">
      <c r="A231" t="s">
        <v>841</v>
      </c>
      <c r="B231" t="s">
        <v>842</v>
      </c>
      <c r="C231" t="s">
        <v>36</v>
      </c>
      <c r="F231" t="s">
        <v>2187</v>
      </c>
      <c r="G231" t="s">
        <v>2121</v>
      </c>
      <c r="K231" t="s">
        <v>2187</v>
      </c>
      <c r="L231" t="s">
        <v>2121</v>
      </c>
    </row>
    <row r="232" spans="1:12" x14ac:dyDescent="0.3">
      <c r="A232" t="s">
        <v>843</v>
      </c>
      <c r="B232" t="s">
        <v>844</v>
      </c>
      <c r="C232" t="s">
        <v>36</v>
      </c>
      <c r="F232" t="s">
        <v>2187</v>
      </c>
      <c r="G232" t="s">
        <v>2121</v>
      </c>
      <c r="K232" t="s">
        <v>2187</v>
      </c>
      <c r="L232" t="s">
        <v>2121</v>
      </c>
    </row>
    <row r="233" spans="1:12" x14ac:dyDescent="0.3">
      <c r="A233" t="s">
        <v>845</v>
      </c>
      <c r="B233" t="s">
        <v>846</v>
      </c>
      <c r="C233" t="s">
        <v>36</v>
      </c>
      <c r="F233" t="s">
        <v>2187</v>
      </c>
      <c r="G233" t="s">
        <v>2121</v>
      </c>
      <c r="K233" t="s">
        <v>2187</v>
      </c>
      <c r="L233" t="s">
        <v>2121</v>
      </c>
    </row>
    <row r="234" spans="1:12" x14ac:dyDescent="0.3">
      <c r="A234" t="s">
        <v>150</v>
      </c>
      <c r="B234" t="s">
        <v>847</v>
      </c>
      <c r="C234" t="s">
        <v>36</v>
      </c>
      <c r="F234" t="s">
        <v>2187</v>
      </c>
      <c r="G234" t="s">
        <v>2121</v>
      </c>
      <c r="K234" t="s">
        <v>2187</v>
      </c>
      <c r="L234" t="s">
        <v>2121</v>
      </c>
    </row>
    <row r="235" spans="1:12" x14ac:dyDescent="0.3">
      <c r="A235" t="s">
        <v>848</v>
      </c>
      <c r="B235" t="s">
        <v>849</v>
      </c>
      <c r="C235" t="s">
        <v>36</v>
      </c>
      <c r="F235" t="s">
        <v>2187</v>
      </c>
      <c r="G235" t="s">
        <v>2121</v>
      </c>
      <c r="K235" t="s">
        <v>2187</v>
      </c>
      <c r="L235" t="s">
        <v>2121</v>
      </c>
    </row>
    <row r="236" spans="1:12" x14ac:dyDescent="0.3">
      <c r="A236" t="s">
        <v>850</v>
      </c>
      <c r="B236" t="s">
        <v>851</v>
      </c>
      <c r="C236" t="s">
        <v>36</v>
      </c>
      <c r="F236" t="s">
        <v>2187</v>
      </c>
      <c r="G236" t="s">
        <v>2121</v>
      </c>
      <c r="K236" t="s">
        <v>2187</v>
      </c>
      <c r="L236" t="s">
        <v>2121</v>
      </c>
    </row>
    <row r="237" spans="1:12" x14ac:dyDescent="0.3">
      <c r="A237" t="s">
        <v>852</v>
      </c>
      <c r="B237" t="s">
        <v>853</v>
      </c>
      <c r="C237" t="s">
        <v>36</v>
      </c>
      <c r="F237" t="s">
        <v>2187</v>
      </c>
      <c r="G237" t="s">
        <v>2121</v>
      </c>
      <c r="K237" t="s">
        <v>2187</v>
      </c>
      <c r="L237" t="s">
        <v>2121</v>
      </c>
    </row>
    <row r="238" spans="1:12" x14ac:dyDescent="0.3">
      <c r="A238" t="s">
        <v>153</v>
      </c>
      <c r="B238" t="s">
        <v>854</v>
      </c>
      <c r="C238" t="s">
        <v>133</v>
      </c>
      <c r="F238" t="s">
        <v>2188</v>
      </c>
      <c r="G238" t="s">
        <v>2186</v>
      </c>
      <c r="K238" t="s">
        <v>2188</v>
      </c>
      <c r="L238" t="s">
        <v>2186</v>
      </c>
    </row>
    <row r="239" spans="1:12" x14ac:dyDescent="0.3">
      <c r="A239" t="s">
        <v>855</v>
      </c>
      <c r="B239" t="s">
        <v>856</v>
      </c>
      <c r="C239" t="s">
        <v>36</v>
      </c>
      <c r="F239" t="s">
        <v>2187</v>
      </c>
      <c r="G239" t="s">
        <v>2121</v>
      </c>
      <c r="K239" t="s">
        <v>2187</v>
      </c>
      <c r="L239" t="s">
        <v>2121</v>
      </c>
    </row>
    <row r="240" spans="1:12" x14ac:dyDescent="0.3">
      <c r="A240" t="s">
        <v>155</v>
      </c>
      <c r="B240" t="s">
        <v>857</v>
      </c>
      <c r="C240" t="s">
        <v>36</v>
      </c>
      <c r="F240" t="s">
        <v>2187</v>
      </c>
      <c r="G240" t="s">
        <v>2121</v>
      </c>
      <c r="K240" t="s">
        <v>2187</v>
      </c>
      <c r="L240" t="s">
        <v>2121</v>
      </c>
    </row>
    <row r="241" spans="1:12" x14ac:dyDescent="0.3">
      <c r="A241" t="s">
        <v>858</v>
      </c>
      <c r="B241" t="s">
        <v>859</v>
      </c>
      <c r="C241" t="s">
        <v>36</v>
      </c>
      <c r="F241" t="s">
        <v>2187</v>
      </c>
      <c r="G241" t="s">
        <v>2121</v>
      </c>
      <c r="K241" t="s">
        <v>2187</v>
      </c>
      <c r="L241" t="s">
        <v>2121</v>
      </c>
    </row>
    <row r="242" spans="1:12" x14ac:dyDescent="0.3">
      <c r="A242" t="s">
        <v>33</v>
      </c>
      <c r="B242" t="s">
        <v>860</v>
      </c>
      <c r="C242" t="s">
        <v>36</v>
      </c>
      <c r="D242" t="s">
        <v>37</v>
      </c>
      <c r="F242" t="s">
        <v>2187</v>
      </c>
      <c r="G242" t="s">
        <v>2121</v>
      </c>
      <c r="J242" t="s">
        <v>37</v>
      </c>
      <c r="K242" t="s">
        <v>2187</v>
      </c>
      <c r="L242" t="s">
        <v>2121</v>
      </c>
    </row>
    <row r="243" spans="1:12" x14ac:dyDescent="0.3">
      <c r="A243" t="s">
        <v>157</v>
      </c>
      <c r="B243" t="s">
        <v>861</v>
      </c>
      <c r="C243" t="s">
        <v>133</v>
      </c>
      <c r="F243" t="s">
        <v>2188</v>
      </c>
      <c r="G243" t="s">
        <v>2186</v>
      </c>
      <c r="K243" t="s">
        <v>2188</v>
      </c>
      <c r="L243" t="s">
        <v>2186</v>
      </c>
    </row>
    <row r="244" spans="1:12" x14ac:dyDescent="0.3">
      <c r="A244" t="s">
        <v>162</v>
      </c>
      <c r="B244" t="s">
        <v>862</v>
      </c>
      <c r="C244" t="s">
        <v>133</v>
      </c>
      <c r="F244" t="s">
        <v>2188</v>
      </c>
      <c r="G244" t="s">
        <v>2186</v>
      </c>
      <c r="K244" t="s">
        <v>2188</v>
      </c>
      <c r="L244" t="s">
        <v>2186</v>
      </c>
    </row>
    <row r="245" spans="1:12" x14ac:dyDescent="0.3">
      <c r="A245" t="s">
        <v>33</v>
      </c>
      <c r="B245" t="s">
        <v>860</v>
      </c>
      <c r="C245" t="s">
        <v>36</v>
      </c>
      <c r="D245" t="s">
        <v>37</v>
      </c>
      <c r="F245" t="s">
        <v>2187</v>
      </c>
      <c r="G245" t="s">
        <v>2121</v>
      </c>
      <c r="J245" t="s">
        <v>37</v>
      </c>
      <c r="K245" t="s">
        <v>2187</v>
      </c>
      <c r="L245" t="s">
        <v>2121</v>
      </c>
    </row>
    <row r="246" spans="1:12" x14ac:dyDescent="0.3">
      <c r="A246" t="s">
        <v>863</v>
      </c>
      <c r="B246" t="s">
        <v>864</v>
      </c>
      <c r="C246" t="s">
        <v>36</v>
      </c>
      <c r="F246" t="s">
        <v>2187</v>
      </c>
      <c r="G246" t="s">
        <v>2121</v>
      </c>
      <c r="K246" t="s">
        <v>2187</v>
      </c>
      <c r="L246" t="s">
        <v>2121</v>
      </c>
    </row>
    <row r="247" spans="1:12" x14ac:dyDescent="0.3">
      <c r="A247" t="s">
        <v>167</v>
      </c>
      <c r="B247" t="s">
        <v>865</v>
      </c>
      <c r="C247" t="s">
        <v>36</v>
      </c>
      <c r="F247" t="s">
        <v>2187</v>
      </c>
      <c r="G247" t="s">
        <v>2121</v>
      </c>
      <c r="K247" t="s">
        <v>2187</v>
      </c>
      <c r="L247" t="s">
        <v>2121</v>
      </c>
    </row>
    <row r="248" spans="1:12" x14ac:dyDescent="0.3">
      <c r="A248" t="s">
        <v>169</v>
      </c>
      <c r="B248" t="s">
        <v>866</v>
      </c>
      <c r="C248" t="s">
        <v>36</v>
      </c>
      <c r="F248" t="s">
        <v>2187</v>
      </c>
      <c r="G248" t="s">
        <v>2121</v>
      </c>
      <c r="K248" t="s">
        <v>2187</v>
      </c>
      <c r="L248" t="s">
        <v>2121</v>
      </c>
    </row>
    <row r="249" spans="1:12" x14ac:dyDescent="0.3">
      <c r="A249" t="s">
        <v>867</v>
      </c>
      <c r="B249" t="s">
        <v>868</v>
      </c>
      <c r="C249" t="s">
        <v>133</v>
      </c>
      <c r="D249" t="s">
        <v>30</v>
      </c>
      <c r="F249" t="s">
        <v>2188</v>
      </c>
      <c r="G249" t="s">
        <v>2186</v>
      </c>
      <c r="J249" t="s">
        <v>30</v>
      </c>
      <c r="K249" t="s">
        <v>2188</v>
      </c>
      <c r="L249" t="s">
        <v>2186</v>
      </c>
    </row>
    <row r="250" spans="1:12" x14ac:dyDescent="0.3">
      <c r="A250" t="s">
        <v>869</v>
      </c>
      <c r="B250" t="s">
        <v>870</v>
      </c>
      <c r="C250" t="s">
        <v>133</v>
      </c>
      <c r="D250" t="s">
        <v>30</v>
      </c>
      <c r="F250" t="s">
        <v>2188</v>
      </c>
      <c r="G250" t="s">
        <v>2186</v>
      </c>
      <c r="J250" t="s">
        <v>30</v>
      </c>
      <c r="K250" t="s">
        <v>2188</v>
      </c>
      <c r="L250" t="s">
        <v>2186</v>
      </c>
    </row>
    <row r="251" spans="1:12" x14ac:dyDescent="0.3">
      <c r="A251" t="s">
        <v>871</v>
      </c>
      <c r="B251" t="s">
        <v>872</v>
      </c>
      <c r="C251" t="s">
        <v>133</v>
      </c>
      <c r="D251" t="s">
        <v>30</v>
      </c>
      <c r="F251" t="s">
        <v>2188</v>
      </c>
      <c r="G251" t="s">
        <v>2186</v>
      </c>
      <c r="J251" t="s">
        <v>30</v>
      </c>
      <c r="K251" t="s">
        <v>2188</v>
      </c>
      <c r="L251" t="s">
        <v>2186</v>
      </c>
    </row>
    <row r="252" spans="1:12" x14ac:dyDescent="0.3">
      <c r="A252" t="s">
        <v>873</v>
      </c>
      <c r="B252" t="s">
        <v>874</v>
      </c>
      <c r="C252" t="s">
        <v>133</v>
      </c>
      <c r="D252" t="s">
        <v>30</v>
      </c>
      <c r="F252" t="s">
        <v>2188</v>
      </c>
      <c r="G252" t="s">
        <v>2186</v>
      </c>
      <c r="J252" t="s">
        <v>30</v>
      </c>
      <c r="K252" t="s">
        <v>2188</v>
      </c>
      <c r="L252" t="s">
        <v>2186</v>
      </c>
    </row>
    <row r="253" spans="1:12" x14ac:dyDescent="0.3">
      <c r="A253" t="s">
        <v>171</v>
      </c>
      <c r="B253" t="s">
        <v>875</v>
      </c>
      <c r="C253" t="s">
        <v>36</v>
      </c>
      <c r="D253" t="s">
        <v>30</v>
      </c>
      <c r="F253" t="s">
        <v>2187</v>
      </c>
      <c r="G253" t="s">
        <v>2121</v>
      </c>
      <c r="J253" t="s">
        <v>30</v>
      </c>
      <c r="K253" t="s">
        <v>2187</v>
      </c>
      <c r="L253" t="s">
        <v>2121</v>
      </c>
    </row>
    <row r="254" spans="1:12" x14ac:dyDescent="0.3">
      <c r="A254" t="s">
        <v>876</v>
      </c>
      <c r="B254" t="s">
        <v>877</v>
      </c>
      <c r="C254" t="s">
        <v>36</v>
      </c>
      <c r="D254" t="s">
        <v>30</v>
      </c>
      <c r="F254" t="s">
        <v>2185</v>
      </c>
      <c r="G254" t="s">
        <v>2121</v>
      </c>
      <c r="J254" t="s">
        <v>30</v>
      </c>
      <c r="K254" t="s">
        <v>2185</v>
      </c>
      <c r="L254" t="s">
        <v>2121</v>
      </c>
    </row>
    <row r="255" spans="1:12" x14ac:dyDescent="0.3">
      <c r="A255" t="s">
        <v>176</v>
      </c>
      <c r="B255" t="s">
        <v>878</v>
      </c>
      <c r="C255" t="s">
        <v>133</v>
      </c>
      <c r="D255" t="s">
        <v>30</v>
      </c>
      <c r="F255" t="s">
        <v>2188</v>
      </c>
      <c r="G255" t="s">
        <v>2186</v>
      </c>
      <c r="J255" t="s">
        <v>30</v>
      </c>
      <c r="K255" t="s">
        <v>2188</v>
      </c>
      <c r="L255" t="s">
        <v>2186</v>
      </c>
    </row>
    <row r="256" spans="1:12" x14ac:dyDescent="0.3">
      <c r="A256" t="s">
        <v>879</v>
      </c>
      <c r="B256" t="s">
        <v>880</v>
      </c>
      <c r="C256" t="s">
        <v>36</v>
      </c>
      <c r="D256" t="s">
        <v>30</v>
      </c>
      <c r="F256" t="s">
        <v>2187</v>
      </c>
      <c r="G256" t="s">
        <v>2121</v>
      </c>
      <c r="J256" t="s">
        <v>30</v>
      </c>
      <c r="K256" t="s">
        <v>2187</v>
      </c>
      <c r="L256" t="s">
        <v>2121</v>
      </c>
    </row>
    <row r="257" spans="1:12" x14ac:dyDescent="0.3">
      <c r="A257" t="s">
        <v>881</v>
      </c>
      <c r="B257" t="s">
        <v>882</v>
      </c>
      <c r="C257" t="s">
        <v>36</v>
      </c>
      <c r="D257" t="s">
        <v>30</v>
      </c>
      <c r="F257" t="s">
        <v>2189</v>
      </c>
      <c r="G257">
        <v>0</v>
      </c>
      <c r="J257" t="s">
        <v>30</v>
      </c>
      <c r="K257" t="s">
        <v>2189</v>
      </c>
      <c r="L257">
        <v>0</v>
      </c>
    </row>
    <row r="258" spans="1:12" x14ac:dyDescent="0.3">
      <c r="A258" t="s">
        <v>883</v>
      </c>
      <c r="B258" t="s">
        <v>884</v>
      </c>
      <c r="C258" t="s">
        <v>36</v>
      </c>
      <c r="D258" t="s">
        <v>2204</v>
      </c>
      <c r="F258" t="s">
        <v>2189</v>
      </c>
      <c r="G258">
        <v>0</v>
      </c>
      <c r="J258" t="s">
        <v>2204</v>
      </c>
      <c r="K258" t="s">
        <v>2189</v>
      </c>
      <c r="L258">
        <v>0</v>
      </c>
    </row>
    <row r="259" spans="1:12" x14ac:dyDescent="0.3">
      <c r="A259" t="s">
        <v>885</v>
      </c>
      <c r="B259" t="s">
        <v>886</v>
      </c>
      <c r="C259" t="s">
        <v>36</v>
      </c>
      <c r="D259" t="s">
        <v>2204</v>
      </c>
      <c r="F259" t="s">
        <v>2189</v>
      </c>
      <c r="G259">
        <v>0</v>
      </c>
      <c r="J259" t="s">
        <v>2204</v>
      </c>
      <c r="K259" t="s">
        <v>2189</v>
      </c>
      <c r="L259">
        <v>0</v>
      </c>
    </row>
    <row r="260" spans="1:12" x14ac:dyDescent="0.3">
      <c r="A260" t="s">
        <v>883</v>
      </c>
      <c r="B260" t="s">
        <v>884</v>
      </c>
      <c r="C260" t="s">
        <v>36</v>
      </c>
      <c r="D260" t="s">
        <v>2204</v>
      </c>
      <c r="F260" t="s">
        <v>2189</v>
      </c>
      <c r="G260">
        <v>0</v>
      </c>
      <c r="J260" t="s">
        <v>2204</v>
      </c>
      <c r="K260" t="s">
        <v>2189</v>
      </c>
      <c r="L260">
        <v>0</v>
      </c>
    </row>
    <row r="261" spans="1:12" x14ac:dyDescent="0.3">
      <c r="A261" t="s">
        <v>885</v>
      </c>
      <c r="B261" t="s">
        <v>886</v>
      </c>
      <c r="C261" t="s">
        <v>36</v>
      </c>
      <c r="D261" t="s">
        <v>2204</v>
      </c>
      <c r="F261" t="s">
        <v>2189</v>
      </c>
      <c r="G261">
        <v>0</v>
      </c>
      <c r="J261" t="s">
        <v>2204</v>
      </c>
      <c r="K261" t="s">
        <v>2189</v>
      </c>
      <c r="L261">
        <v>0</v>
      </c>
    </row>
    <row r="262" spans="1:12" x14ac:dyDescent="0.3">
      <c r="A262" t="s">
        <v>887</v>
      </c>
      <c r="B262" t="s">
        <v>888</v>
      </c>
      <c r="C262" t="s">
        <v>36</v>
      </c>
      <c r="D262" t="s">
        <v>2204</v>
      </c>
      <c r="F262">
        <v>0</v>
      </c>
      <c r="G262">
        <v>0</v>
      </c>
      <c r="J262" t="s">
        <v>2204</v>
      </c>
      <c r="K262">
        <v>0</v>
      </c>
      <c r="L262">
        <v>0</v>
      </c>
    </row>
    <row r="263" spans="1:12" x14ac:dyDescent="0.3">
      <c r="A263" t="s">
        <v>889</v>
      </c>
      <c r="B263" t="s">
        <v>890</v>
      </c>
      <c r="C263" t="s">
        <v>36</v>
      </c>
      <c r="D263" t="s">
        <v>2204</v>
      </c>
      <c r="F263">
        <v>0</v>
      </c>
      <c r="G263">
        <v>0</v>
      </c>
      <c r="J263" t="s">
        <v>2204</v>
      </c>
      <c r="K263">
        <v>0</v>
      </c>
      <c r="L263">
        <v>0</v>
      </c>
    </row>
    <row r="264" spans="1:12" x14ac:dyDescent="0.3">
      <c r="A264" t="s">
        <v>887</v>
      </c>
      <c r="B264" t="s">
        <v>888</v>
      </c>
      <c r="C264" t="s">
        <v>36</v>
      </c>
      <c r="D264" t="s">
        <v>37</v>
      </c>
      <c r="F264">
        <v>0</v>
      </c>
      <c r="G264">
        <v>0</v>
      </c>
      <c r="J264" t="s">
        <v>37</v>
      </c>
      <c r="K264">
        <v>0</v>
      </c>
      <c r="L264">
        <v>0</v>
      </c>
    </row>
    <row r="265" spans="1:12" x14ac:dyDescent="0.3">
      <c r="A265" t="s">
        <v>889</v>
      </c>
      <c r="B265" t="s">
        <v>890</v>
      </c>
      <c r="C265" t="s">
        <v>36</v>
      </c>
      <c r="D265" t="s">
        <v>37</v>
      </c>
      <c r="F265">
        <v>0</v>
      </c>
      <c r="G265">
        <v>0</v>
      </c>
      <c r="J265" t="s">
        <v>37</v>
      </c>
      <c r="K265">
        <v>0</v>
      </c>
      <c r="L265">
        <v>0</v>
      </c>
    </row>
    <row r="266" spans="1:12" x14ac:dyDescent="0.3">
      <c r="A266" t="s">
        <v>891</v>
      </c>
      <c r="B266" t="s">
        <v>892</v>
      </c>
      <c r="C266" t="s">
        <v>36</v>
      </c>
      <c r="D266" t="s">
        <v>30</v>
      </c>
      <c r="F266" t="s">
        <v>2190</v>
      </c>
      <c r="G266" t="s">
        <v>2121</v>
      </c>
      <c r="J266" t="s">
        <v>30</v>
      </c>
      <c r="K266" t="s">
        <v>2190</v>
      </c>
      <c r="L266" t="s">
        <v>2121</v>
      </c>
    </row>
    <row r="267" spans="1:12" x14ac:dyDescent="0.3">
      <c r="A267" t="s">
        <v>893</v>
      </c>
      <c r="B267" t="s">
        <v>894</v>
      </c>
      <c r="C267" t="s">
        <v>36</v>
      </c>
      <c r="D267" t="s">
        <v>30</v>
      </c>
      <c r="F267" t="s">
        <v>2190</v>
      </c>
      <c r="G267" t="s">
        <v>2121</v>
      </c>
      <c r="J267" t="s">
        <v>30</v>
      </c>
      <c r="K267" t="s">
        <v>2190</v>
      </c>
      <c r="L267" t="s">
        <v>2121</v>
      </c>
    </row>
    <row r="268" spans="1:12" x14ac:dyDescent="0.3">
      <c r="A268" t="s">
        <v>895</v>
      </c>
      <c r="B268" t="s">
        <v>896</v>
      </c>
      <c r="C268" t="s">
        <v>36</v>
      </c>
      <c r="D268" t="s">
        <v>37</v>
      </c>
      <c r="F268" t="s">
        <v>2191</v>
      </c>
      <c r="G268">
        <v>0</v>
      </c>
      <c r="J268" t="s">
        <v>37</v>
      </c>
      <c r="K268" t="s">
        <v>2191</v>
      </c>
      <c r="L268">
        <v>0</v>
      </c>
    </row>
    <row r="269" spans="1:12" x14ac:dyDescent="0.3">
      <c r="A269" t="s">
        <v>897</v>
      </c>
      <c r="B269" t="s">
        <v>898</v>
      </c>
      <c r="C269" t="s">
        <v>36</v>
      </c>
      <c r="F269" t="s">
        <v>2190</v>
      </c>
      <c r="G269" t="s">
        <v>2121</v>
      </c>
      <c r="K269" t="s">
        <v>2190</v>
      </c>
      <c r="L269" t="s">
        <v>2121</v>
      </c>
    </row>
    <row r="270" spans="1:12" x14ac:dyDescent="0.3">
      <c r="A270" t="s">
        <v>899</v>
      </c>
      <c r="B270" t="s">
        <v>900</v>
      </c>
      <c r="C270" t="s">
        <v>133</v>
      </c>
      <c r="F270" t="s">
        <v>2192</v>
      </c>
      <c r="G270" t="s">
        <v>2186</v>
      </c>
      <c r="K270" t="s">
        <v>2192</v>
      </c>
      <c r="L270" t="s">
        <v>2186</v>
      </c>
    </row>
    <row r="271" spans="1:12" x14ac:dyDescent="0.3">
      <c r="A271" t="s">
        <v>901</v>
      </c>
      <c r="B271" t="s">
        <v>902</v>
      </c>
      <c r="C271" t="s">
        <v>36</v>
      </c>
      <c r="F271" t="s">
        <v>2190</v>
      </c>
      <c r="G271" t="s">
        <v>2121</v>
      </c>
      <c r="K271" t="s">
        <v>2190</v>
      </c>
      <c r="L271" t="s">
        <v>2121</v>
      </c>
    </row>
    <row r="272" spans="1:12" x14ac:dyDescent="0.3">
      <c r="A272" t="s">
        <v>903</v>
      </c>
      <c r="B272" t="s">
        <v>904</v>
      </c>
      <c r="C272" t="s">
        <v>133</v>
      </c>
      <c r="F272" t="s">
        <v>2188</v>
      </c>
      <c r="G272" t="s">
        <v>2186</v>
      </c>
      <c r="K272" t="s">
        <v>2188</v>
      </c>
      <c r="L272" t="s">
        <v>2186</v>
      </c>
    </row>
    <row r="273" spans="1:12" x14ac:dyDescent="0.3">
      <c r="A273" t="s">
        <v>179</v>
      </c>
      <c r="B273" t="s">
        <v>905</v>
      </c>
      <c r="C273" t="s">
        <v>36</v>
      </c>
      <c r="F273" t="s">
        <v>2120</v>
      </c>
      <c r="G273" t="s">
        <v>2121</v>
      </c>
      <c r="K273" t="s">
        <v>2120</v>
      </c>
      <c r="L273" t="s">
        <v>2121</v>
      </c>
    </row>
    <row r="274" spans="1:12" x14ac:dyDescent="0.3">
      <c r="A274" t="s">
        <v>906</v>
      </c>
      <c r="B274" t="s">
        <v>907</v>
      </c>
      <c r="C274" t="s">
        <v>319</v>
      </c>
      <c r="F274">
        <v>0</v>
      </c>
      <c r="G274">
        <v>0</v>
      </c>
      <c r="K274">
        <v>0</v>
      </c>
      <c r="L274">
        <v>0</v>
      </c>
    </row>
    <row r="275" spans="1:12" x14ac:dyDescent="0.3">
      <c r="A275" t="s">
        <v>908</v>
      </c>
      <c r="B275" t="s">
        <v>909</v>
      </c>
      <c r="C275" t="s">
        <v>133</v>
      </c>
      <c r="F275" t="s">
        <v>2186</v>
      </c>
      <c r="G275" t="s">
        <v>2186</v>
      </c>
      <c r="K275" t="s">
        <v>2186</v>
      </c>
      <c r="L275" t="s">
        <v>2186</v>
      </c>
    </row>
    <row r="276" spans="1:12" x14ac:dyDescent="0.3">
      <c r="A276" t="s">
        <v>910</v>
      </c>
      <c r="B276" t="s">
        <v>911</v>
      </c>
      <c r="C276" t="s">
        <v>36</v>
      </c>
      <c r="F276" t="s">
        <v>2120</v>
      </c>
      <c r="G276" t="s">
        <v>2121</v>
      </c>
      <c r="K276" t="s">
        <v>2120</v>
      </c>
      <c r="L276" t="s">
        <v>2121</v>
      </c>
    </row>
    <row r="277" spans="1:12" x14ac:dyDescent="0.3">
      <c r="A277" t="s">
        <v>181</v>
      </c>
      <c r="B277" t="s">
        <v>912</v>
      </c>
      <c r="C277" t="s">
        <v>183</v>
      </c>
      <c r="D277" t="s">
        <v>30</v>
      </c>
      <c r="F277">
        <v>0</v>
      </c>
      <c r="G277">
        <v>0</v>
      </c>
      <c r="J277" t="s">
        <v>30</v>
      </c>
      <c r="K277">
        <v>0</v>
      </c>
      <c r="L277">
        <v>0</v>
      </c>
    </row>
    <row r="278" spans="1:12" x14ac:dyDescent="0.3">
      <c r="A278" t="s">
        <v>913</v>
      </c>
      <c r="B278" t="s">
        <v>914</v>
      </c>
      <c r="C278" t="s">
        <v>332</v>
      </c>
      <c r="D278" t="s">
        <v>30</v>
      </c>
      <c r="F278">
        <v>0</v>
      </c>
      <c r="G278">
        <v>0</v>
      </c>
      <c r="J278" t="s">
        <v>30</v>
      </c>
      <c r="K278">
        <v>0</v>
      </c>
      <c r="L278">
        <v>0</v>
      </c>
    </row>
    <row r="279" spans="1:12" x14ac:dyDescent="0.3">
      <c r="A279" t="s">
        <v>915</v>
      </c>
      <c r="B279" t="s">
        <v>914</v>
      </c>
      <c r="C279" t="s">
        <v>332</v>
      </c>
      <c r="F279">
        <v>0</v>
      </c>
      <c r="G279">
        <v>0</v>
      </c>
      <c r="K279">
        <v>0</v>
      </c>
      <c r="L279">
        <v>0</v>
      </c>
    </row>
    <row r="280" spans="1:12" x14ac:dyDescent="0.3">
      <c r="A280" t="s">
        <v>41</v>
      </c>
      <c r="B280" t="s">
        <v>916</v>
      </c>
      <c r="C280" t="s">
        <v>36</v>
      </c>
      <c r="D280" t="s">
        <v>37</v>
      </c>
      <c r="F280" t="s">
        <v>2193</v>
      </c>
      <c r="G280" t="s">
        <v>2121</v>
      </c>
      <c r="J280" t="s">
        <v>37</v>
      </c>
      <c r="K280" t="s">
        <v>2193</v>
      </c>
      <c r="L280" t="s">
        <v>2121</v>
      </c>
    </row>
    <row r="281" spans="1:12" x14ac:dyDescent="0.3">
      <c r="A281" t="s">
        <v>917</v>
      </c>
      <c r="B281" t="s">
        <v>918</v>
      </c>
      <c r="C281" t="s">
        <v>186</v>
      </c>
      <c r="D281" t="s">
        <v>30</v>
      </c>
      <c r="F281">
        <v>0</v>
      </c>
      <c r="G281">
        <v>0</v>
      </c>
      <c r="J281" t="s">
        <v>30</v>
      </c>
      <c r="K281">
        <v>0</v>
      </c>
      <c r="L281">
        <v>0</v>
      </c>
    </row>
    <row r="282" spans="1:12" x14ac:dyDescent="0.3">
      <c r="A282" t="s">
        <v>919</v>
      </c>
      <c r="B282" t="s">
        <v>920</v>
      </c>
      <c r="C282" t="s">
        <v>186</v>
      </c>
      <c r="D282" t="s">
        <v>30</v>
      </c>
      <c r="F282">
        <v>0</v>
      </c>
      <c r="G282">
        <v>0</v>
      </c>
      <c r="J282" t="s">
        <v>30</v>
      </c>
      <c r="K282">
        <v>0</v>
      </c>
      <c r="L282">
        <v>0</v>
      </c>
    </row>
    <row r="283" spans="1:12" x14ac:dyDescent="0.3">
      <c r="A283" t="s">
        <v>921</v>
      </c>
      <c r="B283" t="s">
        <v>922</v>
      </c>
      <c r="C283" t="s">
        <v>186</v>
      </c>
      <c r="D283" t="s">
        <v>30</v>
      </c>
      <c r="F283">
        <v>0</v>
      </c>
      <c r="G283">
        <v>0</v>
      </c>
      <c r="J283" t="s">
        <v>30</v>
      </c>
      <c r="K283">
        <v>0</v>
      </c>
      <c r="L283">
        <v>0</v>
      </c>
    </row>
    <row r="284" spans="1:12" x14ac:dyDescent="0.3">
      <c r="A284" t="s">
        <v>923</v>
      </c>
      <c r="B284" t="s">
        <v>924</v>
      </c>
      <c r="C284" t="s">
        <v>186</v>
      </c>
      <c r="D284" t="s">
        <v>30</v>
      </c>
      <c r="F284">
        <v>0</v>
      </c>
      <c r="G284">
        <v>0</v>
      </c>
      <c r="J284" t="s">
        <v>30</v>
      </c>
      <c r="K284">
        <v>0</v>
      </c>
      <c r="L284">
        <v>0</v>
      </c>
    </row>
    <row r="285" spans="1:12" x14ac:dyDescent="0.3">
      <c r="A285" t="s">
        <v>184</v>
      </c>
      <c r="B285" t="s">
        <v>925</v>
      </c>
      <c r="C285" t="s">
        <v>186</v>
      </c>
      <c r="D285" t="s">
        <v>30</v>
      </c>
      <c r="F285">
        <v>0</v>
      </c>
      <c r="G285">
        <v>0</v>
      </c>
      <c r="J285" t="s">
        <v>30</v>
      </c>
      <c r="K285">
        <v>0</v>
      </c>
      <c r="L285">
        <v>0</v>
      </c>
    </row>
    <row r="286" spans="1:12" x14ac:dyDescent="0.3">
      <c r="A286" t="s">
        <v>926</v>
      </c>
      <c r="B286" t="s">
        <v>927</v>
      </c>
      <c r="C286" t="s">
        <v>335</v>
      </c>
      <c r="F286">
        <v>0</v>
      </c>
      <c r="G286">
        <v>0</v>
      </c>
      <c r="K286">
        <v>0</v>
      </c>
      <c r="L286">
        <v>0</v>
      </c>
    </row>
    <row r="287" spans="1:12" x14ac:dyDescent="0.3">
      <c r="A287" t="s">
        <v>928</v>
      </c>
      <c r="B287" t="s">
        <v>929</v>
      </c>
      <c r="C287" t="s">
        <v>24</v>
      </c>
      <c r="D287" t="s">
        <v>37</v>
      </c>
      <c r="F287">
        <v>0</v>
      </c>
      <c r="G287">
        <v>0</v>
      </c>
      <c r="J287" t="s">
        <v>37</v>
      </c>
      <c r="K287">
        <v>0</v>
      </c>
      <c r="L287">
        <v>0</v>
      </c>
    </row>
    <row r="288" spans="1:12" x14ac:dyDescent="0.3">
      <c r="A288" t="s">
        <v>930</v>
      </c>
      <c r="B288" t="s">
        <v>931</v>
      </c>
      <c r="C288" t="s">
        <v>24</v>
      </c>
      <c r="D288" t="s">
        <v>37</v>
      </c>
      <c r="F288">
        <v>0</v>
      </c>
      <c r="G288">
        <v>0</v>
      </c>
      <c r="J288" t="s">
        <v>37</v>
      </c>
      <c r="K288">
        <v>0</v>
      </c>
      <c r="L288">
        <v>0</v>
      </c>
    </row>
    <row r="289" spans="1:12" x14ac:dyDescent="0.3">
      <c r="A289" t="s">
        <v>932</v>
      </c>
      <c r="B289" t="s">
        <v>933</v>
      </c>
      <c r="C289" t="s">
        <v>121</v>
      </c>
      <c r="F289" t="s">
        <v>2194</v>
      </c>
      <c r="G289">
        <v>0</v>
      </c>
      <c r="K289" t="s">
        <v>2194</v>
      </c>
      <c r="L289">
        <v>0</v>
      </c>
    </row>
    <row r="290" spans="1:12" x14ac:dyDescent="0.3">
      <c r="A290" t="s">
        <v>934</v>
      </c>
      <c r="B290" t="s">
        <v>935</v>
      </c>
      <c r="C290" t="s">
        <v>133</v>
      </c>
      <c r="F290" t="s">
        <v>2195</v>
      </c>
      <c r="G290">
        <v>0</v>
      </c>
      <c r="K290" t="s">
        <v>2195</v>
      </c>
      <c r="L290">
        <v>0</v>
      </c>
    </row>
    <row r="291" spans="1:12" x14ac:dyDescent="0.3">
      <c r="A291" t="s">
        <v>936</v>
      </c>
      <c r="B291" t="s">
        <v>937</v>
      </c>
      <c r="C291" t="s">
        <v>103</v>
      </c>
      <c r="F291" t="s">
        <v>2181</v>
      </c>
      <c r="G291">
        <v>0</v>
      </c>
      <c r="K291" t="s">
        <v>2181</v>
      </c>
      <c r="L291">
        <v>0</v>
      </c>
    </row>
    <row r="292" spans="1:12" x14ac:dyDescent="0.3">
      <c r="A292" t="s">
        <v>938</v>
      </c>
      <c r="B292" t="s">
        <v>939</v>
      </c>
      <c r="C292" t="s">
        <v>100</v>
      </c>
      <c r="F292" t="s">
        <v>2182</v>
      </c>
      <c r="G292">
        <v>0</v>
      </c>
      <c r="K292" t="s">
        <v>2182</v>
      </c>
      <c r="L292">
        <v>0</v>
      </c>
    </row>
    <row r="293" spans="1:12" x14ac:dyDescent="0.3">
      <c r="A293" t="s">
        <v>940</v>
      </c>
      <c r="B293" t="s">
        <v>941</v>
      </c>
      <c r="C293" t="s">
        <v>133</v>
      </c>
      <c r="F293" t="s">
        <v>2195</v>
      </c>
      <c r="G293">
        <v>0</v>
      </c>
      <c r="K293" t="s">
        <v>2195</v>
      </c>
      <c r="L293">
        <v>0</v>
      </c>
    </row>
    <row r="294" spans="1:12" x14ac:dyDescent="0.3">
      <c r="A294" t="s">
        <v>942</v>
      </c>
      <c r="B294" t="s">
        <v>943</v>
      </c>
      <c r="C294" t="s">
        <v>133</v>
      </c>
      <c r="F294" t="s">
        <v>2196</v>
      </c>
      <c r="G294">
        <v>0</v>
      </c>
      <c r="K294" t="s">
        <v>2196</v>
      </c>
      <c r="L294">
        <v>0</v>
      </c>
    </row>
    <row r="295" spans="1:12" x14ac:dyDescent="0.3">
      <c r="A295" t="s">
        <v>942</v>
      </c>
      <c r="B295" t="s">
        <v>943</v>
      </c>
      <c r="C295" t="s">
        <v>133</v>
      </c>
      <c r="F295" t="s">
        <v>2196</v>
      </c>
      <c r="G295">
        <v>0</v>
      </c>
      <c r="K295" t="s">
        <v>2196</v>
      </c>
      <c r="L295">
        <v>0</v>
      </c>
    </row>
    <row r="296" spans="1:12" x14ac:dyDescent="0.3">
      <c r="A296" t="s">
        <v>944</v>
      </c>
      <c r="B296" t="s">
        <v>945</v>
      </c>
      <c r="C296" t="s">
        <v>133</v>
      </c>
      <c r="F296" t="s">
        <v>2197</v>
      </c>
      <c r="G296">
        <v>0</v>
      </c>
      <c r="K296" t="s">
        <v>2197</v>
      </c>
      <c r="L296">
        <v>0</v>
      </c>
    </row>
    <row r="297" spans="1:12" x14ac:dyDescent="0.3">
      <c r="A297" t="s">
        <v>946</v>
      </c>
      <c r="B297" t="s">
        <v>592</v>
      </c>
      <c r="C297" t="s">
        <v>320</v>
      </c>
      <c r="F297">
        <v>0</v>
      </c>
      <c r="G297">
        <v>0</v>
      </c>
      <c r="K297">
        <v>0</v>
      </c>
      <c r="L297">
        <v>0</v>
      </c>
    </row>
    <row r="298" spans="1:12" x14ac:dyDescent="0.3">
      <c r="A298" t="s">
        <v>947</v>
      </c>
      <c r="B298" t="s">
        <v>948</v>
      </c>
      <c r="C298" t="s">
        <v>320</v>
      </c>
      <c r="F298">
        <v>0</v>
      </c>
      <c r="G298">
        <v>0</v>
      </c>
      <c r="K298">
        <v>0</v>
      </c>
      <c r="L298">
        <v>0</v>
      </c>
    </row>
    <row r="299" spans="1:12" x14ac:dyDescent="0.3">
      <c r="A299" t="s">
        <v>949</v>
      </c>
      <c r="B299" t="s">
        <v>950</v>
      </c>
      <c r="C299" t="s">
        <v>320</v>
      </c>
      <c r="F299">
        <v>0</v>
      </c>
      <c r="G299">
        <v>0</v>
      </c>
      <c r="K299">
        <v>0</v>
      </c>
      <c r="L299">
        <v>0</v>
      </c>
    </row>
    <row r="300" spans="1:12" x14ac:dyDescent="0.3">
      <c r="A300" t="s">
        <v>951</v>
      </c>
      <c r="B300" t="s">
        <v>952</v>
      </c>
      <c r="C300" t="s">
        <v>320</v>
      </c>
      <c r="F300">
        <v>0</v>
      </c>
      <c r="G300">
        <v>0</v>
      </c>
      <c r="K300">
        <v>0</v>
      </c>
      <c r="L300">
        <v>0</v>
      </c>
    </row>
    <row r="301" spans="1:12" x14ac:dyDescent="0.3">
      <c r="A301" t="s">
        <v>953</v>
      </c>
      <c r="B301" t="s">
        <v>954</v>
      </c>
      <c r="C301" t="s">
        <v>320</v>
      </c>
      <c r="F301">
        <v>0</v>
      </c>
      <c r="G301">
        <v>0</v>
      </c>
      <c r="K301">
        <v>0</v>
      </c>
      <c r="L301">
        <v>0</v>
      </c>
    </row>
    <row r="302" spans="1:12" x14ac:dyDescent="0.3">
      <c r="A302" t="s">
        <v>955</v>
      </c>
      <c r="B302" t="s">
        <v>956</v>
      </c>
      <c r="C302" t="s">
        <v>320</v>
      </c>
      <c r="F302">
        <v>0</v>
      </c>
      <c r="G302">
        <v>0</v>
      </c>
      <c r="K302">
        <v>0</v>
      </c>
      <c r="L302">
        <v>0</v>
      </c>
    </row>
    <row r="303" spans="1:12" x14ac:dyDescent="0.3">
      <c r="A303" t="s">
        <v>957</v>
      </c>
      <c r="B303" t="s">
        <v>958</v>
      </c>
      <c r="C303" t="s">
        <v>320</v>
      </c>
      <c r="F303">
        <v>0</v>
      </c>
      <c r="G303">
        <v>0</v>
      </c>
      <c r="K303">
        <v>0</v>
      </c>
      <c r="L303">
        <v>0</v>
      </c>
    </row>
    <row r="304" spans="1:12" x14ac:dyDescent="0.3">
      <c r="A304" t="s">
        <v>959</v>
      </c>
      <c r="B304" t="s">
        <v>960</v>
      </c>
      <c r="C304" t="s">
        <v>36</v>
      </c>
      <c r="F304" t="s">
        <v>2198</v>
      </c>
      <c r="G304" t="s">
        <v>2121</v>
      </c>
      <c r="K304" t="s">
        <v>2198</v>
      </c>
      <c r="L304" t="s">
        <v>2121</v>
      </c>
    </row>
    <row r="305" spans="1:12" x14ac:dyDescent="0.3">
      <c r="A305" t="s">
        <v>961</v>
      </c>
      <c r="B305" t="s">
        <v>962</v>
      </c>
      <c r="C305" t="s">
        <v>36</v>
      </c>
      <c r="F305" t="s">
        <v>2120</v>
      </c>
      <c r="G305" t="s">
        <v>2121</v>
      </c>
      <c r="K305" t="s">
        <v>2120</v>
      </c>
      <c r="L305" t="s">
        <v>2121</v>
      </c>
    </row>
    <row r="306" spans="1:12" x14ac:dyDescent="0.3">
      <c r="A306" t="s">
        <v>963</v>
      </c>
      <c r="B306" t="s">
        <v>964</v>
      </c>
      <c r="C306" t="s">
        <v>320</v>
      </c>
      <c r="F306">
        <v>0</v>
      </c>
      <c r="G306">
        <v>0</v>
      </c>
      <c r="K306">
        <v>0</v>
      </c>
      <c r="L306">
        <v>0</v>
      </c>
    </row>
    <row r="307" spans="1:12" x14ac:dyDescent="0.3">
      <c r="A307" t="s">
        <v>965</v>
      </c>
      <c r="B307" t="s">
        <v>966</v>
      </c>
      <c r="C307" t="s">
        <v>320</v>
      </c>
      <c r="F307">
        <v>0</v>
      </c>
      <c r="G307">
        <v>0</v>
      </c>
      <c r="K307">
        <v>0</v>
      </c>
      <c r="L307">
        <v>0</v>
      </c>
    </row>
    <row r="308" spans="1:12" x14ac:dyDescent="0.3">
      <c r="A308" t="s">
        <v>967</v>
      </c>
      <c r="B308" t="s">
        <v>968</v>
      </c>
      <c r="C308" t="s">
        <v>49</v>
      </c>
      <c r="F308" t="s">
        <v>2199</v>
      </c>
      <c r="G308">
        <v>0</v>
      </c>
      <c r="K308" t="s">
        <v>2199</v>
      </c>
      <c r="L308">
        <v>0</v>
      </c>
    </row>
    <row r="309" spans="1:12" x14ac:dyDescent="0.3">
      <c r="A309" t="s">
        <v>187</v>
      </c>
      <c r="B309" t="s">
        <v>969</v>
      </c>
      <c r="C309" t="s">
        <v>49</v>
      </c>
      <c r="F309" t="s">
        <v>2200</v>
      </c>
      <c r="G309">
        <v>0</v>
      </c>
      <c r="K309" t="s">
        <v>2200</v>
      </c>
      <c r="L309">
        <v>0</v>
      </c>
    </row>
    <row r="310" spans="1:12" x14ac:dyDescent="0.3">
      <c r="A310" t="s">
        <v>190</v>
      </c>
      <c r="B310" t="s">
        <v>970</v>
      </c>
      <c r="C310" t="s">
        <v>49</v>
      </c>
      <c r="F310" t="s">
        <v>2201</v>
      </c>
      <c r="G310">
        <v>0</v>
      </c>
      <c r="K310" t="s">
        <v>2201</v>
      </c>
      <c r="L310">
        <v>0</v>
      </c>
    </row>
    <row r="311" spans="1:12" x14ac:dyDescent="0.3">
      <c r="A311" t="s">
        <v>971</v>
      </c>
      <c r="B311" t="s">
        <v>972</v>
      </c>
      <c r="C311" t="s">
        <v>49</v>
      </c>
      <c r="F311" t="s">
        <v>2202</v>
      </c>
      <c r="G311">
        <v>0</v>
      </c>
      <c r="K311" t="s">
        <v>2202</v>
      </c>
      <c r="L311">
        <v>0</v>
      </c>
    </row>
    <row r="312" spans="1:12" x14ac:dyDescent="0.3">
      <c r="A312" t="s">
        <v>973</v>
      </c>
      <c r="B312" t="s">
        <v>974</v>
      </c>
      <c r="C312" t="s">
        <v>133</v>
      </c>
      <c r="F312" t="s">
        <v>2186</v>
      </c>
      <c r="G312" t="s">
        <v>2186</v>
      </c>
      <c r="K312" t="s">
        <v>2186</v>
      </c>
      <c r="L312" t="s">
        <v>2186</v>
      </c>
    </row>
    <row r="313" spans="1:12" x14ac:dyDescent="0.3">
      <c r="A313" t="s">
        <v>975</v>
      </c>
      <c r="B313" t="s">
        <v>976</v>
      </c>
      <c r="C313" t="s">
        <v>36</v>
      </c>
      <c r="F313" t="s">
        <v>2120</v>
      </c>
      <c r="G313" t="s">
        <v>2121</v>
      </c>
      <c r="K313" t="s">
        <v>2120</v>
      </c>
      <c r="L313" t="s">
        <v>2121</v>
      </c>
    </row>
    <row r="314" spans="1:12" x14ac:dyDescent="0.3">
      <c r="A314" t="s">
        <v>977</v>
      </c>
      <c r="B314" t="s">
        <v>978</v>
      </c>
      <c r="C314" t="s">
        <v>36</v>
      </c>
      <c r="F314" t="s">
        <v>2122</v>
      </c>
      <c r="G314">
        <v>0</v>
      </c>
      <c r="K314" t="s">
        <v>2122</v>
      </c>
      <c r="L314">
        <v>0</v>
      </c>
    </row>
    <row r="315" spans="1:12" x14ac:dyDescent="0.3">
      <c r="A315" t="s">
        <v>979</v>
      </c>
      <c r="B315" t="s">
        <v>980</v>
      </c>
      <c r="C315" t="s">
        <v>36</v>
      </c>
      <c r="F315" t="s">
        <v>2122</v>
      </c>
      <c r="G315">
        <v>0</v>
      </c>
      <c r="K315" t="s">
        <v>2122</v>
      </c>
      <c r="L315">
        <v>0</v>
      </c>
    </row>
    <row r="316" spans="1:12" x14ac:dyDescent="0.3">
      <c r="A316" t="s">
        <v>981</v>
      </c>
      <c r="B316" t="s">
        <v>982</v>
      </c>
      <c r="C316" t="s">
        <v>36</v>
      </c>
      <c r="F316" t="s">
        <v>2122</v>
      </c>
      <c r="G316">
        <v>0</v>
      </c>
      <c r="K316" t="s">
        <v>2122</v>
      </c>
      <c r="L316">
        <v>0</v>
      </c>
    </row>
    <row r="317" spans="1:12" x14ac:dyDescent="0.3">
      <c r="A317" t="s">
        <v>983</v>
      </c>
      <c r="B317" t="s">
        <v>516</v>
      </c>
      <c r="C317" t="s">
        <v>36</v>
      </c>
      <c r="F317" t="s">
        <v>2120</v>
      </c>
      <c r="G317" t="s">
        <v>2121</v>
      </c>
      <c r="K317" t="s">
        <v>2120</v>
      </c>
      <c r="L317" t="s">
        <v>2121</v>
      </c>
    </row>
    <row r="318" spans="1:12" x14ac:dyDescent="0.3">
      <c r="A318" t="s">
        <v>984</v>
      </c>
      <c r="B318" t="s">
        <v>985</v>
      </c>
      <c r="C318" t="s">
        <v>36</v>
      </c>
      <c r="F318" t="s">
        <v>2120</v>
      </c>
      <c r="G318" t="s">
        <v>2121</v>
      </c>
      <c r="K318" t="s">
        <v>2120</v>
      </c>
      <c r="L318" t="s">
        <v>2121</v>
      </c>
    </row>
    <row r="319" spans="1:12" x14ac:dyDescent="0.3">
      <c r="A319" t="s">
        <v>986</v>
      </c>
      <c r="B319" t="s">
        <v>987</v>
      </c>
      <c r="C319" t="s">
        <v>36</v>
      </c>
      <c r="F319" t="s">
        <v>2120</v>
      </c>
      <c r="G319" t="s">
        <v>2121</v>
      </c>
      <c r="K319" t="s">
        <v>2120</v>
      </c>
      <c r="L319" t="s">
        <v>2121</v>
      </c>
    </row>
    <row r="320" spans="1:12" x14ac:dyDescent="0.3">
      <c r="A320" t="s">
        <v>988</v>
      </c>
      <c r="B320" t="s">
        <v>518</v>
      </c>
      <c r="C320" t="s">
        <v>36</v>
      </c>
      <c r="F320" t="s">
        <v>2120</v>
      </c>
      <c r="G320" t="s">
        <v>2121</v>
      </c>
      <c r="K320" t="s">
        <v>2120</v>
      </c>
      <c r="L320" t="s">
        <v>2121</v>
      </c>
    </row>
    <row r="321" spans="1:12" x14ac:dyDescent="0.3">
      <c r="A321" t="s">
        <v>989</v>
      </c>
      <c r="B321" t="s">
        <v>990</v>
      </c>
      <c r="C321" t="s">
        <v>36</v>
      </c>
      <c r="F321" t="s">
        <v>2120</v>
      </c>
      <c r="G321" t="s">
        <v>2121</v>
      </c>
      <c r="K321" t="s">
        <v>2120</v>
      </c>
      <c r="L321" t="s">
        <v>2121</v>
      </c>
    </row>
    <row r="322" spans="1:12" x14ac:dyDescent="0.3">
      <c r="A322" t="s">
        <v>194</v>
      </c>
      <c r="B322" t="s">
        <v>991</v>
      </c>
      <c r="C322" t="s">
        <v>49</v>
      </c>
      <c r="F322" t="s">
        <v>2203</v>
      </c>
      <c r="G322">
        <v>0</v>
      </c>
      <c r="K322" t="s">
        <v>2203</v>
      </c>
      <c r="L322">
        <v>0</v>
      </c>
    </row>
    <row r="323" spans="1:12" x14ac:dyDescent="0.3">
      <c r="A323" t="s">
        <v>196</v>
      </c>
      <c r="B323" t="s">
        <v>992</v>
      </c>
      <c r="C323" t="s">
        <v>49</v>
      </c>
      <c r="F323" t="s">
        <v>2203</v>
      </c>
      <c r="G323">
        <v>0</v>
      </c>
      <c r="K323" t="s">
        <v>2203</v>
      </c>
      <c r="L323">
        <v>0</v>
      </c>
    </row>
    <row r="324" spans="1:12" x14ac:dyDescent="0.3">
      <c r="A324" t="s">
        <v>993</v>
      </c>
      <c r="B324" t="s">
        <v>994</v>
      </c>
      <c r="C324" t="s">
        <v>49</v>
      </c>
      <c r="F324" t="s">
        <v>200</v>
      </c>
      <c r="G324">
        <v>0</v>
      </c>
      <c r="K324" t="s">
        <v>200</v>
      </c>
      <c r="L324">
        <v>0</v>
      </c>
    </row>
    <row r="325" spans="1:12" x14ac:dyDescent="0.3">
      <c r="A325" t="s">
        <v>995</v>
      </c>
      <c r="B325" t="s">
        <v>996</v>
      </c>
      <c r="C325" t="s">
        <v>49</v>
      </c>
      <c r="F325" t="s">
        <v>200</v>
      </c>
      <c r="G325">
        <v>0</v>
      </c>
      <c r="K325" t="s">
        <v>200</v>
      </c>
      <c r="L325">
        <v>0</v>
      </c>
    </row>
    <row r="326" spans="1:12" x14ac:dyDescent="0.3">
      <c r="A326" t="s">
        <v>997</v>
      </c>
      <c r="B326" t="s">
        <v>998</v>
      </c>
      <c r="C326" t="s">
        <v>49</v>
      </c>
      <c r="F326" t="s">
        <v>200</v>
      </c>
      <c r="G326">
        <v>0</v>
      </c>
      <c r="K326" t="s">
        <v>200</v>
      </c>
      <c r="L326">
        <v>0</v>
      </c>
    </row>
    <row r="327" spans="1:12" x14ac:dyDescent="0.3">
      <c r="A327" t="s">
        <v>999</v>
      </c>
      <c r="B327" t="s">
        <v>1000</v>
      </c>
      <c r="C327" t="s">
        <v>49</v>
      </c>
      <c r="F327">
        <v>0</v>
      </c>
      <c r="G327">
        <v>0</v>
      </c>
      <c r="K327">
        <v>0</v>
      </c>
      <c r="L327">
        <v>0</v>
      </c>
    </row>
    <row r="328" spans="1:12" x14ac:dyDescent="0.3">
      <c r="A328" t="s">
        <v>199</v>
      </c>
      <c r="B328" t="s">
        <v>1001</v>
      </c>
      <c r="C328" t="s">
        <v>49</v>
      </c>
      <c r="F328" t="s">
        <v>200</v>
      </c>
      <c r="G328">
        <v>0</v>
      </c>
      <c r="K328" t="s">
        <v>200</v>
      </c>
      <c r="L328">
        <v>0</v>
      </c>
    </row>
    <row r="329" spans="1:12" x14ac:dyDescent="0.3">
      <c r="A329" t="s">
        <v>1002</v>
      </c>
      <c r="B329" t="s">
        <v>1003</v>
      </c>
      <c r="C329" t="s">
        <v>49</v>
      </c>
      <c r="F329" t="s">
        <v>200</v>
      </c>
      <c r="G329">
        <v>0</v>
      </c>
      <c r="K329" t="s">
        <v>200</v>
      </c>
      <c r="L329">
        <v>0</v>
      </c>
    </row>
    <row r="330" spans="1:12" x14ac:dyDescent="0.3">
      <c r="A330" t="s">
        <v>1004</v>
      </c>
      <c r="B330" t="s">
        <v>1005</v>
      </c>
      <c r="C330" t="s">
        <v>49</v>
      </c>
      <c r="F330" t="s">
        <v>200</v>
      </c>
      <c r="G330">
        <v>0</v>
      </c>
      <c r="K330" t="s">
        <v>200</v>
      </c>
      <c r="L330">
        <v>0</v>
      </c>
    </row>
    <row r="331" spans="1:12" x14ac:dyDescent="0.3">
      <c r="A331" t="s">
        <v>1006</v>
      </c>
      <c r="B331" t="s">
        <v>1005</v>
      </c>
      <c r="C331" t="s">
        <v>49</v>
      </c>
      <c r="F331" t="s">
        <v>200</v>
      </c>
      <c r="G331">
        <v>0</v>
      </c>
      <c r="K331" t="s">
        <v>200</v>
      </c>
      <c r="L331">
        <v>0</v>
      </c>
    </row>
    <row r="332" spans="1:12" x14ac:dyDescent="0.3">
      <c r="A332" t="s">
        <v>201</v>
      </c>
      <c r="B332" t="s">
        <v>1007</v>
      </c>
      <c r="C332" t="s">
        <v>49</v>
      </c>
      <c r="F332" t="s">
        <v>200</v>
      </c>
      <c r="G332">
        <v>0</v>
      </c>
      <c r="K332" t="s">
        <v>200</v>
      </c>
      <c r="L332">
        <v>0</v>
      </c>
    </row>
    <row r="333" spans="1:12" x14ac:dyDescent="0.3">
      <c r="A333" t="s">
        <v>47</v>
      </c>
      <c r="B333" t="s">
        <v>1008</v>
      </c>
      <c r="C333" t="s">
        <v>49</v>
      </c>
      <c r="D333" t="s">
        <v>37</v>
      </c>
      <c r="F333" t="s">
        <v>200</v>
      </c>
      <c r="G333">
        <v>0</v>
      </c>
      <c r="J333" t="s">
        <v>37</v>
      </c>
      <c r="K333" t="s">
        <v>200</v>
      </c>
      <c r="L333">
        <v>0</v>
      </c>
    </row>
    <row r="334" spans="1:12" x14ac:dyDescent="0.3">
      <c r="A334" t="s">
        <v>1009</v>
      </c>
      <c r="B334" t="s">
        <v>679</v>
      </c>
      <c r="C334" t="s">
        <v>320</v>
      </c>
      <c r="F334">
        <v>0</v>
      </c>
      <c r="G334">
        <v>0</v>
      </c>
      <c r="K334">
        <v>0</v>
      </c>
      <c r="L334">
        <v>0</v>
      </c>
    </row>
    <row r="335" spans="1:12" x14ac:dyDescent="0.3">
      <c r="A335" t="s">
        <v>1010</v>
      </c>
      <c r="B335" t="s">
        <v>1011</v>
      </c>
      <c r="C335" t="s">
        <v>320</v>
      </c>
      <c r="F335">
        <v>0</v>
      </c>
      <c r="G335">
        <v>0</v>
      </c>
      <c r="K335">
        <v>0</v>
      </c>
      <c r="L335">
        <v>0</v>
      </c>
    </row>
    <row r="336" spans="1:12" x14ac:dyDescent="0.3">
      <c r="A336" t="s">
        <v>1012</v>
      </c>
      <c r="B336" t="s">
        <v>1013</v>
      </c>
      <c r="C336" t="s">
        <v>320</v>
      </c>
      <c r="F336">
        <v>0</v>
      </c>
      <c r="G336">
        <v>0</v>
      </c>
      <c r="K336">
        <v>0</v>
      </c>
      <c r="L336">
        <v>0</v>
      </c>
    </row>
    <row r="337" spans="1:12" x14ac:dyDescent="0.3">
      <c r="A337" t="s">
        <v>1014</v>
      </c>
      <c r="B337" t="s">
        <v>1015</v>
      </c>
      <c r="C337" t="s">
        <v>320</v>
      </c>
      <c r="F337">
        <v>0</v>
      </c>
      <c r="G337">
        <v>0</v>
      </c>
      <c r="K337">
        <v>0</v>
      </c>
      <c r="L337">
        <v>0</v>
      </c>
    </row>
    <row r="338" spans="1:12" x14ac:dyDescent="0.3">
      <c r="A338" t="s">
        <v>1016</v>
      </c>
      <c r="B338" t="s">
        <v>1017</v>
      </c>
      <c r="C338" t="s">
        <v>80</v>
      </c>
      <c r="F338">
        <v>0</v>
      </c>
      <c r="G338">
        <v>0</v>
      </c>
      <c r="K338">
        <v>0</v>
      </c>
      <c r="L338">
        <v>0</v>
      </c>
    </row>
    <row r="339" spans="1:12" x14ac:dyDescent="0.3">
      <c r="A339" t="s">
        <v>76</v>
      </c>
      <c r="B339" t="s">
        <v>1017</v>
      </c>
      <c r="C339" t="s">
        <v>80</v>
      </c>
      <c r="F339">
        <v>0</v>
      </c>
      <c r="G339">
        <v>0</v>
      </c>
      <c r="K339">
        <v>0</v>
      </c>
      <c r="L339">
        <v>0</v>
      </c>
    </row>
    <row r="340" spans="1:12" x14ac:dyDescent="0.3">
      <c r="A340" t="s">
        <v>1018</v>
      </c>
      <c r="B340" t="s">
        <v>1017</v>
      </c>
      <c r="C340" t="s">
        <v>80</v>
      </c>
      <c r="F340">
        <v>0</v>
      </c>
      <c r="G340">
        <v>0</v>
      </c>
      <c r="K340">
        <v>0</v>
      </c>
      <c r="L340">
        <v>0</v>
      </c>
    </row>
    <row r="341" spans="1:12" x14ac:dyDescent="0.3">
      <c r="A341" t="s">
        <v>1019</v>
      </c>
      <c r="B341" t="s">
        <v>1017</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tabSelected="1" workbookViewId="0">
      <pane ySplit="1" topLeftCell="A2" activePane="bottomLeft" state="frozen"/>
      <selection pane="bottomLeft" activeCell="L22" sqref="L22"/>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54" t="s">
        <v>411</v>
      </c>
      <c r="B1" s="154" t="s">
        <v>15</v>
      </c>
      <c r="C1" s="154" t="s">
        <v>412</v>
      </c>
      <c r="D1" s="155" t="s">
        <v>2106</v>
      </c>
      <c r="E1" s="155" t="s">
        <v>2107</v>
      </c>
      <c r="F1" s="155" t="s">
        <v>68</v>
      </c>
      <c r="G1" s="153"/>
      <c r="H1" s="156" t="s">
        <v>2108</v>
      </c>
      <c r="I1" s="18" t="s">
        <v>2106</v>
      </c>
    </row>
    <row r="2" spans="1:9" ht="12.5" thickTop="1" x14ac:dyDescent="0.3">
      <c r="A2" t="s">
        <v>1020</v>
      </c>
      <c r="B2" t="s">
        <v>1021</v>
      </c>
      <c r="C2" t="s">
        <v>206</v>
      </c>
      <c r="D2">
        <v>0</v>
      </c>
      <c r="I2">
        <v>0</v>
      </c>
    </row>
    <row r="3" spans="1:9" x14ac:dyDescent="0.3">
      <c r="A3" t="s">
        <v>1022</v>
      </c>
      <c r="B3" t="s">
        <v>1023</v>
      </c>
      <c r="C3" t="s">
        <v>206</v>
      </c>
      <c r="D3">
        <v>0</v>
      </c>
      <c r="I3">
        <v>0</v>
      </c>
    </row>
    <row r="4" spans="1:9" x14ac:dyDescent="0.3">
      <c r="A4" t="s">
        <v>1024</v>
      </c>
      <c r="B4" t="s">
        <v>1025</v>
      </c>
      <c r="C4" t="s">
        <v>206</v>
      </c>
      <c r="D4">
        <v>0</v>
      </c>
      <c r="I4">
        <v>0</v>
      </c>
    </row>
    <row r="5" spans="1:9" x14ac:dyDescent="0.3">
      <c r="A5" t="s">
        <v>1026</v>
      </c>
      <c r="B5" t="s">
        <v>1027</v>
      </c>
      <c r="C5" t="s">
        <v>206</v>
      </c>
      <c r="D5">
        <v>0</v>
      </c>
      <c r="I5">
        <v>0</v>
      </c>
    </row>
    <row r="6" spans="1:9" x14ac:dyDescent="0.3">
      <c r="A6" t="s">
        <v>1028</v>
      </c>
      <c r="B6" t="s">
        <v>1029</v>
      </c>
      <c r="C6" t="s">
        <v>206</v>
      </c>
      <c r="D6">
        <v>0</v>
      </c>
      <c r="I6">
        <v>0</v>
      </c>
    </row>
    <row r="7" spans="1:9" x14ac:dyDescent="0.3">
      <c r="A7" t="s">
        <v>1030</v>
      </c>
      <c r="B7" t="s">
        <v>1031</v>
      </c>
      <c r="C7" t="s">
        <v>206</v>
      </c>
      <c r="D7">
        <v>0</v>
      </c>
      <c r="I7">
        <v>0</v>
      </c>
    </row>
    <row r="8" spans="1:9" x14ac:dyDescent="0.3">
      <c r="A8" t="s">
        <v>1032</v>
      </c>
      <c r="B8" t="s">
        <v>1033</v>
      </c>
      <c r="C8" t="s">
        <v>206</v>
      </c>
      <c r="D8">
        <v>0</v>
      </c>
      <c r="I8">
        <v>0</v>
      </c>
    </row>
    <row r="9" spans="1:9" x14ac:dyDescent="0.3">
      <c r="A9" t="s">
        <v>205</v>
      </c>
      <c r="B9" t="s">
        <v>1034</v>
      </c>
      <c r="C9" t="s">
        <v>206</v>
      </c>
      <c r="D9">
        <v>0</v>
      </c>
      <c r="I9">
        <v>0</v>
      </c>
    </row>
    <row r="10" spans="1:9" x14ac:dyDescent="0.3">
      <c r="A10" t="s">
        <v>207</v>
      </c>
      <c r="B10" t="s">
        <v>1035</v>
      </c>
      <c r="C10" t="s">
        <v>208</v>
      </c>
      <c r="D10">
        <v>0</v>
      </c>
      <c r="I10">
        <v>0</v>
      </c>
    </row>
    <row r="11" spans="1:9" x14ac:dyDescent="0.3">
      <c r="A11" t="s">
        <v>209</v>
      </c>
      <c r="B11" t="s">
        <v>1036</v>
      </c>
      <c r="C11" t="s">
        <v>208</v>
      </c>
      <c r="D11">
        <v>0</v>
      </c>
      <c r="I11">
        <v>0</v>
      </c>
    </row>
    <row r="12" spans="1:9" x14ac:dyDescent="0.3">
      <c r="A12" t="s">
        <v>211</v>
      </c>
      <c r="B12" t="s">
        <v>1037</v>
      </c>
      <c r="C12" t="s">
        <v>214</v>
      </c>
      <c r="D12">
        <v>0</v>
      </c>
      <c r="I12">
        <v>0</v>
      </c>
    </row>
    <row r="13" spans="1:9" x14ac:dyDescent="0.3">
      <c r="A13" t="s">
        <v>1038</v>
      </c>
      <c r="B13" t="s">
        <v>1039</v>
      </c>
      <c r="C13" t="s">
        <v>208</v>
      </c>
      <c r="D13">
        <v>0</v>
      </c>
      <c r="I13">
        <v>0</v>
      </c>
    </row>
    <row r="14" spans="1:9" x14ac:dyDescent="0.3">
      <c r="A14" t="s">
        <v>1040</v>
      </c>
      <c r="B14" t="s">
        <v>1041</v>
      </c>
      <c r="C14" t="s">
        <v>370</v>
      </c>
      <c r="D14">
        <v>0</v>
      </c>
      <c r="I14">
        <v>0</v>
      </c>
    </row>
    <row r="15" spans="1:9" x14ac:dyDescent="0.3">
      <c r="A15" t="s">
        <v>1042</v>
      </c>
      <c r="B15" t="s">
        <v>1043</v>
      </c>
      <c r="C15" t="s">
        <v>208</v>
      </c>
      <c r="D15">
        <v>0</v>
      </c>
      <c r="I15">
        <v>0</v>
      </c>
    </row>
    <row r="16" spans="1:9" x14ac:dyDescent="0.3">
      <c r="A16" t="s">
        <v>217</v>
      </c>
      <c r="B16" t="s">
        <v>1044</v>
      </c>
      <c r="C16" t="s">
        <v>219</v>
      </c>
      <c r="D16">
        <v>0</v>
      </c>
      <c r="I16">
        <v>0</v>
      </c>
    </row>
    <row r="17" spans="1:9" x14ac:dyDescent="0.3">
      <c r="A17" t="s">
        <v>220</v>
      </c>
      <c r="B17" t="s">
        <v>1045</v>
      </c>
      <c r="C17" t="s">
        <v>223</v>
      </c>
      <c r="D17" t="s">
        <v>2205</v>
      </c>
      <c r="I17" t="s">
        <v>2205</v>
      </c>
    </row>
    <row r="18" spans="1:9" x14ac:dyDescent="0.3">
      <c r="A18" t="s">
        <v>224</v>
      </c>
      <c r="B18" t="s">
        <v>1046</v>
      </c>
      <c r="C18" t="s">
        <v>223</v>
      </c>
      <c r="D18" t="s">
        <v>2206</v>
      </c>
      <c r="I18" t="s">
        <v>2206</v>
      </c>
    </row>
    <row r="19" spans="1:9" x14ac:dyDescent="0.3">
      <c r="A19" t="s">
        <v>227</v>
      </c>
      <c r="B19" t="s">
        <v>1047</v>
      </c>
      <c r="C19" t="s">
        <v>223</v>
      </c>
      <c r="D19" t="s">
        <v>2207</v>
      </c>
      <c r="I19" t="s">
        <v>2207</v>
      </c>
    </row>
    <row r="20" spans="1:9" x14ac:dyDescent="0.3">
      <c r="A20" t="s">
        <v>1048</v>
      </c>
      <c r="B20" t="s">
        <v>1049</v>
      </c>
      <c r="C20" t="s">
        <v>223</v>
      </c>
      <c r="D20">
        <v>0</v>
      </c>
      <c r="I20">
        <v>0</v>
      </c>
    </row>
    <row r="21" spans="1:9" x14ac:dyDescent="0.3">
      <c r="A21" t="s">
        <v>230</v>
      </c>
      <c r="B21" t="s">
        <v>1050</v>
      </c>
      <c r="C21" t="s">
        <v>223</v>
      </c>
      <c r="D21">
        <v>0</v>
      </c>
      <c r="I21">
        <v>0</v>
      </c>
    </row>
    <row r="22" spans="1:9" x14ac:dyDescent="0.3">
      <c r="A22" t="s">
        <v>232</v>
      </c>
      <c r="B22" t="s">
        <v>1051</v>
      </c>
      <c r="C22" t="s">
        <v>223</v>
      </c>
      <c r="D22">
        <v>0</v>
      </c>
      <c r="I22">
        <v>0</v>
      </c>
    </row>
    <row r="23" spans="1:9" x14ac:dyDescent="0.3">
      <c r="A23" t="s">
        <v>234</v>
      </c>
      <c r="B23" t="s">
        <v>1052</v>
      </c>
      <c r="C23" t="s">
        <v>223</v>
      </c>
      <c r="D23" t="s">
        <v>2208</v>
      </c>
      <c r="I23" t="s">
        <v>2208</v>
      </c>
    </row>
    <row r="24" spans="1:9" x14ac:dyDescent="0.3">
      <c r="A24" t="s">
        <v>236</v>
      </c>
      <c r="B24" t="s">
        <v>1053</v>
      </c>
      <c r="C24" t="s">
        <v>223</v>
      </c>
      <c r="D24" t="s">
        <v>2209</v>
      </c>
      <c r="I24" t="s">
        <v>2209</v>
      </c>
    </row>
    <row r="25" spans="1:9" x14ac:dyDescent="0.3">
      <c r="A25" t="s">
        <v>243</v>
      </c>
      <c r="B25" t="s">
        <v>1054</v>
      </c>
      <c r="C25" t="s">
        <v>223</v>
      </c>
      <c r="D25" t="s">
        <v>2210</v>
      </c>
      <c r="I25" t="s">
        <v>2210</v>
      </c>
    </row>
    <row r="26" spans="1:9" x14ac:dyDescent="0.3">
      <c r="A26" t="s">
        <v>245</v>
      </c>
      <c r="B26" t="s">
        <v>1055</v>
      </c>
      <c r="C26" t="s">
        <v>223</v>
      </c>
      <c r="D26" t="s">
        <v>2211</v>
      </c>
      <c r="I26" t="s">
        <v>2211</v>
      </c>
    </row>
    <row r="27" spans="1:9" x14ac:dyDescent="0.3">
      <c r="A27" t="s">
        <v>248</v>
      </c>
      <c r="B27" t="s">
        <v>1056</v>
      </c>
      <c r="C27" t="s">
        <v>223</v>
      </c>
      <c r="D27" t="s">
        <v>2212</v>
      </c>
      <c r="I27" t="s">
        <v>2212</v>
      </c>
    </row>
    <row r="28" spans="1:9" x14ac:dyDescent="0.3">
      <c r="A28" t="s">
        <v>253</v>
      </c>
      <c r="B28" t="s">
        <v>1057</v>
      </c>
      <c r="C28" t="s">
        <v>223</v>
      </c>
      <c r="D28" t="s">
        <v>2213</v>
      </c>
      <c r="I28" t="s">
        <v>2213</v>
      </c>
    </row>
    <row r="29" spans="1:9" x14ac:dyDescent="0.3">
      <c r="A29" t="s">
        <v>255</v>
      </c>
      <c r="B29" t="s">
        <v>1058</v>
      </c>
      <c r="C29" t="s">
        <v>223</v>
      </c>
      <c r="D29" t="s">
        <v>2214</v>
      </c>
      <c r="I29" t="s">
        <v>2214</v>
      </c>
    </row>
    <row r="30" spans="1:9" x14ac:dyDescent="0.3">
      <c r="A30" t="s">
        <v>264</v>
      </c>
      <c r="B30" t="s">
        <v>1059</v>
      </c>
      <c r="C30" t="s">
        <v>267</v>
      </c>
      <c r="D30" t="s">
        <v>2215</v>
      </c>
      <c r="I30" t="s">
        <v>2215</v>
      </c>
    </row>
    <row r="31" spans="1:9" x14ac:dyDescent="0.3">
      <c r="A31" t="s">
        <v>270</v>
      </c>
      <c r="B31" t="s">
        <v>1060</v>
      </c>
      <c r="C31" t="s">
        <v>272</v>
      </c>
      <c r="D31" t="s">
        <v>2216</v>
      </c>
      <c r="I31" t="s">
        <v>2216</v>
      </c>
    </row>
    <row r="32" spans="1:9" x14ac:dyDescent="0.3">
      <c r="A32" t="s">
        <v>274</v>
      </c>
      <c r="B32" t="s">
        <v>1061</v>
      </c>
      <c r="C32" t="s">
        <v>272</v>
      </c>
      <c r="D32" t="s">
        <v>2217</v>
      </c>
      <c r="I32" t="s">
        <v>2217</v>
      </c>
    </row>
    <row r="33" spans="1:9" x14ac:dyDescent="0.3">
      <c r="A33" t="s">
        <v>1062</v>
      </c>
      <c r="B33" t="s">
        <v>1063</v>
      </c>
      <c r="C33" t="s">
        <v>272</v>
      </c>
      <c r="D33" t="s">
        <v>2217</v>
      </c>
      <c r="I33" t="s">
        <v>2217</v>
      </c>
    </row>
    <row r="34" spans="1:9" x14ac:dyDescent="0.3">
      <c r="A34" t="s">
        <v>275</v>
      </c>
      <c r="B34" t="s">
        <v>1064</v>
      </c>
      <c r="C34" t="s">
        <v>272</v>
      </c>
      <c r="D34" t="s">
        <v>2218</v>
      </c>
      <c r="I34" t="s">
        <v>2218</v>
      </c>
    </row>
    <row r="35" spans="1:9" x14ac:dyDescent="0.3">
      <c r="A35" t="s">
        <v>1065</v>
      </c>
      <c r="B35" t="s">
        <v>1066</v>
      </c>
      <c r="C35" t="s">
        <v>272</v>
      </c>
      <c r="D35" t="s">
        <v>2219</v>
      </c>
      <c r="I35" t="s">
        <v>2219</v>
      </c>
    </row>
    <row r="36" spans="1:9" x14ac:dyDescent="0.3">
      <c r="A36" t="s">
        <v>1067</v>
      </c>
      <c r="B36" t="s">
        <v>1068</v>
      </c>
      <c r="C36" t="s">
        <v>272</v>
      </c>
      <c r="D36" t="s">
        <v>2220</v>
      </c>
      <c r="I36" t="s">
        <v>2220</v>
      </c>
    </row>
    <row r="37" spans="1:9" x14ac:dyDescent="0.3">
      <c r="A37" t="s">
        <v>277</v>
      </c>
      <c r="B37" t="s">
        <v>1069</v>
      </c>
      <c r="C37" t="s">
        <v>280</v>
      </c>
      <c r="D37" t="s">
        <v>2221</v>
      </c>
      <c r="I37" t="s">
        <v>2221</v>
      </c>
    </row>
    <row r="38" spans="1:9" x14ac:dyDescent="0.3">
      <c r="A38" t="s">
        <v>281</v>
      </c>
      <c r="B38" t="s">
        <v>1070</v>
      </c>
      <c r="C38" t="s">
        <v>280</v>
      </c>
      <c r="D38" t="s">
        <v>2221</v>
      </c>
      <c r="I38" t="s">
        <v>2221</v>
      </c>
    </row>
    <row r="39" spans="1:9" x14ac:dyDescent="0.3">
      <c r="A39" t="s">
        <v>1071</v>
      </c>
      <c r="B39" t="s">
        <v>1072</v>
      </c>
      <c r="C39" t="s">
        <v>280</v>
      </c>
      <c r="D39" t="s">
        <v>2221</v>
      </c>
      <c r="I39" t="s">
        <v>2221</v>
      </c>
    </row>
    <row r="40" spans="1:9" x14ac:dyDescent="0.3">
      <c r="A40" t="s">
        <v>1073</v>
      </c>
      <c r="B40" t="s">
        <v>1074</v>
      </c>
      <c r="C40" t="s">
        <v>280</v>
      </c>
      <c r="D40" t="s">
        <v>2221</v>
      </c>
      <c r="I40" t="s">
        <v>2221</v>
      </c>
    </row>
    <row r="41" spans="1:9" x14ac:dyDescent="0.3">
      <c r="A41" t="s">
        <v>1075</v>
      </c>
      <c r="B41" t="s">
        <v>1076</v>
      </c>
      <c r="C41" t="s">
        <v>280</v>
      </c>
      <c r="D41" t="s">
        <v>2221</v>
      </c>
      <c r="I41" t="s">
        <v>2221</v>
      </c>
    </row>
    <row r="42" spans="1:9" x14ac:dyDescent="0.3">
      <c r="A42" t="s">
        <v>1077</v>
      </c>
      <c r="B42" t="s">
        <v>1078</v>
      </c>
      <c r="C42" t="s">
        <v>280</v>
      </c>
      <c r="D42" t="s">
        <v>2221</v>
      </c>
      <c r="I42" t="s">
        <v>2221</v>
      </c>
    </row>
    <row r="43" spans="1:9" x14ac:dyDescent="0.3">
      <c r="A43" t="s">
        <v>1079</v>
      </c>
      <c r="B43" t="s">
        <v>1080</v>
      </c>
      <c r="C43" t="s">
        <v>280</v>
      </c>
      <c r="D43" t="s">
        <v>2221</v>
      </c>
      <c r="I43" t="s">
        <v>2221</v>
      </c>
    </row>
    <row r="44" spans="1:9" x14ac:dyDescent="0.3">
      <c r="A44" t="s">
        <v>278</v>
      </c>
      <c r="B44" t="s">
        <v>1081</v>
      </c>
      <c r="C44" t="s">
        <v>280</v>
      </c>
      <c r="D44" t="s">
        <v>2221</v>
      </c>
      <c r="I44" t="s">
        <v>2221</v>
      </c>
    </row>
    <row r="45" spans="1:9" x14ac:dyDescent="0.3">
      <c r="A45" t="s">
        <v>1082</v>
      </c>
      <c r="B45" t="s">
        <v>1083</v>
      </c>
      <c r="C45" t="s">
        <v>280</v>
      </c>
      <c r="D45" t="s">
        <v>2221</v>
      </c>
      <c r="I45" t="s">
        <v>2221</v>
      </c>
    </row>
    <row r="46" spans="1:9" x14ac:dyDescent="0.3">
      <c r="A46" t="s">
        <v>1084</v>
      </c>
      <c r="B46" t="s">
        <v>1085</v>
      </c>
      <c r="C46" t="s">
        <v>286</v>
      </c>
      <c r="D46">
        <v>0</v>
      </c>
      <c r="I46">
        <v>0</v>
      </c>
    </row>
    <row r="47" spans="1:9" x14ac:dyDescent="0.3">
      <c r="A47" t="s">
        <v>1086</v>
      </c>
      <c r="B47" t="s">
        <v>1087</v>
      </c>
      <c r="C47" t="s">
        <v>286</v>
      </c>
      <c r="D47">
        <v>0</v>
      </c>
      <c r="I47">
        <v>0</v>
      </c>
    </row>
    <row r="48" spans="1:9" x14ac:dyDescent="0.3">
      <c r="A48" t="s">
        <v>1088</v>
      </c>
      <c r="B48" t="s">
        <v>1089</v>
      </c>
      <c r="C48" t="s">
        <v>286</v>
      </c>
      <c r="D48">
        <v>0</v>
      </c>
      <c r="I48">
        <v>0</v>
      </c>
    </row>
    <row r="49" spans="1:9" x14ac:dyDescent="0.3">
      <c r="A49" t="s">
        <v>1090</v>
      </c>
      <c r="B49" t="s">
        <v>1091</v>
      </c>
      <c r="C49" t="s">
        <v>378</v>
      </c>
      <c r="D49" t="s">
        <v>2222</v>
      </c>
      <c r="I49" t="s">
        <v>2222</v>
      </c>
    </row>
    <row r="50" spans="1:9" x14ac:dyDescent="0.3">
      <c r="A50" t="s">
        <v>1092</v>
      </c>
      <c r="B50" t="s">
        <v>1093</v>
      </c>
      <c r="C50" t="s">
        <v>375</v>
      </c>
      <c r="D50" t="s">
        <v>2223</v>
      </c>
      <c r="I50" t="s">
        <v>2223</v>
      </c>
    </row>
    <row r="51" spans="1:9" x14ac:dyDescent="0.3">
      <c r="A51" t="s">
        <v>1094</v>
      </c>
      <c r="B51" t="s">
        <v>1095</v>
      </c>
      <c r="C51" t="s">
        <v>379</v>
      </c>
      <c r="D51" t="s">
        <v>2224</v>
      </c>
      <c r="I51" t="s">
        <v>2224</v>
      </c>
    </row>
    <row r="52" spans="1:9" x14ac:dyDescent="0.3">
      <c r="A52" t="s">
        <v>1096</v>
      </c>
      <c r="B52" t="s">
        <v>1097</v>
      </c>
      <c r="C52" t="s">
        <v>286</v>
      </c>
      <c r="D52" t="s">
        <v>2223</v>
      </c>
      <c r="I52" t="s">
        <v>2223</v>
      </c>
    </row>
    <row r="53" spans="1:9" x14ac:dyDescent="0.3">
      <c r="A53" t="s">
        <v>1098</v>
      </c>
      <c r="B53" t="s">
        <v>1099</v>
      </c>
      <c r="C53" t="s">
        <v>286</v>
      </c>
      <c r="D53" t="s">
        <v>2223</v>
      </c>
      <c r="I53" t="s">
        <v>2223</v>
      </c>
    </row>
    <row r="54" spans="1:9" x14ac:dyDescent="0.3">
      <c r="A54" t="s">
        <v>1100</v>
      </c>
      <c r="B54" t="s">
        <v>1101</v>
      </c>
      <c r="C54" t="s">
        <v>286</v>
      </c>
      <c r="D54" t="s">
        <v>2223</v>
      </c>
      <c r="I54" t="s">
        <v>2223</v>
      </c>
    </row>
    <row r="55" spans="1:9" x14ac:dyDescent="0.3">
      <c r="A55" t="s">
        <v>1102</v>
      </c>
      <c r="B55" t="s">
        <v>1103</v>
      </c>
      <c r="C55" t="s">
        <v>286</v>
      </c>
      <c r="D55" t="s">
        <v>2223</v>
      </c>
      <c r="I55" t="s">
        <v>2223</v>
      </c>
    </row>
    <row r="56" spans="1:9" x14ac:dyDescent="0.3">
      <c r="A56" t="s">
        <v>1104</v>
      </c>
      <c r="B56" t="s">
        <v>1105</v>
      </c>
      <c r="C56" t="s">
        <v>267</v>
      </c>
      <c r="D56" t="s">
        <v>2223</v>
      </c>
      <c r="I56" t="s">
        <v>2223</v>
      </c>
    </row>
    <row r="57" spans="1:9" x14ac:dyDescent="0.3">
      <c r="A57" t="s">
        <v>283</v>
      </c>
      <c r="B57" t="s">
        <v>1106</v>
      </c>
      <c r="C57" t="s">
        <v>286</v>
      </c>
      <c r="D57" t="s">
        <v>2223</v>
      </c>
      <c r="I57" t="s">
        <v>2223</v>
      </c>
    </row>
    <row r="58" spans="1:9" x14ac:dyDescent="0.3">
      <c r="A58" t="s">
        <v>1107</v>
      </c>
      <c r="B58" t="s">
        <v>1108</v>
      </c>
      <c r="C58" t="s">
        <v>380</v>
      </c>
      <c r="D58" t="s">
        <v>2223</v>
      </c>
      <c r="I58" t="s">
        <v>2223</v>
      </c>
    </row>
    <row r="59" spans="1:9" x14ac:dyDescent="0.3">
      <c r="A59" t="s">
        <v>1109</v>
      </c>
      <c r="B59" t="s">
        <v>1110</v>
      </c>
      <c r="C59" t="s">
        <v>290</v>
      </c>
      <c r="D59">
        <v>0</v>
      </c>
      <c r="I59">
        <v>0</v>
      </c>
    </row>
    <row r="60" spans="1:9" x14ac:dyDescent="0.3">
      <c r="A60" t="s">
        <v>1111</v>
      </c>
      <c r="B60" t="s">
        <v>1112</v>
      </c>
      <c r="C60" t="s">
        <v>290</v>
      </c>
      <c r="D60">
        <v>0</v>
      </c>
      <c r="I60">
        <v>0</v>
      </c>
    </row>
    <row r="61" spans="1:9" x14ac:dyDescent="0.3">
      <c r="A61" t="s">
        <v>1113</v>
      </c>
      <c r="B61" t="s">
        <v>1114</v>
      </c>
      <c r="C61" t="s">
        <v>290</v>
      </c>
      <c r="D61">
        <v>0</v>
      </c>
      <c r="I61">
        <v>0</v>
      </c>
    </row>
    <row r="62" spans="1:9" x14ac:dyDescent="0.3">
      <c r="A62" t="s">
        <v>287</v>
      </c>
      <c r="B62" t="s">
        <v>1115</v>
      </c>
      <c r="C62" t="s">
        <v>290</v>
      </c>
      <c r="D62">
        <v>0</v>
      </c>
      <c r="I62">
        <v>0</v>
      </c>
    </row>
    <row r="63" spans="1:9" x14ac:dyDescent="0.3">
      <c r="A63" t="s">
        <v>288</v>
      </c>
      <c r="B63" t="s">
        <v>1116</v>
      </c>
      <c r="C63" t="s">
        <v>290</v>
      </c>
      <c r="D63">
        <v>0</v>
      </c>
      <c r="I63">
        <v>0</v>
      </c>
    </row>
    <row r="64" spans="1:9" x14ac:dyDescent="0.3">
      <c r="A64" t="s">
        <v>1117</v>
      </c>
      <c r="B64" t="s">
        <v>1118</v>
      </c>
      <c r="C64" t="s">
        <v>290</v>
      </c>
      <c r="D64">
        <v>0</v>
      </c>
      <c r="I64">
        <v>0</v>
      </c>
    </row>
    <row r="65" spans="1:9" x14ac:dyDescent="0.3">
      <c r="A65" t="s">
        <v>1119</v>
      </c>
      <c r="B65" t="s">
        <v>1120</v>
      </c>
      <c r="C65" t="s">
        <v>397</v>
      </c>
      <c r="D65">
        <v>0</v>
      </c>
      <c r="I65">
        <v>0</v>
      </c>
    </row>
    <row r="66" spans="1:9" x14ac:dyDescent="0.3">
      <c r="A66" t="s">
        <v>1121</v>
      </c>
      <c r="B66" t="s">
        <v>1122</v>
      </c>
      <c r="C66" t="s">
        <v>290</v>
      </c>
      <c r="D66">
        <v>0</v>
      </c>
      <c r="I66">
        <v>0</v>
      </c>
    </row>
    <row r="67" spans="1:9" x14ac:dyDescent="0.3">
      <c r="A67" t="s">
        <v>1123</v>
      </c>
      <c r="B67" t="s">
        <v>1124</v>
      </c>
      <c r="C67" t="s">
        <v>290</v>
      </c>
      <c r="D67">
        <v>0</v>
      </c>
      <c r="I67">
        <v>0</v>
      </c>
    </row>
    <row r="68" spans="1:9" x14ac:dyDescent="0.3">
      <c r="A68" t="s">
        <v>1125</v>
      </c>
      <c r="B68" t="s">
        <v>1126</v>
      </c>
      <c r="C68" t="s">
        <v>214</v>
      </c>
      <c r="D68">
        <v>0</v>
      </c>
      <c r="I68">
        <v>0</v>
      </c>
    </row>
    <row r="69" spans="1:9" x14ac:dyDescent="0.3">
      <c r="A69" t="s">
        <v>291</v>
      </c>
      <c r="B69" t="s">
        <v>1127</v>
      </c>
      <c r="C69" t="s">
        <v>294</v>
      </c>
      <c r="D69">
        <v>0</v>
      </c>
      <c r="I69">
        <v>0</v>
      </c>
    </row>
    <row r="70" spans="1:9" x14ac:dyDescent="0.3">
      <c r="A70" t="s">
        <v>1128</v>
      </c>
      <c r="B70" t="s">
        <v>1129</v>
      </c>
      <c r="C70" t="s">
        <v>382</v>
      </c>
      <c r="D70">
        <v>0</v>
      </c>
      <c r="I70">
        <v>0</v>
      </c>
    </row>
    <row r="71" spans="1:9" x14ac:dyDescent="0.3">
      <c r="A71" t="s">
        <v>1130</v>
      </c>
      <c r="B71" t="s">
        <v>1131</v>
      </c>
      <c r="C71" t="s">
        <v>294</v>
      </c>
      <c r="D71">
        <v>0</v>
      </c>
      <c r="I71">
        <v>0</v>
      </c>
    </row>
    <row r="72" spans="1:9" x14ac:dyDescent="0.3">
      <c r="A72" t="s">
        <v>1132</v>
      </c>
      <c r="B72" t="s">
        <v>1133</v>
      </c>
      <c r="C72" t="s">
        <v>375</v>
      </c>
      <c r="D72">
        <v>0</v>
      </c>
      <c r="I72">
        <v>0</v>
      </c>
    </row>
    <row r="73" spans="1:9" x14ac:dyDescent="0.3">
      <c r="A73" t="s">
        <v>1134</v>
      </c>
      <c r="B73" t="s">
        <v>1135</v>
      </c>
      <c r="C73" t="s">
        <v>294</v>
      </c>
      <c r="D73">
        <v>0</v>
      </c>
      <c r="I73">
        <v>0</v>
      </c>
    </row>
    <row r="74" spans="1:9" x14ac:dyDescent="0.3">
      <c r="A74" t="s">
        <v>1136</v>
      </c>
      <c r="B74" t="s">
        <v>1137</v>
      </c>
      <c r="C74" t="s">
        <v>1138</v>
      </c>
      <c r="D74">
        <v>0</v>
      </c>
      <c r="I74">
        <v>0</v>
      </c>
    </row>
    <row r="75" spans="1:9" x14ac:dyDescent="0.3">
      <c r="A75" t="s">
        <v>1139</v>
      </c>
      <c r="B75" t="s">
        <v>1140</v>
      </c>
      <c r="C75" t="s">
        <v>395</v>
      </c>
      <c r="D75">
        <v>0</v>
      </c>
      <c r="I75">
        <v>0</v>
      </c>
    </row>
    <row r="76" spans="1:9" x14ac:dyDescent="0.3">
      <c r="A76" t="s">
        <v>1141</v>
      </c>
      <c r="B76" t="s">
        <v>1142</v>
      </c>
      <c r="C76" t="s">
        <v>395</v>
      </c>
      <c r="D76">
        <v>0</v>
      </c>
      <c r="I76">
        <v>0</v>
      </c>
    </row>
    <row r="77" spans="1:9" x14ac:dyDescent="0.3">
      <c r="A77" t="s">
        <v>1143</v>
      </c>
      <c r="B77" t="s">
        <v>1144</v>
      </c>
      <c r="C77" t="s">
        <v>395</v>
      </c>
      <c r="D77">
        <v>0</v>
      </c>
      <c r="I77">
        <v>0</v>
      </c>
    </row>
    <row r="78" spans="1:9" x14ac:dyDescent="0.3">
      <c r="A78" t="s">
        <v>1145</v>
      </c>
      <c r="B78" t="s">
        <v>1146</v>
      </c>
      <c r="C78" t="s">
        <v>395</v>
      </c>
      <c r="D78">
        <v>0</v>
      </c>
      <c r="I78">
        <v>0</v>
      </c>
    </row>
    <row r="79" spans="1:9" x14ac:dyDescent="0.3">
      <c r="A79" t="s">
        <v>1147</v>
      </c>
      <c r="B79" t="s">
        <v>1148</v>
      </c>
      <c r="C79" t="s">
        <v>395</v>
      </c>
      <c r="D79">
        <v>0</v>
      </c>
      <c r="I79">
        <v>0</v>
      </c>
    </row>
    <row r="80" spans="1:9" x14ac:dyDescent="0.3">
      <c r="A80" t="s">
        <v>297</v>
      </c>
      <c r="B80" t="s">
        <v>1149</v>
      </c>
      <c r="C80" t="s">
        <v>299</v>
      </c>
      <c r="D80">
        <v>0</v>
      </c>
      <c r="I80">
        <v>0</v>
      </c>
    </row>
    <row r="81" spans="1:9" x14ac:dyDescent="0.3">
      <c r="A81" t="s">
        <v>1592</v>
      </c>
      <c r="C81" t="s">
        <v>1590</v>
      </c>
      <c r="D81">
        <v>0</v>
      </c>
      <c r="I81">
        <v>0</v>
      </c>
    </row>
    <row r="82" spans="1:9" x14ac:dyDescent="0.3">
      <c r="A82" t="s">
        <v>1150</v>
      </c>
      <c r="B82" t="s">
        <v>1151</v>
      </c>
      <c r="C82" t="s">
        <v>406</v>
      </c>
      <c r="D82">
        <v>0</v>
      </c>
      <c r="I82">
        <v>0</v>
      </c>
    </row>
    <row r="83" spans="1:9" x14ac:dyDescent="0.3">
      <c r="A83" t="s">
        <v>1152</v>
      </c>
      <c r="B83" t="s">
        <v>1153</v>
      </c>
      <c r="C83" t="s">
        <v>407</v>
      </c>
      <c r="D83">
        <v>0</v>
      </c>
      <c r="I83">
        <v>0</v>
      </c>
    </row>
    <row r="84" spans="1:9" x14ac:dyDescent="0.3">
      <c r="A84" t="s">
        <v>1154</v>
      </c>
      <c r="B84" t="s">
        <v>1155</v>
      </c>
      <c r="C84" t="s">
        <v>302</v>
      </c>
      <c r="D84">
        <v>0</v>
      </c>
      <c r="I84">
        <v>0</v>
      </c>
    </row>
    <row r="85" spans="1:9" x14ac:dyDescent="0.3">
      <c r="A85" t="s">
        <v>1156</v>
      </c>
      <c r="B85" t="s">
        <v>1157</v>
      </c>
      <c r="C85" t="s">
        <v>302</v>
      </c>
      <c r="D85">
        <v>0</v>
      </c>
      <c r="I85">
        <v>0</v>
      </c>
    </row>
    <row r="86" spans="1:9" x14ac:dyDescent="0.3">
      <c r="A86" t="s">
        <v>1158</v>
      </c>
      <c r="B86" t="s">
        <v>1159</v>
      </c>
      <c r="C86" t="s">
        <v>302</v>
      </c>
      <c r="D86">
        <v>0</v>
      </c>
      <c r="I86">
        <v>0</v>
      </c>
    </row>
    <row r="87" spans="1:9" x14ac:dyDescent="0.3">
      <c r="A87" t="s">
        <v>1160</v>
      </c>
      <c r="B87" t="s">
        <v>1155</v>
      </c>
      <c r="C87" t="s">
        <v>302</v>
      </c>
      <c r="D87">
        <v>0</v>
      </c>
      <c r="I87">
        <v>0</v>
      </c>
    </row>
    <row r="88" spans="1:9" x14ac:dyDescent="0.3">
      <c r="A88" t="s">
        <v>1161</v>
      </c>
      <c r="B88" t="s">
        <v>1162</v>
      </c>
      <c r="C88" t="s">
        <v>302</v>
      </c>
      <c r="D88">
        <v>0</v>
      </c>
      <c r="I88">
        <v>0</v>
      </c>
    </row>
    <row r="89" spans="1:9" x14ac:dyDescent="0.3">
      <c r="A89" t="s">
        <v>1163</v>
      </c>
      <c r="B89" t="s">
        <v>1164</v>
      </c>
      <c r="C89" t="s">
        <v>302</v>
      </c>
      <c r="D89">
        <v>0</v>
      </c>
      <c r="I89">
        <v>0</v>
      </c>
    </row>
    <row r="90" spans="1:9" x14ac:dyDescent="0.3">
      <c r="A90" t="s">
        <v>300</v>
      </c>
      <c r="B90" t="s">
        <v>1165</v>
      </c>
      <c r="C90" t="s">
        <v>302</v>
      </c>
      <c r="D90">
        <v>0</v>
      </c>
      <c r="I90">
        <v>0</v>
      </c>
    </row>
    <row r="91" spans="1:9" x14ac:dyDescent="0.3">
      <c r="A91" t="s">
        <v>1166</v>
      </c>
      <c r="B91" t="s">
        <v>1167</v>
      </c>
      <c r="C91" t="s">
        <v>302</v>
      </c>
      <c r="D91">
        <v>0</v>
      </c>
      <c r="I91">
        <v>0</v>
      </c>
    </row>
    <row r="92" spans="1:9" x14ac:dyDescent="0.3">
      <c r="A92" t="s">
        <v>1168</v>
      </c>
      <c r="B92" t="s">
        <v>1169</v>
      </c>
      <c r="C92" t="s">
        <v>302</v>
      </c>
      <c r="D92">
        <v>0</v>
      </c>
      <c r="I92">
        <v>0</v>
      </c>
    </row>
    <row r="93" spans="1:9" x14ac:dyDescent="0.3">
      <c r="A93" t="s">
        <v>1170</v>
      </c>
      <c r="B93" t="s">
        <v>1171</v>
      </c>
      <c r="C93" t="s">
        <v>358</v>
      </c>
      <c r="D93">
        <v>0</v>
      </c>
      <c r="I93">
        <v>0</v>
      </c>
    </row>
    <row r="94" spans="1:9" x14ac:dyDescent="0.3">
      <c r="A94" t="s">
        <v>1172</v>
      </c>
      <c r="B94" t="s">
        <v>1173</v>
      </c>
      <c r="C94" t="s">
        <v>302</v>
      </c>
      <c r="D94">
        <v>0</v>
      </c>
      <c r="I94">
        <v>0</v>
      </c>
    </row>
    <row r="95" spans="1:9" x14ac:dyDescent="0.3">
      <c r="A95" t="s">
        <v>1174</v>
      </c>
      <c r="B95" t="s">
        <v>1175</v>
      </c>
      <c r="C95" t="s">
        <v>359</v>
      </c>
      <c r="D95">
        <v>0</v>
      </c>
      <c r="I95">
        <v>0</v>
      </c>
    </row>
    <row r="96" spans="1:9" x14ac:dyDescent="0.3">
      <c r="A96" t="s">
        <v>1176</v>
      </c>
      <c r="B96" t="s">
        <v>1177</v>
      </c>
      <c r="C96" t="s">
        <v>362</v>
      </c>
      <c r="D96">
        <v>0</v>
      </c>
      <c r="I96">
        <v>0</v>
      </c>
    </row>
    <row r="97" spans="1:9" x14ac:dyDescent="0.3">
      <c r="A97" t="s">
        <v>1178</v>
      </c>
      <c r="B97" t="s">
        <v>1179</v>
      </c>
      <c r="C97" t="s">
        <v>362</v>
      </c>
      <c r="D97">
        <v>0</v>
      </c>
      <c r="I97">
        <v>0</v>
      </c>
    </row>
    <row r="98" spans="1:9" x14ac:dyDescent="0.3">
      <c r="A98" t="s">
        <v>1180</v>
      </c>
      <c r="B98" t="s">
        <v>1181</v>
      </c>
      <c r="C98" t="s">
        <v>363</v>
      </c>
      <c r="D98">
        <v>0</v>
      </c>
      <c r="I98">
        <v>0</v>
      </c>
    </row>
    <row r="99" spans="1:9" x14ac:dyDescent="0.3">
      <c r="A99" t="s">
        <v>1182</v>
      </c>
      <c r="B99" t="s">
        <v>1183</v>
      </c>
      <c r="C99" t="s">
        <v>363</v>
      </c>
      <c r="D99">
        <v>0</v>
      </c>
      <c r="I99">
        <v>0</v>
      </c>
    </row>
    <row r="100" spans="1:9" x14ac:dyDescent="0.3">
      <c r="A100" t="s">
        <v>1184</v>
      </c>
      <c r="B100" t="s">
        <v>1185</v>
      </c>
      <c r="C100" t="s">
        <v>365</v>
      </c>
      <c r="D100">
        <v>0</v>
      </c>
      <c r="I100">
        <v>0</v>
      </c>
    </row>
    <row r="101" spans="1:9" x14ac:dyDescent="0.3">
      <c r="A101" t="s">
        <v>1186</v>
      </c>
      <c r="B101" t="s">
        <v>1187</v>
      </c>
      <c r="C101" t="s">
        <v>360</v>
      </c>
      <c r="D101">
        <v>0</v>
      </c>
      <c r="I101">
        <v>0</v>
      </c>
    </row>
    <row r="102" spans="1:9" x14ac:dyDescent="0.3">
      <c r="A102" t="s">
        <v>1188</v>
      </c>
      <c r="B102" t="s">
        <v>1189</v>
      </c>
      <c r="C102" t="s">
        <v>366</v>
      </c>
      <c r="D102">
        <v>0</v>
      </c>
      <c r="I102">
        <v>0</v>
      </c>
    </row>
    <row r="103" spans="1:9" x14ac:dyDescent="0.3">
      <c r="A103" t="s">
        <v>1190</v>
      </c>
      <c r="B103" t="s">
        <v>1191</v>
      </c>
      <c r="C103" t="s">
        <v>366</v>
      </c>
      <c r="D103">
        <v>0</v>
      </c>
      <c r="I103">
        <v>0</v>
      </c>
    </row>
    <row r="104" spans="1:9" x14ac:dyDescent="0.3">
      <c r="A104" t="s">
        <v>1192</v>
      </c>
      <c r="B104" t="s">
        <v>1193</v>
      </c>
      <c r="C104" t="s">
        <v>366</v>
      </c>
      <c r="D104">
        <v>0</v>
      </c>
      <c r="I104">
        <v>0</v>
      </c>
    </row>
    <row r="105" spans="1:9" x14ac:dyDescent="0.3">
      <c r="A105" t="s">
        <v>1194</v>
      </c>
      <c r="B105" t="s">
        <v>1195</v>
      </c>
      <c r="C105" t="s">
        <v>366</v>
      </c>
      <c r="D105">
        <v>0</v>
      </c>
      <c r="I105">
        <v>0</v>
      </c>
    </row>
    <row r="106" spans="1:9" x14ac:dyDescent="0.3">
      <c r="A106" t="s">
        <v>1196</v>
      </c>
      <c r="B106" t="s">
        <v>1197</v>
      </c>
      <c r="C106" t="s">
        <v>366</v>
      </c>
      <c r="D106">
        <v>0</v>
      </c>
      <c r="I106">
        <v>0</v>
      </c>
    </row>
    <row r="107" spans="1:9" x14ac:dyDescent="0.3">
      <c r="A107" t="s">
        <v>1198</v>
      </c>
      <c r="B107" t="s">
        <v>1199</v>
      </c>
      <c r="C107" t="s">
        <v>366</v>
      </c>
      <c r="D107">
        <v>0</v>
      </c>
      <c r="I107">
        <v>0</v>
      </c>
    </row>
    <row r="108" spans="1:9" x14ac:dyDescent="0.3">
      <c r="A108" t="s">
        <v>1200</v>
      </c>
      <c r="B108" t="s">
        <v>1201</v>
      </c>
      <c r="C108" t="s">
        <v>391</v>
      </c>
      <c r="D108">
        <v>0</v>
      </c>
      <c r="I108">
        <v>0</v>
      </c>
    </row>
    <row r="109" spans="1:9" x14ac:dyDescent="0.3">
      <c r="A109" t="s">
        <v>1202</v>
      </c>
      <c r="B109" t="s">
        <v>1203</v>
      </c>
      <c r="C109" t="s">
        <v>366</v>
      </c>
      <c r="D109">
        <v>0</v>
      </c>
      <c r="I109">
        <v>0</v>
      </c>
    </row>
    <row r="110" spans="1:9" x14ac:dyDescent="0.3">
      <c r="A110" t="s">
        <v>1204</v>
      </c>
      <c r="B110" t="s">
        <v>1205</v>
      </c>
      <c r="C110" t="s">
        <v>307</v>
      </c>
      <c r="D110">
        <v>0</v>
      </c>
      <c r="I110">
        <v>0</v>
      </c>
    </row>
    <row r="111" spans="1:9" x14ac:dyDescent="0.3">
      <c r="A111" t="s">
        <v>1206</v>
      </c>
      <c r="B111" t="s">
        <v>1207</v>
      </c>
      <c r="C111" t="s">
        <v>307</v>
      </c>
      <c r="D111">
        <v>0</v>
      </c>
      <c r="I111">
        <v>0</v>
      </c>
    </row>
    <row r="112" spans="1:9" x14ac:dyDescent="0.3">
      <c r="A112" t="s">
        <v>1208</v>
      </c>
      <c r="B112" t="s">
        <v>1209</v>
      </c>
      <c r="C112" t="s">
        <v>307</v>
      </c>
      <c r="D112">
        <v>0</v>
      </c>
      <c r="I112">
        <v>0</v>
      </c>
    </row>
    <row r="113" spans="1:9" x14ac:dyDescent="0.3">
      <c r="A113" t="s">
        <v>1210</v>
      </c>
      <c r="B113" t="s">
        <v>1211</v>
      </c>
      <c r="C113" t="s">
        <v>376</v>
      </c>
      <c r="D113">
        <v>0</v>
      </c>
      <c r="I113">
        <v>0</v>
      </c>
    </row>
    <row r="114" spans="1:9" x14ac:dyDescent="0.3">
      <c r="A114" t="s">
        <v>1212</v>
      </c>
      <c r="B114" t="s">
        <v>1213</v>
      </c>
      <c r="C114" t="s">
        <v>364</v>
      </c>
      <c r="D114">
        <v>0</v>
      </c>
      <c r="I114">
        <v>0</v>
      </c>
    </row>
    <row r="115" spans="1:9" x14ac:dyDescent="0.3">
      <c r="A115" t="s">
        <v>1214</v>
      </c>
      <c r="B115" t="s">
        <v>1215</v>
      </c>
      <c r="C115" t="s">
        <v>307</v>
      </c>
      <c r="D115">
        <v>0</v>
      </c>
      <c r="I115">
        <v>0</v>
      </c>
    </row>
    <row r="116" spans="1:9" x14ac:dyDescent="0.3">
      <c r="A116" t="s">
        <v>1216</v>
      </c>
      <c r="B116" t="s">
        <v>1217</v>
      </c>
      <c r="C116" t="s">
        <v>307</v>
      </c>
      <c r="D116">
        <v>0</v>
      </c>
      <c r="I116">
        <v>0</v>
      </c>
    </row>
    <row r="117" spans="1:9" x14ac:dyDescent="0.3">
      <c r="A117" t="s">
        <v>1218</v>
      </c>
      <c r="B117" t="s">
        <v>1219</v>
      </c>
      <c r="C117" t="s">
        <v>307</v>
      </c>
      <c r="D117">
        <v>0</v>
      </c>
      <c r="I117">
        <v>0</v>
      </c>
    </row>
    <row r="118" spans="1:9" x14ac:dyDescent="0.3">
      <c r="A118" t="s">
        <v>1220</v>
      </c>
      <c r="B118" t="s">
        <v>1221</v>
      </c>
      <c r="C118" t="s">
        <v>307</v>
      </c>
      <c r="D118">
        <v>0</v>
      </c>
      <c r="I118">
        <v>0</v>
      </c>
    </row>
    <row r="119" spans="1:9" x14ac:dyDescent="0.3">
      <c r="A119" t="s">
        <v>305</v>
      </c>
      <c r="B119" t="s">
        <v>1222</v>
      </c>
      <c r="C119" t="s">
        <v>307</v>
      </c>
      <c r="D119">
        <v>0</v>
      </c>
      <c r="I119">
        <v>0</v>
      </c>
    </row>
    <row r="120" spans="1:9" x14ac:dyDescent="0.3">
      <c r="A120" t="s">
        <v>1223</v>
      </c>
      <c r="B120" t="s">
        <v>1224</v>
      </c>
      <c r="C120" t="s">
        <v>387</v>
      </c>
      <c r="D120">
        <v>0</v>
      </c>
      <c r="I120">
        <v>0</v>
      </c>
    </row>
    <row r="121" spans="1:9" x14ac:dyDescent="0.3">
      <c r="A121" t="s">
        <v>1225</v>
      </c>
      <c r="B121" t="s">
        <v>1226</v>
      </c>
      <c r="C121" t="s">
        <v>387</v>
      </c>
      <c r="D121">
        <v>0</v>
      </c>
      <c r="I121">
        <v>0</v>
      </c>
    </row>
    <row r="122" spans="1:9" x14ac:dyDescent="0.3">
      <c r="A122" t="s">
        <v>1227</v>
      </c>
      <c r="B122" t="s">
        <v>1228</v>
      </c>
      <c r="C122" t="s">
        <v>311</v>
      </c>
      <c r="D122">
        <v>0</v>
      </c>
      <c r="I122">
        <v>0</v>
      </c>
    </row>
    <row r="123" spans="1:9" x14ac:dyDescent="0.3">
      <c r="A123" t="s">
        <v>1229</v>
      </c>
      <c r="B123" t="s">
        <v>1230</v>
      </c>
      <c r="C123" t="s">
        <v>387</v>
      </c>
      <c r="D123">
        <v>0</v>
      </c>
      <c r="I123">
        <v>0</v>
      </c>
    </row>
    <row r="124" spans="1:9" x14ac:dyDescent="0.3">
      <c r="A124" t="s">
        <v>1231</v>
      </c>
      <c r="B124" t="s">
        <v>1232</v>
      </c>
      <c r="C124" t="s">
        <v>311</v>
      </c>
      <c r="D124">
        <v>0</v>
      </c>
      <c r="I124">
        <v>0</v>
      </c>
    </row>
    <row r="125" spans="1:9" x14ac:dyDescent="0.3">
      <c r="A125" t="s">
        <v>1233</v>
      </c>
      <c r="B125" t="s">
        <v>1234</v>
      </c>
      <c r="C125" t="s">
        <v>311</v>
      </c>
      <c r="D125">
        <v>0</v>
      </c>
      <c r="I125">
        <v>0</v>
      </c>
    </row>
    <row r="126" spans="1:9" x14ac:dyDescent="0.3">
      <c r="A126" t="s">
        <v>1235</v>
      </c>
      <c r="B126" t="s">
        <v>1236</v>
      </c>
      <c r="C126" t="s">
        <v>311</v>
      </c>
      <c r="D126">
        <v>0</v>
      </c>
      <c r="I126">
        <v>0</v>
      </c>
    </row>
    <row r="127" spans="1:9" x14ac:dyDescent="0.3">
      <c r="A127" t="s">
        <v>1237</v>
      </c>
      <c r="B127" t="s">
        <v>1238</v>
      </c>
      <c r="C127" t="s">
        <v>311</v>
      </c>
      <c r="D127">
        <v>0</v>
      </c>
      <c r="I127">
        <v>0</v>
      </c>
    </row>
    <row r="128" spans="1:9" x14ac:dyDescent="0.3">
      <c r="A128" t="s">
        <v>1239</v>
      </c>
      <c r="B128" t="s">
        <v>1240</v>
      </c>
      <c r="C128" t="s">
        <v>311</v>
      </c>
      <c r="D128">
        <v>0</v>
      </c>
      <c r="I128">
        <v>0</v>
      </c>
    </row>
    <row r="129" spans="1:9" x14ac:dyDescent="0.3">
      <c r="A129" t="s">
        <v>308</v>
      </c>
      <c r="B129" t="s">
        <v>1241</v>
      </c>
      <c r="C129" t="s">
        <v>311</v>
      </c>
      <c r="D129">
        <v>0</v>
      </c>
      <c r="I129">
        <v>0</v>
      </c>
    </row>
    <row r="130" spans="1:9" x14ac:dyDescent="0.3">
      <c r="A130" t="s">
        <v>309</v>
      </c>
      <c r="B130" t="s">
        <v>1242</v>
      </c>
      <c r="C130" t="s">
        <v>311</v>
      </c>
      <c r="D130">
        <v>0</v>
      </c>
      <c r="I130">
        <v>0</v>
      </c>
    </row>
    <row r="131" spans="1:9" x14ac:dyDescent="0.3">
      <c r="A131" t="s">
        <v>1243</v>
      </c>
      <c r="B131" t="s">
        <v>1244</v>
      </c>
      <c r="C131" t="s">
        <v>311</v>
      </c>
      <c r="D131">
        <v>0</v>
      </c>
      <c r="I131">
        <v>0</v>
      </c>
    </row>
    <row r="132" spans="1:9" x14ac:dyDescent="0.3">
      <c r="A132" t="s">
        <v>1245</v>
      </c>
      <c r="B132" t="s">
        <v>1246</v>
      </c>
      <c r="C132" t="s">
        <v>389</v>
      </c>
      <c r="D132">
        <v>0</v>
      </c>
      <c r="I132">
        <v>0</v>
      </c>
    </row>
    <row r="133" spans="1:9" x14ac:dyDescent="0.3">
      <c r="A133" t="s">
        <v>1247</v>
      </c>
      <c r="B133" t="s">
        <v>1248</v>
      </c>
      <c r="C133" t="s">
        <v>311</v>
      </c>
      <c r="D133">
        <v>0</v>
      </c>
      <c r="I133">
        <v>0</v>
      </c>
    </row>
    <row r="134" spans="1:9" x14ac:dyDescent="0.3">
      <c r="A134" t="s">
        <v>1249</v>
      </c>
      <c r="B134" t="s">
        <v>1250</v>
      </c>
      <c r="C134" t="s">
        <v>311</v>
      </c>
      <c r="D134">
        <v>0</v>
      </c>
      <c r="I134">
        <v>0</v>
      </c>
    </row>
    <row r="135" spans="1:9" x14ac:dyDescent="0.3">
      <c r="A135" t="s">
        <v>1251</v>
      </c>
      <c r="B135" t="s">
        <v>1252</v>
      </c>
      <c r="C135" t="s">
        <v>307</v>
      </c>
      <c r="D135">
        <v>0</v>
      </c>
      <c r="I135">
        <v>0</v>
      </c>
    </row>
    <row r="136" spans="1:9" x14ac:dyDescent="0.3">
      <c r="A136" t="s">
        <v>1253</v>
      </c>
      <c r="B136" t="s">
        <v>1254</v>
      </c>
      <c r="C136" t="s">
        <v>383</v>
      </c>
      <c r="D136">
        <v>0</v>
      </c>
      <c r="I136">
        <v>0</v>
      </c>
    </row>
    <row r="137" spans="1:9" x14ac:dyDescent="0.3">
      <c r="A137" t="s">
        <v>1255</v>
      </c>
      <c r="B137" t="s">
        <v>1256</v>
      </c>
      <c r="C137" t="s">
        <v>373</v>
      </c>
      <c r="D137">
        <v>0</v>
      </c>
      <c r="I137">
        <v>0</v>
      </c>
    </row>
    <row r="138" spans="1:9" x14ac:dyDescent="0.3">
      <c r="A138" t="s">
        <v>1257</v>
      </c>
      <c r="B138" t="s">
        <v>1258</v>
      </c>
      <c r="C138" t="s">
        <v>376</v>
      </c>
      <c r="D138">
        <v>0</v>
      </c>
      <c r="I138">
        <v>0</v>
      </c>
    </row>
    <row r="139" spans="1:9" x14ac:dyDescent="0.3">
      <c r="A139" t="s">
        <v>1259</v>
      </c>
      <c r="B139" t="s">
        <v>1260</v>
      </c>
      <c r="C139" t="s">
        <v>307</v>
      </c>
      <c r="D139">
        <v>0</v>
      </c>
      <c r="I139">
        <v>0</v>
      </c>
    </row>
    <row r="140" spans="1:9" x14ac:dyDescent="0.3">
      <c r="A140" t="s">
        <v>1261</v>
      </c>
      <c r="B140" t="s">
        <v>1262</v>
      </c>
      <c r="C140" t="s">
        <v>1263</v>
      </c>
      <c r="D140">
        <v>0</v>
      </c>
      <c r="I140">
        <v>0</v>
      </c>
    </row>
    <row r="141" spans="1:9" x14ac:dyDescent="0.3">
      <c r="A141" t="s">
        <v>1264</v>
      </c>
      <c r="B141" t="s">
        <v>1265</v>
      </c>
      <c r="C141" t="s">
        <v>396</v>
      </c>
      <c r="D141">
        <v>0</v>
      </c>
      <c r="I141">
        <v>0</v>
      </c>
    </row>
    <row r="142" spans="1:9" x14ac:dyDescent="0.3">
      <c r="A142" t="s">
        <v>1266</v>
      </c>
      <c r="B142" t="s">
        <v>1267</v>
      </c>
      <c r="C142" t="s">
        <v>396</v>
      </c>
      <c r="D142">
        <v>0</v>
      </c>
      <c r="I142">
        <v>0</v>
      </c>
    </row>
    <row r="143" spans="1:9" x14ac:dyDescent="0.3">
      <c r="A143" t="s">
        <v>1268</v>
      </c>
      <c r="B143" t="s">
        <v>1269</v>
      </c>
      <c r="C143" t="s">
        <v>396</v>
      </c>
      <c r="D143">
        <v>0</v>
      </c>
      <c r="I143">
        <v>0</v>
      </c>
    </row>
    <row r="144" spans="1:9" x14ac:dyDescent="0.3">
      <c r="A144" t="s">
        <v>1593</v>
      </c>
      <c r="C144" t="s">
        <v>1591</v>
      </c>
      <c r="D144">
        <v>0</v>
      </c>
      <c r="I144">
        <v>0</v>
      </c>
    </row>
    <row r="145" spans="1:9" x14ac:dyDescent="0.3">
      <c r="A145" t="s">
        <v>1270</v>
      </c>
      <c r="B145" t="s">
        <v>1187</v>
      </c>
      <c r="C145" t="s">
        <v>360</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pane="bottomLeft" activeCell="A212" sqref="A212:B213"/>
    </sheetView>
  </sheetViews>
  <sheetFormatPr defaultRowHeight="12" x14ac:dyDescent="0.3"/>
  <cols>
    <col min="1" max="1" width="18.33203125" bestFit="1" customWidth="1"/>
    <col min="2" max="2" width="139.109375" bestFit="1" customWidth="1"/>
  </cols>
  <sheetData>
    <row r="1" spans="1:3" x14ac:dyDescent="0.3">
      <c r="A1" s="2" t="s">
        <v>411</v>
      </c>
      <c r="B1" s="2" t="s">
        <v>15</v>
      </c>
      <c r="C1" s="2" t="s">
        <v>1575</v>
      </c>
    </row>
    <row r="2" spans="1:3" x14ac:dyDescent="0.3">
      <c r="A2" t="s">
        <v>414</v>
      </c>
      <c r="B2" t="s">
        <v>415</v>
      </c>
    </row>
    <row r="3" spans="1:3" x14ac:dyDescent="0.3">
      <c r="A3" t="s">
        <v>70</v>
      </c>
      <c r="B3" t="s">
        <v>416</v>
      </c>
      <c r="C3">
        <v>130</v>
      </c>
    </row>
    <row r="4" spans="1:3" x14ac:dyDescent="0.3">
      <c r="A4" t="s">
        <v>417</v>
      </c>
      <c r="B4" t="s">
        <v>418</v>
      </c>
    </row>
    <row r="5" spans="1:3" x14ac:dyDescent="0.3">
      <c r="A5" t="s">
        <v>419</v>
      </c>
      <c r="B5" t="s">
        <v>420</v>
      </c>
    </row>
    <row r="6" spans="1:3" x14ac:dyDescent="0.3">
      <c r="A6" t="s">
        <v>421</v>
      </c>
      <c r="B6" t="s">
        <v>422</v>
      </c>
    </row>
    <row r="7" spans="1:3" x14ac:dyDescent="0.3">
      <c r="A7" t="s">
        <v>423</v>
      </c>
      <c r="B7" t="s">
        <v>424</v>
      </c>
    </row>
    <row r="8" spans="1:3" x14ac:dyDescent="0.3">
      <c r="A8" t="s">
        <v>425</v>
      </c>
      <c r="B8" t="s">
        <v>426</v>
      </c>
    </row>
    <row r="9" spans="1:3" x14ac:dyDescent="0.3">
      <c r="A9" t="s">
        <v>427</v>
      </c>
      <c r="B9" t="s">
        <v>428</v>
      </c>
    </row>
    <row r="10" spans="1:3" x14ac:dyDescent="0.3">
      <c r="A10" t="s">
        <v>429</v>
      </c>
      <c r="B10" t="s">
        <v>430</v>
      </c>
    </row>
    <row r="11" spans="1:3" x14ac:dyDescent="0.3">
      <c r="A11" t="s">
        <v>431</v>
      </c>
      <c r="B11" t="s">
        <v>432</v>
      </c>
    </row>
    <row r="12" spans="1:3" x14ac:dyDescent="0.3">
      <c r="A12" t="s">
        <v>433</v>
      </c>
      <c r="B12" t="s">
        <v>434</v>
      </c>
    </row>
    <row r="13" spans="1:3" x14ac:dyDescent="0.3">
      <c r="A13" t="s">
        <v>435</v>
      </c>
      <c r="B13" t="s">
        <v>436</v>
      </c>
    </row>
    <row r="14" spans="1:3" x14ac:dyDescent="0.3">
      <c r="A14" t="s">
        <v>437</v>
      </c>
      <c r="B14" t="s">
        <v>438</v>
      </c>
    </row>
    <row r="15" spans="1:3" x14ac:dyDescent="0.3">
      <c r="A15" t="s">
        <v>73</v>
      </c>
      <c r="B15" t="s">
        <v>439</v>
      </c>
    </row>
    <row r="16" spans="1:3" x14ac:dyDescent="0.3">
      <c r="A16" t="s">
        <v>440</v>
      </c>
      <c r="B16" t="s">
        <v>441</v>
      </c>
    </row>
    <row r="17" spans="1:2" x14ac:dyDescent="0.3">
      <c r="A17" t="s">
        <v>442</v>
      </c>
      <c r="B17" t="s">
        <v>443</v>
      </c>
    </row>
    <row r="18" spans="1:2" x14ac:dyDescent="0.3">
      <c r="A18" t="s">
        <v>444</v>
      </c>
      <c r="B18" t="s">
        <v>445</v>
      </c>
    </row>
    <row r="19" spans="1:2" x14ac:dyDescent="0.3">
      <c r="A19" t="s">
        <v>446</v>
      </c>
      <c r="B19" t="s">
        <v>447</v>
      </c>
    </row>
    <row r="20" spans="1:2" x14ac:dyDescent="0.3">
      <c r="A20" t="s">
        <v>448</v>
      </c>
      <c r="B20" t="s">
        <v>449</v>
      </c>
    </row>
    <row r="21" spans="1:2" x14ac:dyDescent="0.3">
      <c r="A21" t="s">
        <v>450</v>
      </c>
      <c r="B21" t="s">
        <v>451</v>
      </c>
    </row>
    <row r="22" spans="1:2" x14ac:dyDescent="0.3">
      <c r="A22" t="s">
        <v>77</v>
      </c>
      <c r="B22" t="s">
        <v>452</v>
      </c>
    </row>
    <row r="23" spans="1:2" x14ac:dyDescent="0.3">
      <c r="A23" t="s">
        <v>453</v>
      </c>
      <c r="B23" t="s">
        <v>454</v>
      </c>
    </row>
    <row r="24" spans="1:2" x14ac:dyDescent="0.3">
      <c r="A24" t="s">
        <v>455</v>
      </c>
      <c r="B24" t="s">
        <v>456</v>
      </c>
    </row>
    <row r="25" spans="1:2" x14ac:dyDescent="0.3">
      <c r="A25" t="s">
        <v>457</v>
      </c>
      <c r="B25" t="s">
        <v>458</v>
      </c>
    </row>
    <row r="26" spans="1:2" x14ac:dyDescent="0.3">
      <c r="A26" t="s">
        <v>459</v>
      </c>
      <c r="B26" t="s">
        <v>460</v>
      </c>
    </row>
    <row r="27" spans="1:2" x14ac:dyDescent="0.3">
      <c r="A27" t="s">
        <v>461</v>
      </c>
      <c r="B27" t="s">
        <v>462</v>
      </c>
    </row>
    <row r="28" spans="1:2" x14ac:dyDescent="0.3">
      <c r="A28" t="s">
        <v>95</v>
      </c>
      <c r="B28" t="s">
        <v>463</v>
      </c>
    </row>
    <row r="29" spans="1:2" x14ac:dyDescent="0.3">
      <c r="A29" t="s">
        <v>464</v>
      </c>
      <c r="B29" t="s">
        <v>465</v>
      </c>
    </row>
    <row r="30" spans="1:2" x14ac:dyDescent="0.3">
      <c r="A30" t="s">
        <v>466</v>
      </c>
      <c r="B30" t="s">
        <v>467</v>
      </c>
    </row>
    <row r="31" spans="1:2" x14ac:dyDescent="0.3">
      <c r="A31" t="s">
        <v>468</v>
      </c>
      <c r="B31" t="s">
        <v>469</v>
      </c>
    </row>
    <row r="32" spans="1:2" x14ac:dyDescent="0.3">
      <c r="A32" t="s">
        <v>470</v>
      </c>
      <c r="B32" t="s">
        <v>471</v>
      </c>
    </row>
    <row r="33" spans="1:2" x14ac:dyDescent="0.3">
      <c r="A33" t="s">
        <v>472</v>
      </c>
      <c r="B33" t="s">
        <v>473</v>
      </c>
    </row>
    <row r="34" spans="1:2" x14ac:dyDescent="0.3">
      <c r="A34" t="s">
        <v>474</v>
      </c>
      <c r="B34" t="s">
        <v>475</v>
      </c>
    </row>
    <row r="35" spans="1:2" x14ac:dyDescent="0.3">
      <c r="A35" t="s">
        <v>476</v>
      </c>
      <c r="B35" t="s">
        <v>477</v>
      </c>
    </row>
    <row r="36" spans="1:2" x14ac:dyDescent="0.3">
      <c r="A36" t="s">
        <v>478</v>
      </c>
      <c r="B36" t="s">
        <v>479</v>
      </c>
    </row>
    <row r="37" spans="1:2" x14ac:dyDescent="0.3">
      <c r="A37" t="s">
        <v>480</v>
      </c>
      <c r="B37" t="s">
        <v>481</v>
      </c>
    </row>
    <row r="38" spans="1:2" x14ac:dyDescent="0.3">
      <c r="A38" t="s">
        <v>482</v>
      </c>
      <c r="B38" t="s">
        <v>483</v>
      </c>
    </row>
    <row r="39" spans="1:2" x14ac:dyDescent="0.3">
      <c r="A39" t="s">
        <v>484</v>
      </c>
      <c r="B39" t="s">
        <v>485</v>
      </c>
    </row>
    <row r="40" spans="1:2" x14ac:dyDescent="0.3">
      <c r="A40" t="s">
        <v>486</v>
      </c>
      <c r="B40" t="s">
        <v>487</v>
      </c>
    </row>
    <row r="41" spans="1:2" x14ac:dyDescent="0.3">
      <c r="A41" t="s">
        <v>488</v>
      </c>
      <c r="B41" t="s">
        <v>489</v>
      </c>
    </row>
    <row r="42" spans="1:2" x14ac:dyDescent="0.3">
      <c r="A42" t="s">
        <v>490</v>
      </c>
      <c r="B42" t="s">
        <v>491</v>
      </c>
    </row>
    <row r="43" spans="1:2" x14ac:dyDescent="0.3">
      <c r="A43" t="s">
        <v>492</v>
      </c>
      <c r="B43" t="s">
        <v>493</v>
      </c>
    </row>
    <row r="44" spans="1:2" x14ac:dyDescent="0.3">
      <c r="A44" t="s">
        <v>494</v>
      </c>
      <c r="B44" t="s">
        <v>495</v>
      </c>
    </row>
    <row r="45" spans="1:2" x14ac:dyDescent="0.3">
      <c r="A45" t="s">
        <v>496</v>
      </c>
      <c r="B45" t="s">
        <v>497</v>
      </c>
    </row>
    <row r="46" spans="1:2" x14ac:dyDescent="0.3">
      <c r="A46" t="s">
        <v>498</v>
      </c>
      <c r="B46" t="s">
        <v>499</v>
      </c>
    </row>
    <row r="47" spans="1:2" x14ac:dyDescent="0.3">
      <c r="A47" t="s">
        <v>500</v>
      </c>
      <c r="B47" t="s">
        <v>501</v>
      </c>
    </row>
    <row r="48" spans="1:2" x14ac:dyDescent="0.3">
      <c r="A48" t="s">
        <v>502</v>
      </c>
      <c r="B48" t="s">
        <v>503</v>
      </c>
    </row>
    <row r="49" spans="1:3" x14ac:dyDescent="0.3">
      <c r="A49" t="s">
        <v>504</v>
      </c>
      <c r="B49" t="s">
        <v>497</v>
      </c>
    </row>
    <row r="50" spans="1:3" x14ac:dyDescent="0.3">
      <c r="A50" t="s">
        <v>505</v>
      </c>
      <c r="B50" t="s">
        <v>506</v>
      </c>
    </row>
    <row r="51" spans="1:3" x14ac:dyDescent="0.3">
      <c r="A51" t="s">
        <v>507</v>
      </c>
      <c r="B51" t="s">
        <v>508</v>
      </c>
    </row>
    <row r="52" spans="1:3" x14ac:dyDescent="0.3">
      <c r="A52" t="s">
        <v>509</v>
      </c>
      <c r="B52" t="s">
        <v>510</v>
      </c>
    </row>
    <row r="53" spans="1:3" x14ac:dyDescent="0.3">
      <c r="A53" t="s">
        <v>511</v>
      </c>
      <c r="B53" t="s">
        <v>512</v>
      </c>
    </row>
    <row r="54" spans="1:3" x14ac:dyDescent="0.3">
      <c r="A54" t="s">
        <v>513</v>
      </c>
      <c r="B54" t="s">
        <v>514</v>
      </c>
    </row>
    <row r="55" spans="1:3" x14ac:dyDescent="0.3">
      <c r="A55" t="s">
        <v>515</v>
      </c>
      <c r="B55" t="s">
        <v>516</v>
      </c>
    </row>
    <row r="56" spans="1:3" x14ac:dyDescent="0.3">
      <c r="A56" t="s">
        <v>517</v>
      </c>
      <c r="B56" t="s">
        <v>518</v>
      </c>
    </row>
    <row r="57" spans="1:3" x14ac:dyDescent="0.3">
      <c r="A57" t="s">
        <v>519</v>
      </c>
      <c r="B57" t="s">
        <v>520</v>
      </c>
    </row>
    <row r="58" spans="1:3" x14ac:dyDescent="0.3">
      <c r="A58" t="s">
        <v>521</v>
      </c>
      <c r="B58" t="s">
        <v>522</v>
      </c>
    </row>
    <row r="59" spans="1:3" x14ac:dyDescent="0.3">
      <c r="A59" t="s">
        <v>523</v>
      </c>
      <c r="B59" t="s">
        <v>524</v>
      </c>
      <c r="C59">
        <v>106</v>
      </c>
    </row>
    <row r="60" spans="1:3" x14ac:dyDescent="0.3">
      <c r="A60" t="s">
        <v>525</v>
      </c>
      <c r="B60" t="s">
        <v>526</v>
      </c>
    </row>
    <row r="61" spans="1:3" x14ac:dyDescent="0.3">
      <c r="A61" t="s">
        <v>527</v>
      </c>
      <c r="B61" t="s">
        <v>528</v>
      </c>
    </row>
    <row r="62" spans="1:3" x14ac:dyDescent="0.3">
      <c r="A62" t="s">
        <v>529</v>
      </c>
      <c r="B62" t="s">
        <v>530</v>
      </c>
    </row>
    <row r="63" spans="1:3" x14ac:dyDescent="0.3">
      <c r="A63" t="s">
        <v>531</v>
      </c>
      <c r="B63" t="s">
        <v>532</v>
      </c>
    </row>
    <row r="64" spans="1:3" x14ac:dyDescent="0.3">
      <c r="A64" t="s">
        <v>533</v>
      </c>
      <c r="B64" t="s">
        <v>534</v>
      </c>
    </row>
    <row r="65" spans="1:3" x14ac:dyDescent="0.3">
      <c r="A65" t="s">
        <v>535</v>
      </c>
      <c r="B65" t="s">
        <v>536</v>
      </c>
    </row>
    <row r="66" spans="1:3" x14ac:dyDescent="0.3">
      <c r="A66" t="s">
        <v>537</v>
      </c>
      <c r="B66" t="s">
        <v>538</v>
      </c>
    </row>
    <row r="67" spans="1:3" x14ac:dyDescent="0.3">
      <c r="A67" t="s">
        <v>539</v>
      </c>
      <c r="B67" t="s">
        <v>540</v>
      </c>
    </row>
    <row r="68" spans="1:3" x14ac:dyDescent="0.3">
      <c r="A68" t="s">
        <v>541</v>
      </c>
      <c r="B68" t="s">
        <v>542</v>
      </c>
    </row>
    <row r="69" spans="1:3" x14ac:dyDescent="0.3">
      <c r="A69" t="s">
        <v>543</v>
      </c>
      <c r="B69" t="s">
        <v>544</v>
      </c>
    </row>
    <row r="70" spans="1:3" x14ac:dyDescent="0.3">
      <c r="A70" t="s">
        <v>98</v>
      </c>
      <c r="B70" t="s">
        <v>545</v>
      </c>
      <c r="C70">
        <v>135</v>
      </c>
    </row>
    <row r="71" spans="1:3" x14ac:dyDescent="0.3">
      <c r="A71" t="s">
        <v>546</v>
      </c>
      <c r="B71" t="s">
        <v>547</v>
      </c>
    </row>
    <row r="72" spans="1:3" x14ac:dyDescent="0.3">
      <c r="A72" t="s">
        <v>548</v>
      </c>
      <c r="B72" t="s">
        <v>549</v>
      </c>
    </row>
    <row r="73" spans="1:3" x14ac:dyDescent="0.3">
      <c r="A73" t="s">
        <v>550</v>
      </c>
      <c r="B73" t="s">
        <v>551</v>
      </c>
    </row>
    <row r="74" spans="1:3" x14ac:dyDescent="0.3">
      <c r="A74" t="s">
        <v>552</v>
      </c>
      <c r="B74" t="s">
        <v>553</v>
      </c>
    </row>
    <row r="75" spans="1:3" x14ac:dyDescent="0.3">
      <c r="A75" t="s">
        <v>554</v>
      </c>
      <c r="B75" t="s">
        <v>555</v>
      </c>
    </row>
    <row r="76" spans="1:3" x14ac:dyDescent="0.3">
      <c r="A76" t="s">
        <v>556</v>
      </c>
      <c r="B76" t="s">
        <v>557</v>
      </c>
    </row>
    <row r="77" spans="1:3" x14ac:dyDescent="0.3">
      <c r="A77" t="s">
        <v>558</v>
      </c>
      <c r="B77" t="s">
        <v>559</v>
      </c>
    </row>
    <row r="78" spans="1:3" x14ac:dyDescent="0.3">
      <c r="A78" t="s">
        <v>101</v>
      </c>
      <c r="B78" t="s">
        <v>560</v>
      </c>
    </row>
    <row r="79" spans="1:3" x14ac:dyDescent="0.3">
      <c r="A79" t="s">
        <v>104</v>
      </c>
      <c r="B79" t="s">
        <v>561</v>
      </c>
    </row>
    <row r="80" spans="1:3" x14ac:dyDescent="0.3">
      <c r="A80" t="s">
        <v>105</v>
      </c>
      <c r="B80" t="s">
        <v>562</v>
      </c>
    </row>
    <row r="81" spans="1:2" x14ac:dyDescent="0.3">
      <c r="A81" t="s">
        <v>107</v>
      </c>
      <c r="B81" t="s">
        <v>563</v>
      </c>
    </row>
    <row r="82" spans="1:2" x14ac:dyDescent="0.3">
      <c r="A82" t="s">
        <v>564</v>
      </c>
      <c r="B82" t="s">
        <v>565</v>
      </c>
    </row>
    <row r="83" spans="1:2" x14ac:dyDescent="0.3">
      <c r="A83" t="s">
        <v>566</v>
      </c>
      <c r="B83" t="s">
        <v>567</v>
      </c>
    </row>
    <row r="84" spans="1:2" x14ac:dyDescent="0.3">
      <c r="A84" t="s">
        <v>109</v>
      </c>
      <c r="B84" t="s">
        <v>568</v>
      </c>
    </row>
    <row r="85" spans="1:2" x14ac:dyDescent="0.3">
      <c r="A85" t="s">
        <v>569</v>
      </c>
      <c r="B85" t="s">
        <v>570</v>
      </c>
    </row>
    <row r="86" spans="1:2" x14ac:dyDescent="0.3">
      <c r="A86" t="s">
        <v>571</v>
      </c>
      <c r="B86" t="s">
        <v>572</v>
      </c>
    </row>
    <row r="87" spans="1:2" x14ac:dyDescent="0.3">
      <c r="A87" t="s">
        <v>573</v>
      </c>
      <c r="B87" t="s">
        <v>574</v>
      </c>
    </row>
    <row r="88" spans="1:2" x14ac:dyDescent="0.3">
      <c r="A88" t="s">
        <v>575</v>
      </c>
      <c r="B88" t="s">
        <v>576</v>
      </c>
    </row>
    <row r="89" spans="1:2" x14ac:dyDescent="0.3">
      <c r="A89" t="s">
        <v>577</v>
      </c>
      <c r="B89" t="s">
        <v>578</v>
      </c>
    </row>
    <row r="90" spans="1:2" x14ac:dyDescent="0.3">
      <c r="A90" t="s">
        <v>579</v>
      </c>
      <c r="B90" t="s">
        <v>580</v>
      </c>
    </row>
    <row r="91" spans="1:2" x14ac:dyDescent="0.3">
      <c r="A91" t="s">
        <v>581</v>
      </c>
      <c r="B91" t="s">
        <v>582</v>
      </c>
    </row>
    <row r="92" spans="1:2" x14ac:dyDescent="0.3">
      <c r="A92" t="s">
        <v>583</v>
      </c>
      <c r="B92" t="s">
        <v>584</v>
      </c>
    </row>
    <row r="93" spans="1:2" x14ac:dyDescent="0.3">
      <c r="A93" t="s">
        <v>585</v>
      </c>
      <c r="B93" t="s">
        <v>586</v>
      </c>
    </row>
    <row r="94" spans="1:2" x14ac:dyDescent="0.3">
      <c r="A94" t="s">
        <v>587</v>
      </c>
      <c r="B94" t="s">
        <v>588</v>
      </c>
    </row>
    <row r="95" spans="1:2" x14ac:dyDescent="0.3">
      <c r="A95" t="s">
        <v>589</v>
      </c>
      <c r="B95" t="s">
        <v>590</v>
      </c>
    </row>
    <row r="96" spans="1:2" x14ac:dyDescent="0.3">
      <c r="A96" t="s">
        <v>591</v>
      </c>
      <c r="B96" t="s">
        <v>592</v>
      </c>
    </row>
    <row r="97" spans="1:3" x14ac:dyDescent="0.3">
      <c r="A97" t="s">
        <v>593</v>
      </c>
      <c r="B97" t="s">
        <v>594</v>
      </c>
    </row>
    <row r="98" spans="1:3" x14ac:dyDescent="0.3">
      <c r="A98" t="s">
        <v>595</v>
      </c>
      <c r="B98" t="s">
        <v>596</v>
      </c>
    </row>
    <row r="99" spans="1:3" x14ac:dyDescent="0.3">
      <c r="A99" t="s">
        <v>597</v>
      </c>
      <c r="B99" t="s">
        <v>598</v>
      </c>
    </row>
    <row r="100" spans="1:3" x14ac:dyDescent="0.3">
      <c r="A100" t="s">
        <v>599</v>
      </c>
      <c r="B100" t="s">
        <v>600</v>
      </c>
    </row>
    <row r="101" spans="1:3" x14ac:dyDescent="0.3">
      <c r="A101" t="s">
        <v>601</v>
      </c>
      <c r="B101" t="s">
        <v>602</v>
      </c>
    </row>
    <row r="102" spans="1:3" x14ac:dyDescent="0.3">
      <c r="A102" t="s">
        <v>603</v>
      </c>
      <c r="B102" t="s">
        <v>604</v>
      </c>
    </row>
    <row r="103" spans="1:3" x14ac:dyDescent="0.3">
      <c r="A103" t="s">
        <v>605</v>
      </c>
      <c r="B103" t="s">
        <v>606</v>
      </c>
    </row>
    <row r="104" spans="1:3" x14ac:dyDescent="0.3">
      <c r="A104" t="s">
        <v>607</v>
      </c>
      <c r="B104" t="s">
        <v>608</v>
      </c>
    </row>
    <row r="105" spans="1:3" x14ac:dyDescent="0.3">
      <c r="A105" t="s">
        <v>609</v>
      </c>
      <c r="B105" t="s">
        <v>610</v>
      </c>
    </row>
    <row r="106" spans="1:3" x14ac:dyDescent="0.3">
      <c r="A106" t="s">
        <v>611</v>
      </c>
      <c r="B106" t="s">
        <v>612</v>
      </c>
    </row>
    <row r="107" spans="1:3" x14ac:dyDescent="0.3">
      <c r="A107" t="s">
        <v>613</v>
      </c>
      <c r="B107" t="s">
        <v>614</v>
      </c>
    </row>
    <row r="108" spans="1:3" x14ac:dyDescent="0.3">
      <c r="A108" t="s">
        <v>27</v>
      </c>
      <c r="B108" t="s">
        <v>615</v>
      </c>
    </row>
    <row r="109" spans="1:3" x14ac:dyDescent="0.3">
      <c r="A109" t="s">
        <v>616</v>
      </c>
      <c r="B109" t="s">
        <v>617</v>
      </c>
    </row>
    <row r="110" spans="1:3" x14ac:dyDescent="0.3">
      <c r="A110" t="s">
        <v>618</v>
      </c>
      <c r="B110" t="s">
        <v>619</v>
      </c>
      <c r="C110">
        <v>122</v>
      </c>
    </row>
    <row r="111" spans="1:3" x14ac:dyDescent="0.3">
      <c r="A111" t="s">
        <v>620</v>
      </c>
      <c r="B111" t="s">
        <v>621</v>
      </c>
      <c r="C111">
        <v>122</v>
      </c>
    </row>
    <row r="112" spans="1:3" x14ac:dyDescent="0.3">
      <c r="A112" t="s">
        <v>622</v>
      </c>
      <c r="B112" t="s">
        <v>623</v>
      </c>
      <c r="C112">
        <v>122</v>
      </c>
    </row>
    <row r="113" spans="1:3" x14ac:dyDescent="0.3">
      <c r="A113" t="s">
        <v>624</v>
      </c>
      <c r="B113" t="s">
        <v>625</v>
      </c>
      <c r="C113">
        <v>122</v>
      </c>
    </row>
    <row r="114" spans="1:3" x14ac:dyDescent="0.3">
      <c r="A114" t="s">
        <v>626</v>
      </c>
      <c r="B114" t="s">
        <v>627</v>
      </c>
    </row>
    <row r="115" spans="1:3" x14ac:dyDescent="0.3">
      <c r="A115" t="s">
        <v>628</v>
      </c>
      <c r="B115" t="s">
        <v>629</v>
      </c>
    </row>
    <row r="116" spans="1:3" x14ac:dyDescent="0.3">
      <c r="A116" t="s">
        <v>111</v>
      </c>
      <c r="B116" t="s">
        <v>630</v>
      </c>
    </row>
    <row r="117" spans="1:3" x14ac:dyDescent="0.3">
      <c r="A117" t="s">
        <v>631</v>
      </c>
      <c r="B117" t="s">
        <v>632</v>
      </c>
    </row>
    <row r="118" spans="1:3" x14ac:dyDescent="0.3">
      <c r="A118" t="s">
        <v>633</v>
      </c>
      <c r="B118" t="s">
        <v>634</v>
      </c>
    </row>
    <row r="119" spans="1:3" x14ac:dyDescent="0.3">
      <c r="A119" t="s">
        <v>635</v>
      </c>
      <c r="B119" t="s">
        <v>636</v>
      </c>
    </row>
    <row r="120" spans="1:3" x14ac:dyDescent="0.3">
      <c r="A120" t="s">
        <v>637</v>
      </c>
      <c r="B120" t="s">
        <v>638</v>
      </c>
    </row>
    <row r="121" spans="1:3" x14ac:dyDescent="0.3">
      <c r="A121" t="s">
        <v>113</v>
      </c>
      <c r="B121" t="s">
        <v>639</v>
      </c>
    </row>
    <row r="122" spans="1:3" x14ac:dyDescent="0.3">
      <c r="A122" t="s">
        <v>115</v>
      </c>
      <c r="B122" t="s">
        <v>640</v>
      </c>
    </row>
    <row r="123" spans="1:3" x14ac:dyDescent="0.3">
      <c r="A123" t="s">
        <v>117</v>
      </c>
      <c r="B123" t="s">
        <v>641</v>
      </c>
    </row>
    <row r="124" spans="1:3" x14ac:dyDescent="0.3">
      <c r="A124" t="s">
        <v>642</v>
      </c>
      <c r="B124" t="s">
        <v>643</v>
      </c>
    </row>
    <row r="125" spans="1:3" x14ac:dyDescent="0.3">
      <c r="A125" t="s">
        <v>644</v>
      </c>
      <c r="B125" t="s">
        <v>645</v>
      </c>
    </row>
    <row r="126" spans="1:3" x14ac:dyDescent="0.3">
      <c r="A126" t="s">
        <v>646</v>
      </c>
      <c r="B126" t="s">
        <v>647</v>
      </c>
    </row>
    <row r="127" spans="1:3" x14ac:dyDescent="0.3">
      <c r="A127" t="s">
        <v>648</v>
      </c>
      <c r="B127" t="s">
        <v>649</v>
      </c>
    </row>
    <row r="128" spans="1:3" x14ac:dyDescent="0.3">
      <c r="A128" t="s">
        <v>650</v>
      </c>
      <c r="B128" t="s">
        <v>651</v>
      </c>
    </row>
    <row r="129" spans="1:2" x14ac:dyDescent="0.3">
      <c r="A129" t="s">
        <v>652</v>
      </c>
      <c r="B129" t="s">
        <v>653</v>
      </c>
    </row>
    <row r="130" spans="1:2" x14ac:dyDescent="0.3">
      <c r="A130" t="s">
        <v>654</v>
      </c>
      <c r="B130" t="s">
        <v>655</v>
      </c>
    </row>
    <row r="131" spans="1:2" x14ac:dyDescent="0.3">
      <c r="A131" t="s">
        <v>656</v>
      </c>
      <c r="B131" t="s">
        <v>657</v>
      </c>
    </row>
    <row r="132" spans="1:2" x14ac:dyDescent="0.3">
      <c r="A132" t="s">
        <v>658</v>
      </c>
      <c r="B132" t="s">
        <v>659</v>
      </c>
    </row>
    <row r="133" spans="1:2" x14ac:dyDescent="0.3">
      <c r="A133" t="s">
        <v>660</v>
      </c>
      <c r="B133" t="s">
        <v>661</v>
      </c>
    </row>
    <row r="134" spans="1:2" x14ac:dyDescent="0.3">
      <c r="A134" t="s">
        <v>662</v>
      </c>
      <c r="B134" t="s">
        <v>663</v>
      </c>
    </row>
    <row r="135" spans="1:2" x14ac:dyDescent="0.3">
      <c r="A135" t="s">
        <v>664</v>
      </c>
      <c r="B135" t="s">
        <v>665</v>
      </c>
    </row>
    <row r="136" spans="1:2" x14ac:dyDescent="0.3">
      <c r="A136" t="s">
        <v>666</v>
      </c>
      <c r="B136" t="s">
        <v>667</v>
      </c>
    </row>
    <row r="137" spans="1:2" x14ac:dyDescent="0.3">
      <c r="A137" t="s">
        <v>668</v>
      </c>
      <c r="B137" t="s">
        <v>669</v>
      </c>
    </row>
    <row r="138" spans="1:2" x14ac:dyDescent="0.3">
      <c r="A138" t="s">
        <v>670</v>
      </c>
      <c r="B138" t="s">
        <v>671</v>
      </c>
    </row>
    <row r="139" spans="1:2" x14ac:dyDescent="0.3">
      <c r="A139" t="s">
        <v>672</v>
      </c>
      <c r="B139" t="s">
        <v>673</v>
      </c>
    </row>
    <row r="140" spans="1:2" x14ac:dyDescent="0.3">
      <c r="A140" t="s">
        <v>674</v>
      </c>
      <c r="B140" t="s">
        <v>675</v>
      </c>
    </row>
    <row r="141" spans="1:2" x14ac:dyDescent="0.3">
      <c r="A141" t="s">
        <v>676</v>
      </c>
      <c r="B141" t="s">
        <v>677</v>
      </c>
    </row>
    <row r="142" spans="1:2" x14ac:dyDescent="0.3">
      <c r="A142" t="s">
        <v>678</v>
      </c>
      <c r="B142" t="s">
        <v>679</v>
      </c>
    </row>
    <row r="143" spans="1:2" x14ac:dyDescent="0.3">
      <c r="A143" t="s">
        <v>680</v>
      </c>
      <c r="B143" t="s">
        <v>681</v>
      </c>
    </row>
    <row r="144" spans="1:2" x14ac:dyDescent="0.3">
      <c r="A144" t="s">
        <v>682</v>
      </c>
      <c r="B144" t="s">
        <v>683</v>
      </c>
    </row>
    <row r="145" spans="1:2" x14ac:dyDescent="0.3">
      <c r="A145" t="s">
        <v>684</v>
      </c>
      <c r="B145" t="s">
        <v>685</v>
      </c>
    </row>
    <row r="146" spans="1:2" x14ac:dyDescent="0.3">
      <c r="A146" t="s">
        <v>686</v>
      </c>
      <c r="B146" t="s">
        <v>687</v>
      </c>
    </row>
    <row r="147" spans="1:2" x14ac:dyDescent="0.3">
      <c r="A147" t="s">
        <v>688</v>
      </c>
      <c r="B147" t="s">
        <v>689</v>
      </c>
    </row>
    <row r="148" spans="1:2" x14ac:dyDescent="0.3">
      <c r="A148" t="s">
        <v>690</v>
      </c>
      <c r="B148" t="s">
        <v>691</v>
      </c>
    </row>
    <row r="149" spans="1:2" x14ac:dyDescent="0.3">
      <c r="A149" t="s">
        <v>692</v>
      </c>
      <c r="B149" t="s">
        <v>693</v>
      </c>
    </row>
    <row r="150" spans="1:2" x14ac:dyDescent="0.3">
      <c r="A150" t="s">
        <v>694</v>
      </c>
      <c r="B150" t="s">
        <v>695</v>
      </c>
    </row>
    <row r="151" spans="1:2" x14ac:dyDescent="0.3">
      <c r="A151" t="s">
        <v>696</v>
      </c>
      <c r="B151" t="s">
        <v>697</v>
      </c>
    </row>
    <row r="152" spans="1:2" x14ac:dyDescent="0.3">
      <c r="A152" t="s">
        <v>698</v>
      </c>
      <c r="B152" t="s">
        <v>699</v>
      </c>
    </row>
    <row r="153" spans="1:2" x14ac:dyDescent="0.3">
      <c r="A153" t="s">
        <v>700</v>
      </c>
      <c r="B153" t="s">
        <v>701</v>
      </c>
    </row>
    <row r="154" spans="1:2" x14ac:dyDescent="0.3">
      <c r="A154" t="s">
        <v>702</v>
      </c>
      <c r="B154" t="s">
        <v>703</v>
      </c>
    </row>
    <row r="155" spans="1:2" x14ac:dyDescent="0.3">
      <c r="A155" t="s">
        <v>704</v>
      </c>
      <c r="B155" t="s">
        <v>705</v>
      </c>
    </row>
    <row r="156" spans="1:2" x14ac:dyDescent="0.3">
      <c r="A156" t="s">
        <v>119</v>
      </c>
      <c r="B156" t="s">
        <v>706</v>
      </c>
    </row>
    <row r="157" spans="1:2" x14ac:dyDescent="0.3">
      <c r="A157" t="s">
        <v>122</v>
      </c>
      <c r="B157" t="s">
        <v>707</v>
      </c>
    </row>
    <row r="158" spans="1:2" x14ac:dyDescent="0.3">
      <c r="A158" t="s">
        <v>708</v>
      </c>
      <c r="B158" t="s">
        <v>709</v>
      </c>
    </row>
    <row r="159" spans="1:2" x14ac:dyDescent="0.3">
      <c r="A159" t="s">
        <v>710</v>
      </c>
      <c r="B159" t="s">
        <v>711</v>
      </c>
    </row>
    <row r="160" spans="1:2" x14ac:dyDescent="0.3">
      <c r="A160" t="s">
        <v>712</v>
      </c>
      <c r="B160" t="s">
        <v>713</v>
      </c>
    </row>
    <row r="161" spans="1:2" x14ac:dyDescent="0.3">
      <c r="A161" t="s">
        <v>714</v>
      </c>
      <c r="B161" t="s">
        <v>715</v>
      </c>
    </row>
    <row r="162" spans="1:2" x14ac:dyDescent="0.3">
      <c r="A162" t="s">
        <v>716</v>
      </c>
      <c r="B162" t="s">
        <v>717</v>
      </c>
    </row>
    <row r="163" spans="1:2" x14ac:dyDescent="0.3">
      <c r="A163" t="s">
        <v>718</v>
      </c>
      <c r="B163" t="s">
        <v>719</v>
      </c>
    </row>
    <row r="164" spans="1:2" x14ac:dyDescent="0.3">
      <c r="A164" t="s">
        <v>720</v>
      </c>
      <c r="B164" t="s">
        <v>721</v>
      </c>
    </row>
    <row r="165" spans="1:2" x14ac:dyDescent="0.3">
      <c r="A165" t="s">
        <v>722</v>
      </c>
      <c r="B165" t="s">
        <v>723</v>
      </c>
    </row>
    <row r="166" spans="1:2" x14ac:dyDescent="0.3">
      <c r="A166" t="s">
        <v>724</v>
      </c>
      <c r="B166" t="s">
        <v>725</v>
      </c>
    </row>
    <row r="167" spans="1:2" x14ac:dyDescent="0.3">
      <c r="A167" t="s">
        <v>726</v>
      </c>
      <c r="B167" t="s">
        <v>727</v>
      </c>
    </row>
    <row r="168" spans="1:2" x14ac:dyDescent="0.3">
      <c r="A168" t="s">
        <v>728</v>
      </c>
      <c r="B168" t="s">
        <v>729</v>
      </c>
    </row>
    <row r="169" spans="1:2" x14ac:dyDescent="0.3">
      <c r="A169" t="s">
        <v>730</v>
      </c>
      <c r="B169" t="s">
        <v>731</v>
      </c>
    </row>
    <row r="170" spans="1:2" x14ac:dyDescent="0.3">
      <c r="A170" t="s">
        <v>732</v>
      </c>
      <c r="B170" t="s">
        <v>733</v>
      </c>
    </row>
    <row r="171" spans="1:2" x14ac:dyDescent="0.3">
      <c r="A171" t="s">
        <v>734</v>
      </c>
      <c r="B171" t="s">
        <v>735</v>
      </c>
    </row>
    <row r="172" spans="1:2" x14ac:dyDescent="0.3">
      <c r="A172" t="s">
        <v>736</v>
      </c>
      <c r="B172" t="s">
        <v>737</v>
      </c>
    </row>
    <row r="173" spans="1:2" x14ac:dyDescent="0.3">
      <c r="A173" t="s">
        <v>738</v>
      </c>
      <c r="B173" t="s">
        <v>739</v>
      </c>
    </row>
    <row r="174" spans="1:2" x14ac:dyDescent="0.3">
      <c r="A174" t="s">
        <v>740</v>
      </c>
      <c r="B174" t="s">
        <v>741</v>
      </c>
    </row>
    <row r="175" spans="1:2" x14ac:dyDescent="0.3">
      <c r="A175" t="s">
        <v>742</v>
      </c>
      <c r="B175" t="s">
        <v>743</v>
      </c>
    </row>
    <row r="176" spans="1:2" x14ac:dyDescent="0.3">
      <c r="A176" t="s">
        <v>744</v>
      </c>
      <c r="B176" t="s">
        <v>745</v>
      </c>
    </row>
    <row r="177" spans="1:2" x14ac:dyDescent="0.3">
      <c r="A177" t="s">
        <v>746</v>
      </c>
      <c r="B177" t="s">
        <v>747</v>
      </c>
    </row>
    <row r="178" spans="1:2" x14ac:dyDescent="0.3">
      <c r="A178" t="s">
        <v>748</v>
      </c>
      <c r="B178" t="s">
        <v>749</v>
      </c>
    </row>
    <row r="179" spans="1:2" x14ac:dyDescent="0.3">
      <c r="A179" t="s">
        <v>750</v>
      </c>
      <c r="B179" t="s">
        <v>751</v>
      </c>
    </row>
    <row r="180" spans="1:2" x14ac:dyDescent="0.3">
      <c r="A180" t="s">
        <v>752</v>
      </c>
      <c r="B180" t="s">
        <v>753</v>
      </c>
    </row>
    <row r="181" spans="1:2" x14ac:dyDescent="0.3">
      <c r="A181" t="s">
        <v>754</v>
      </c>
      <c r="B181" t="s">
        <v>755</v>
      </c>
    </row>
    <row r="182" spans="1:2" x14ac:dyDescent="0.3">
      <c r="A182" t="s">
        <v>756</v>
      </c>
      <c r="B182" t="s">
        <v>757</v>
      </c>
    </row>
    <row r="183" spans="1:2" x14ac:dyDescent="0.3">
      <c r="A183" t="s">
        <v>758</v>
      </c>
      <c r="B183" t="s">
        <v>759</v>
      </c>
    </row>
    <row r="184" spans="1:2" x14ac:dyDescent="0.3">
      <c r="A184" t="s">
        <v>760</v>
      </c>
      <c r="B184" t="s">
        <v>761</v>
      </c>
    </row>
    <row r="185" spans="1:2" x14ac:dyDescent="0.3">
      <c r="A185" t="s">
        <v>762</v>
      </c>
      <c r="B185" t="s">
        <v>763</v>
      </c>
    </row>
    <row r="186" spans="1:2" x14ac:dyDescent="0.3">
      <c r="A186" t="s">
        <v>764</v>
      </c>
      <c r="B186" t="s">
        <v>765</v>
      </c>
    </row>
    <row r="187" spans="1:2" x14ac:dyDescent="0.3">
      <c r="A187" t="s">
        <v>766</v>
      </c>
      <c r="B187" t="s">
        <v>767</v>
      </c>
    </row>
    <row r="188" spans="1:2" x14ac:dyDescent="0.3">
      <c r="A188" t="s">
        <v>768</v>
      </c>
      <c r="B188" t="s">
        <v>769</v>
      </c>
    </row>
    <row r="189" spans="1:2" x14ac:dyDescent="0.3">
      <c r="A189" t="s">
        <v>770</v>
      </c>
      <c r="B189" t="s">
        <v>771</v>
      </c>
    </row>
    <row r="190" spans="1:2" x14ac:dyDescent="0.3">
      <c r="A190" t="s">
        <v>772</v>
      </c>
      <c r="B190" t="s">
        <v>773</v>
      </c>
    </row>
    <row r="191" spans="1:2" x14ac:dyDescent="0.3">
      <c r="A191" t="s">
        <v>774</v>
      </c>
      <c r="B191" t="s">
        <v>775</v>
      </c>
    </row>
    <row r="192" spans="1:2" x14ac:dyDescent="0.3">
      <c r="A192" t="s">
        <v>776</v>
      </c>
      <c r="B192" t="s">
        <v>777</v>
      </c>
    </row>
    <row r="193" spans="1:3" x14ac:dyDescent="0.3">
      <c r="A193" t="s">
        <v>778</v>
      </c>
      <c r="B193" t="s">
        <v>779</v>
      </c>
    </row>
    <row r="194" spans="1:3" x14ac:dyDescent="0.3">
      <c r="A194" t="s">
        <v>780</v>
      </c>
      <c r="B194" t="s">
        <v>781</v>
      </c>
    </row>
    <row r="195" spans="1:3" x14ac:dyDescent="0.3">
      <c r="A195" t="s">
        <v>782</v>
      </c>
      <c r="B195" t="s">
        <v>783</v>
      </c>
    </row>
    <row r="196" spans="1:3" x14ac:dyDescent="0.3">
      <c r="A196" t="s">
        <v>784</v>
      </c>
      <c r="B196" t="s">
        <v>785</v>
      </c>
    </row>
    <row r="197" spans="1:3" x14ac:dyDescent="0.3">
      <c r="A197" t="s">
        <v>786</v>
      </c>
      <c r="B197" t="s">
        <v>787</v>
      </c>
    </row>
    <row r="198" spans="1:3" x14ac:dyDescent="0.3">
      <c r="A198" t="s">
        <v>788</v>
      </c>
      <c r="B198" t="s">
        <v>789</v>
      </c>
    </row>
    <row r="199" spans="1:3" x14ac:dyDescent="0.3">
      <c r="A199" t="s">
        <v>790</v>
      </c>
      <c r="B199" t="s">
        <v>791</v>
      </c>
    </row>
    <row r="200" spans="1:3" x14ac:dyDescent="0.3">
      <c r="A200" t="s">
        <v>792</v>
      </c>
      <c r="B200" t="s">
        <v>793</v>
      </c>
    </row>
    <row r="201" spans="1:3" x14ac:dyDescent="0.3">
      <c r="A201" t="s">
        <v>794</v>
      </c>
      <c r="B201" t="s">
        <v>795</v>
      </c>
    </row>
    <row r="202" spans="1:3" x14ac:dyDescent="0.3">
      <c r="A202" t="s">
        <v>796</v>
      </c>
      <c r="B202" t="s">
        <v>797</v>
      </c>
    </row>
    <row r="203" spans="1:3" x14ac:dyDescent="0.3">
      <c r="A203" t="s">
        <v>798</v>
      </c>
      <c r="B203" t="s">
        <v>799</v>
      </c>
    </row>
    <row r="204" spans="1:3" x14ac:dyDescent="0.3">
      <c r="A204" t="s">
        <v>800</v>
      </c>
      <c r="B204" t="s">
        <v>801</v>
      </c>
    </row>
    <row r="205" spans="1:3" x14ac:dyDescent="0.3">
      <c r="A205" t="s">
        <v>124</v>
      </c>
      <c r="B205" t="s">
        <v>802</v>
      </c>
      <c r="C205">
        <v>108</v>
      </c>
    </row>
    <row r="206" spans="1:3" x14ac:dyDescent="0.3">
      <c r="A206" t="s">
        <v>803</v>
      </c>
      <c r="B206" t="s">
        <v>804</v>
      </c>
      <c r="C206">
        <v>108</v>
      </c>
    </row>
    <row r="207" spans="1:3" x14ac:dyDescent="0.3">
      <c r="A207" t="s">
        <v>126</v>
      </c>
      <c r="B207" t="s">
        <v>805</v>
      </c>
      <c r="C207">
        <v>108</v>
      </c>
    </row>
    <row r="208" spans="1:3" x14ac:dyDescent="0.3">
      <c r="A208" t="s">
        <v>806</v>
      </c>
      <c r="B208" t="s">
        <v>807</v>
      </c>
      <c r="C208">
        <v>108</v>
      </c>
    </row>
    <row r="209" spans="1:3" x14ac:dyDescent="0.3">
      <c r="A209" t="s">
        <v>128</v>
      </c>
      <c r="B209" t="s">
        <v>808</v>
      </c>
      <c r="C209">
        <v>108</v>
      </c>
    </row>
    <row r="210" spans="1:3" x14ac:dyDescent="0.3">
      <c r="A210" t="s">
        <v>809</v>
      </c>
      <c r="B210" t="s">
        <v>810</v>
      </c>
      <c r="C210">
        <v>57</v>
      </c>
    </row>
    <row r="211" spans="1:3" x14ac:dyDescent="0.3">
      <c r="A211" t="s">
        <v>130</v>
      </c>
      <c r="B211" t="s">
        <v>811</v>
      </c>
    </row>
    <row r="212" spans="1:3" x14ac:dyDescent="0.3">
      <c r="A212" t="s">
        <v>812</v>
      </c>
      <c r="B212" t="s">
        <v>813</v>
      </c>
      <c r="C212">
        <v>47</v>
      </c>
    </row>
    <row r="213" spans="1:3" x14ac:dyDescent="0.3">
      <c r="A213" t="s">
        <v>814</v>
      </c>
      <c r="B213" t="s">
        <v>815</v>
      </c>
      <c r="C213">
        <v>46</v>
      </c>
    </row>
    <row r="214" spans="1:3" x14ac:dyDescent="0.3">
      <c r="A214" t="s">
        <v>131</v>
      </c>
      <c r="B214" t="s">
        <v>816</v>
      </c>
      <c r="C214">
        <v>57</v>
      </c>
    </row>
    <row r="215" spans="1:3" x14ac:dyDescent="0.3">
      <c r="A215" t="s">
        <v>134</v>
      </c>
      <c r="B215" t="s">
        <v>817</v>
      </c>
      <c r="C215">
        <v>57</v>
      </c>
    </row>
    <row r="216" spans="1:3" x14ac:dyDescent="0.3">
      <c r="A216" t="s">
        <v>819</v>
      </c>
      <c r="B216" t="s">
        <v>820</v>
      </c>
      <c r="C216">
        <v>57</v>
      </c>
    </row>
    <row r="217" spans="1:3" x14ac:dyDescent="0.3">
      <c r="A217" t="s">
        <v>821</v>
      </c>
      <c r="B217" t="s">
        <v>822</v>
      </c>
      <c r="C217">
        <v>57</v>
      </c>
    </row>
    <row r="218" spans="1:3" x14ac:dyDescent="0.3">
      <c r="A218" t="s">
        <v>823</v>
      </c>
      <c r="B218" t="s">
        <v>824</v>
      </c>
      <c r="C218">
        <v>57</v>
      </c>
    </row>
    <row r="219" spans="1:3" x14ac:dyDescent="0.3">
      <c r="A219" t="s">
        <v>136</v>
      </c>
      <c r="B219" t="s">
        <v>825</v>
      </c>
      <c r="C219">
        <v>108</v>
      </c>
    </row>
    <row r="220" spans="1:3" x14ac:dyDescent="0.3">
      <c r="A220" t="s">
        <v>138</v>
      </c>
      <c r="B220" t="s">
        <v>826</v>
      </c>
      <c r="C220">
        <v>110</v>
      </c>
    </row>
    <row r="221" spans="1:3" x14ac:dyDescent="0.3">
      <c r="A221" t="s">
        <v>140</v>
      </c>
      <c r="B221" t="s">
        <v>827</v>
      </c>
      <c r="C221">
        <v>110</v>
      </c>
    </row>
    <row r="222" spans="1:3" x14ac:dyDescent="0.3">
      <c r="A222" t="s">
        <v>828</v>
      </c>
      <c r="B222" t="s">
        <v>829</v>
      </c>
      <c r="C222">
        <v>110</v>
      </c>
    </row>
    <row r="223" spans="1:3" x14ac:dyDescent="0.3">
      <c r="A223" t="s">
        <v>830</v>
      </c>
      <c r="B223" t="s">
        <v>831</v>
      </c>
      <c r="C223">
        <v>60</v>
      </c>
    </row>
    <row r="224" spans="1:3" x14ac:dyDescent="0.3">
      <c r="A224" t="s">
        <v>832</v>
      </c>
      <c r="B224" t="s">
        <v>833</v>
      </c>
      <c r="C224">
        <v>110</v>
      </c>
    </row>
    <row r="225" spans="1:4" x14ac:dyDescent="0.3">
      <c r="A225" t="s">
        <v>834</v>
      </c>
      <c r="B225" t="s">
        <v>835</v>
      </c>
      <c r="C225">
        <v>110</v>
      </c>
    </row>
    <row r="226" spans="1:4" x14ac:dyDescent="0.3">
      <c r="A226" t="s">
        <v>142</v>
      </c>
      <c r="B226" t="s">
        <v>836</v>
      </c>
      <c r="C226">
        <v>60</v>
      </c>
    </row>
    <row r="227" spans="1:4" x14ac:dyDescent="0.3">
      <c r="A227" t="s">
        <v>837</v>
      </c>
      <c r="B227" t="s">
        <v>838</v>
      </c>
      <c r="C227">
        <v>110</v>
      </c>
    </row>
    <row r="228" spans="1:4" x14ac:dyDescent="0.3">
      <c r="A228" t="s">
        <v>145</v>
      </c>
      <c r="B228" t="s">
        <v>839</v>
      </c>
      <c r="C228">
        <v>112</v>
      </c>
      <c r="D228">
        <v>10</v>
      </c>
    </row>
    <row r="229" spans="1:4" x14ac:dyDescent="0.3">
      <c r="A229" t="s">
        <v>840</v>
      </c>
      <c r="B229" t="s">
        <v>839</v>
      </c>
      <c r="C229">
        <v>112</v>
      </c>
      <c r="D229">
        <v>10</v>
      </c>
    </row>
    <row r="230" spans="1:4" x14ac:dyDescent="0.3">
      <c r="A230" t="s">
        <v>841</v>
      </c>
      <c r="B230" t="s">
        <v>842</v>
      </c>
      <c r="C230">
        <v>112</v>
      </c>
      <c r="D230">
        <v>10</v>
      </c>
    </row>
    <row r="231" spans="1:4" x14ac:dyDescent="0.3">
      <c r="A231" t="s">
        <v>843</v>
      </c>
      <c r="B231" t="s">
        <v>844</v>
      </c>
      <c r="C231">
        <v>112</v>
      </c>
      <c r="D231">
        <v>11</v>
      </c>
    </row>
    <row r="232" spans="1:4" x14ac:dyDescent="0.3">
      <c r="A232" t="s">
        <v>845</v>
      </c>
      <c r="B232" t="s">
        <v>846</v>
      </c>
      <c r="C232">
        <v>112</v>
      </c>
      <c r="D232">
        <v>11</v>
      </c>
    </row>
    <row r="233" spans="1:4" x14ac:dyDescent="0.3">
      <c r="A233" t="s">
        <v>150</v>
      </c>
      <c r="B233" t="s">
        <v>847</v>
      </c>
      <c r="D233">
        <v>14</v>
      </c>
    </row>
    <row r="234" spans="1:4" x14ac:dyDescent="0.3">
      <c r="A234" t="s">
        <v>848</v>
      </c>
      <c r="B234" t="s">
        <v>849</v>
      </c>
      <c r="C234">
        <v>112</v>
      </c>
      <c r="D234">
        <v>13</v>
      </c>
    </row>
    <row r="235" spans="1:4" x14ac:dyDescent="0.3">
      <c r="A235" t="s">
        <v>850</v>
      </c>
      <c r="B235" t="s">
        <v>851</v>
      </c>
      <c r="D235">
        <v>13</v>
      </c>
    </row>
    <row r="236" spans="1:4" x14ac:dyDescent="0.3">
      <c r="A236" t="s">
        <v>852</v>
      </c>
      <c r="B236" t="s">
        <v>853</v>
      </c>
      <c r="D236">
        <v>13</v>
      </c>
    </row>
    <row r="237" spans="1:4" x14ac:dyDescent="0.3">
      <c r="A237" t="s">
        <v>153</v>
      </c>
      <c r="B237" t="s">
        <v>854</v>
      </c>
      <c r="C237">
        <v>62</v>
      </c>
      <c r="D237">
        <v>14</v>
      </c>
    </row>
    <row r="238" spans="1:4" x14ac:dyDescent="0.3">
      <c r="A238" t="s">
        <v>855</v>
      </c>
      <c r="B238" t="s">
        <v>856</v>
      </c>
      <c r="C238">
        <v>112</v>
      </c>
      <c r="D238">
        <v>14</v>
      </c>
    </row>
    <row r="239" spans="1:4" x14ac:dyDescent="0.3">
      <c r="A239" t="s">
        <v>155</v>
      </c>
      <c r="B239" t="s">
        <v>857</v>
      </c>
    </row>
    <row r="240" spans="1:4" x14ac:dyDescent="0.3">
      <c r="A240" t="s">
        <v>858</v>
      </c>
      <c r="B240" t="s">
        <v>859</v>
      </c>
    </row>
    <row r="241" spans="1:3" x14ac:dyDescent="0.3">
      <c r="A241" t="s">
        <v>1576</v>
      </c>
      <c r="B241" t="s">
        <v>860</v>
      </c>
    </row>
    <row r="242" spans="1:3" x14ac:dyDescent="0.3">
      <c r="A242" t="s">
        <v>157</v>
      </c>
      <c r="B242" t="s">
        <v>861</v>
      </c>
      <c r="C242">
        <v>63</v>
      </c>
    </row>
    <row r="243" spans="1:3" x14ac:dyDescent="0.3">
      <c r="A243" t="s">
        <v>162</v>
      </c>
      <c r="B243" t="s">
        <v>862</v>
      </c>
    </row>
    <row r="244" spans="1:3" x14ac:dyDescent="0.3">
      <c r="A244" t="s">
        <v>33</v>
      </c>
      <c r="B244" t="s">
        <v>860</v>
      </c>
    </row>
    <row r="245" spans="1:3" x14ac:dyDescent="0.3">
      <c r="A245" t="s">
        <v>863</v>
      </c>
      <c r="B245" t="s">
        <v>864</v>
      </c>
    </row>
    <row r="246" spans="1:3" x14ac:dyDescent="0.3">
      <c r="A246" t="s">
        <v>167</v>
      </c>
      <c r="B246" t="s">
        <v>865</v>
      </c>
    </row>
    <row r="247" spans="1:3" x14ac:dyDescent="0.3">
      <c r="A247" t="s">
        <v>169</v>
      </c>
      <c r="B247" t="s">
        <v>866</v>
      </c>
    </row>
    <row r="248" spans="1:3" x14ac:dyDescent="0.3">
      <c r="A248" t="s">
        <v>867</v>
      </c>
      <c r="B248" t="s">
        <v>868</v>
      </c>
      <c r="C248">
        <v>64</v>
      </c>
    </row>
    <row r="249" spans="1:3" x14ac:dyDescent="0.3">
      <c r="A249" t="s">
        <v>869</v>
      </c>
      <c r="B249" t="s">
        <v>870</v>
      </c>
    </row>
    <row r="250" spans="1:3" x14ac:dyDescent="0.3">
      <c r="A250" t="s">
        <v>871</v>
      </c>
      <c r="B250" t="s">
        <v>872</v>
      </c>
    </row>
    <row r="251" spans="1:3" x14ac:dyDescent="0.3">
      <c r="A251" t="s">
        <v>873</v>
      </c>
      <c r="B251" t="s">
        <v>874</v>
      </c>
    </row>
    <row r="252" spans="1:3" x14ac:dyDescent="0.3">
      <c r="A252" t="s">
        <v>171</v>
      </c>
      <c r="B252" t="s">
        <v>875</v>
      </c>
    </row>
    <row r="253" spans="1:3" x14ac:dyDescent="0.3">
      <c r="A253" t="s">
        <v>876</v>
      </c>
      <c r="B253" t="s">
        <v>877</v>
      </c>
      <c r="C253">
        <v>114</v>
      </c>
    </row>
    <row r="254" spans="1:3" x14ac:dyDescent="0.3">
      <c r="A254" t="s">
        <v>176</v>
      </c>
      <c r="B254" t="s">
        <v>878</v>
      </c>
      <c r="C254">
        <v>66</v>
      </c>
    </row>
    <row r="255" spans="1:3" x14ac:dyDescent="0.3">
      <c r="A255" t="s">
        <v>879</v>
      </c>
      <c r="B255" t="s">
        <v>880</v>
      </c>
      <c r="C255">
        <v>115</v>
      </c>
    </row>
    <row r="256" spans="1:3" x14ac:dyDescent="0.3">
      <c r="A256" t="s">
        <v>881</v>
      </c>
      <c r="B256" t="s">
        <v>882</v>
      </c>
      <c r="C256">
        <v>67</v>
      </c>
    </row>
    <row r="257" spans="1:3" x14ac:dyDescent="0.3">
      <c r="A257" t="s">
        <v>883</v>
      </c>
      <c r="B257" t="s">
        <v>884</v>
      </c>
      <c r="C257">
        <v>67</v>
      </c>
    </row>
    <row r="258" spans="1:3" x14ac:dyDescent="0.3">
      <c r="A258" t="s">
        <v>885</v>
      </c>
      <c r="B258" t="s">
        <v>886</v>
      </c>
      <c r="C258">
        <v>67</v>
      </c>
    </row>
    <row r="259" spans="1:3" x14ac:dyDescent="0.3">
      <c r="A259" t="s">
        <v>883</v>
      </c>
      <c r="B259" t="s">
        <v>884</v>
      </c>
      <c r="C259">
        <v>67</v>
      </c>
    </row>
    <row r="260" spans="1:3" x14ac:dyDescent="0.3">
      <c r="A260" t="s">
        <v>885</v>
      </c>
      <c r="B260" t="s">
        <v>886</v>
      </c>
      <c r="C260">
        <v>67</v>
      </c>
    </row>
    <row r="261" spans="1:3" x14ac:dyDescent="0.3">
      <c r="A261" t="s">
        <v>887</v>
      </c>
      <c r="B261" t="s">
        <v>888</v>
      </c>
      <c r="C261">
        <v>71</v>
      </c>
    </row>
    <row r="262" spans="1:3" x14ac:dyDescent="0.3">
      <c r="A262" t="s">
        <v>889</v>
      </c>
      <c r="B262" t="s">
        <v>890</v>
      </c>
      <c r="C262">
        <v>71</v>
      </c>
    </row>
    <row r="263" spans="1:3" x14ac:dyDescent="0.3">
      <c r="A263" t="s">
        <v>887</v>
      </c>
      <c r="B263" t="s">
        <v>888</v>
      </c>
      <c r="C263">
        <v>71</v>
      </c>
    </row>
    <row r="264" spans="1:3" x14ac:dyDescent="0.3">
      <c r="A264" t="s">
        <v>889</v>
      </c>
      <c r="B264" t="s">
        <v>890</v>
      </c>
      <c r="C264">
        <v>71</v>
      </c>
    </row>
    <row r="265" spans="1:3" x14ac:dyDescent="0.3">
      <c r="A265" t="s">
        <v>891</v>
      </c>
      <c r="B265" t="s">
        <v>892</v>
      </c>
      <c r="C265">
        <v>119</v>
      </c>
    </row>
    <row r="266" spans="1:3" x14ac:dyDescent="0.3">
      <c r="A266" t="s">
        <v>893</v>
      </c>
      <c r="B266" t="s">
        <v>894</v>
      </c>
      <c r="C266">
        <v>119</v>
      </c>
    </row>
    <row r="267" spans="1:3" x14ac:dyDescent="0.3">
      <c r="A267" t="s">
        <v>895</v>
      </c>
      <c r="B267" t="s">
        <v>896</v>
      </c>
      <c r="C267">
        <v>71</v>
      </c>
    </row>
    <row r="268" spans="1:3" x14ac:dyDescent="0.3">
      <c r="A268" t="s">
        <v>897</v>
      </c>
      <c r="B268" t="s">
        <v>898</v>
      </c>
      <c r="C268">
        <v>122</v>
      </c>
    </row>
    <row r="269" spans="1:3" x14ac:dyDescent="0.3">
      <c r="A269" t="s">
        <v>899</v>
      </c>
      <c r="B269" t="s">
        <v>900</v>
      </c>
      <c r="C269">
        <v>71</v>
      </c>
    </row>
    <row r="270" spans="1:3" x14ac:dyDescent="0.3">
      <c r="A270" t="s">
        <v>901</v>
      </c>
      <c r="B270" t="s">
        <v>902</v>
      </c>
      <c r="C270">
        <v>122</v>
      </c>
    </row>
    <row r="271" spans="1:3" x14ac:dyDescent="0.3">
      <c r="A271" t="s">
        <v>903</v>
      </c>
      <c r="B271" t="s">
        <v>904</v>
      </c>
      <c r="C271">
        <v>71</v>
      </c>
    </row>
    <row r="272" spans="1:3" x14ac:dyDescent="0.3">
      <c r="A272" t="s">
        <v>179</v>
      </c>
      <c r="B272" t="s">
        <v>905</v>
      </c>
      <c r="C272">
        <v>122</v>
      </c>
    </row>
    <row r="273" spans="1:3" x14ac:dyDescent="0.3">
      <c r="A273" t="s">
        <v>906</v>
      </c>
      <c r="B273" t="s">
        <v>907</v>
      </c>
    </row>
    <row r="274" spans="1:3" x14ac:dyDescent="0.3">
      <c r="A274" t="s">
        <v>908</v>
      </c>
      <c r="B274" t="s">
        <v>909</v>
      </c>
      <c r="C274">
        <v>71</v>
      </c>
    </row>
    <row r="275" spans="1:3" x14ac:dyDescent="0.3">
      <c r="A275" t="s">
        <v>910</v>
      </c>
      <c r="B275" t="s">
        <v>911</v>
      </c>
      <c r="C275">
        <v>122</v>
      </c>
    </row>
    <row r="276" spans="1:3" x14ac:dyDescent="0.3">
      <c r="A276">
        <v>4651</v>
      </c>
      <c r="B276" t="s">
        <v>1577</v>
      </c>
    </row>
    <row r="277" spans="1:3" x14ac:dyDescent="0.3">
      <c r="A277" t="s">
        <v>181</v>
      </c>
      <c r="B277" t="s">
        <v>912</v>
      </c>
      <c r="C277">
        <v>71</v>
      </c>
    </row>
    <row r="278" spans="1:3" x14ac:dyDescent="0.3">
      <c r="A278" t="s">
        <v>913</v>
      </c>
      <c r="B278" t="s">
        <v>914</v>
      </c>
      <c r="C278">
        <v>122</v>
      </c>
    </row>
    <row r="279" spans="1:3" x14ac:dyDescent="0.3">
      <c r="A279" t="s">
        <v>915</v>
      </c>
      <c r="B279" t="s">
        <v>914</v>
      </c>
      <c r="C279">
        <v>122</v>
      </c>
    </row>
    <row r="280" spans="1:3" x14ac:dyDescent="0.3">
      <c r="A280" t="s">
        <v>41</v>
      </c>
      <c r="B280" t="s">
        <v>916</v>
      </c>
      <c r="C280">
        <v>71</v>
      </c>
    </row>
    <row r="281" spans="1:3" x14ac:dyDescent="0.3">
      <c r="A281" t="s">
        <v>917</v>
      </c>
      <c r="B281" t="s">
        <v>918</v>
      </c>
    </row>
    <row r="282" spans="1:3" x14ac:dyDescent="0.3">
      <c r="A282" t="s">
        <v>919</v>
      </c>
      <c r="B282" t="s">
        <v>920</v>
      </c>
    </row>
    <row r="283" spans="1:3" x14ac:dyDescent="0.3">
      <c r="A283" t="s">
        <v>921</v>
      </c>
      <c r="B283" t="s">
        <v>922</v>
      </c>
    </row>
    <row r="284" spans="1:3" x14ac:dyDescent="0.3">
      <c r="A284" t="s">
        <v>923</v>
      </c>
      <c r="B284" t="s">
        <v>924</v>
      </c>
    </row>
    <row r="285" spans="1:3" x14ac:dyDescent="0.3">
      <c r="A285" t="s">
        <v>184</v>
      </c>
      <c r="B285" t="s">
        <v>925</v>
      </c>
      <c r="C285">
        <v>122</v>
      </c>
    </row>
    <row r="286" spans="1:3" x14ac:dyDescent="0.3">
      <c r="A286" t="s">
        <v>926</v>
      </c>
      <c r="B286" t="s">
        <v>927</v>
      </c>
    </row>
    <row r="287" spans="1:3" x14ac:dyDescent="0.3">
      <c r="A287" t="s">
        <v>928</v>
      </c>
      <c r="B287" t="s">
        <v>929</v>
      </c>
    </row>
    <row r="288" spans="1:3" x14ac:dyDescent="0.3">
      <c r="A288" t="s">
        <v>930</v>
      </c>
      <c r="B288" t="s">
        <v>931</v>
      </c>
    </row>
    <row r="289" spans="1:3" x14ac:dyDescent="0.3">
      <c r="A289" t="s">
        <v>932</v>
      </c>
      <c r="B289" t="s">
        <v>933</v>
      </c>
    </row>
    <row r="290" spans="1:3" x14ac:dyDescent="0.3">
      <c r="A290" t="s">
        <v>934</v>
      </c>
      <c r="B290" t="s">
        <v>935</v>
      </c>
    </row>
    <row r="291" spans="1:3" x14ac:dyDescent="0.3">
      <c r="A291" t="s">
        <v>936</v>
      </c>
      <c r="B291" t="s">
        <v>937</v>
      </c>
    </row>
    <row r="292" spans="1:3" x14ac:dyDescent="0.3">
      <c r="A292" t="s">
        <v>938</v>
      </c>
      <c r="B292" t="s">
        <v>939</v>
      </c>
    </row>
    <row r="293" spans="1:3" x14ac:dyDescent="0.3">
      <c r="A293" t="s">
        <v>940</v>
      </c>
      <c r="B293" t="s">
        <v>941</v>
      </c>
    </row>
    <row r="294" spans="1:3" x14ac:dyDescent="0.3">
      <c r="A294" t="s">
        <v>942</v>
      </c>
      <c r="B294" t="s">
        <v>943</v>
      </c>
    </row>
    <row r="295" spans="1:3" x14ac:dyDescent="0.3">
      <c r="A295" t="s">
        <v>942</v>
      </c>
      <c r="B295" t="s">
        <v>943</v>
      </c>
    </row>
    <row r="296" spans="1:3" x14ac:dyDescent="0.3">
      <c r="A296" t="s">
        <v>944</v>
      </c>
      <c r="B296" t="s">
        <v>945</v>
      </c>
    </row>
    <row r="297" spans="1:3" x14ac:dyDescent="0.3">
      <c r="A297" t="s">
        <v>946</v>
      </c>
      <c r="B297" t="s">
        <v>592</v>
      </c>
    </row>
    <row r="298" spans="1:3" x14ac:dyDescent="0.3">
      <c r="A298" t="s">
        <v>947</v>
      </c>
      <c r="B298" t="s">
        <v>948</v>
      </c>
    </row>
    <row r="299" spans="1:3" x14ac:dyDescent="0.3">
      <c r="A299" t="s">
        <v>949</v>
      </c>
      <c r="B299" t="s">
        <v>950</v>
      </c>
    </row>
    <row r="300" spans="1:3" x14ac:dyDescent="0.3">
      <c r="A300" t="s">
        <v>951</v>
      </c>
      <c r="B300" t="s">
        <v>952</v>
      </c>
    </row>
    <row r="301" spans="1:3" x14ac:dyDescent="0.3">
      <c r="A301" t="s">
        <v>953</v>
      </c>
      <c r="B301" t="s">
        <v>954</v>
      </c>
    </row>
    <row r="302" spans="1:3" x14ac:dyDescent="0.3">
      <c r="A302" t="s">
        <v>955</v>
      </c>
      <c r="B302" t="s">
        <v>956</v>
      </c>
    </row>
    <row r="303" spans="1:3" x14ac:dyDescent="0.3">
      <c r="A303" t="s">
        <v>957</v>
      </c>
      <c r="B303" t="s">
        <v>958</v>
      </c>
    </row>
    <row r="304" spans="1:3" x14ac:dyDescent="0.3">
      <c r="A304" t="s">
        <v>959</v>
      </c>
      <c r="B304" t="s">
        <v>960</v>
      </c>
      <c r="C304">
        <v>122</v>
      </c>
    </row>
    <row r="305" spans="1:3" x14ac:dyDescent="0.3">
      <c r="A305" t="s">
        <v>961</v>
      </c>
      <c r="B305" t="s">
        <v>962</v>
      </c>
      <c r="C305">
        <v>122</v>
      </c>
    </row>
    <row r="306" spans="1:3" x14ac:dyDescent="0.3">
      <c r="A306" t="s">
        <v>963</v>
      </c>
      <c r="B306" t="s">
        <v>964</v>
      </c>
      <c r="C306">
        <v>83</v>
      </c>
    </row>
    <row r="307" spans="1:3" x14ac:dyDescent="0.3">
      <c r="A307" t="s">
        <v>965</v>
      </c>
      <c r="B307" t="s">
        <v>966</v>
      </c>
      <c r="C307">
        <v>83</v>
      </c>
    </row>
    <row r="308" spans="1:3" x14ac:dyDescent="0.3">
      <c r="A308" t="s">
        <v>967</v>
      </c>
      <c r="B308" t="s">
        <v>968</v>
      </c>
      <c r="C308">
        <v>93</v>
      </c>
    </row>
    <row r="309" spans="1:3" x14ac:dyDescent="0.3">
      <c r="A309" t="s">
        <v>187</v>
      </c>
      <c r="B309" t="s">
        <v>969</v>
      </c>
      <c r="C309">
        <v>88</v>
      </c>
    </row>
    <row r="310" spans="1:3" x14ac:dyDescent="0.3">
      <c r="A310" t="s">
        <v>190</v>
      </c>
      <c r="B310" t="s">
        <v>970</v>
      </c>
      <c r="C310">
        <v>90</v>
      </c>
    </row>
    <row r="311" spans="1:3" x14ac:dyDescent="0.3">
      <c r="A311" t="s">
        <v>971</v>
      </c>
      <c r="B311" t="s">
        <v>972</v>
      </c>
      <c r="C311">
        <v>93</v>
      </c>
    </row>
    <row r="312" spans="1:3" x14ac:dyDescent="0.3">
      <c r="A312" t="s">
        <v>973</v>
      </c>
      <c r="B312" t="s">
        <v>974</v>
      </c>
      <c r="C312">
        <v>75</v>
      </c>
    </row>
    <row r="313" spans="1:3" x14ac:dyDescent="0.3">
      <c r="A313" t="s">
        <v>975</v>
      </c>
      <c r="B313" t="s">
        <v>976</v>
      </c>
      <c r="C313">
        <v>128</v>
      </c>
    </row>
    <row r="314" spans="1:3" x14ac:dyDescent="0.3">
      <c r="A314" t="s">
        <v>977</v>
      </c>
      <c r="B314" t="s">
        <v>978</v>
      </c>
    </row>
    <row r="315" spans="1:3" x14ac:dyDescent="0.3">
      <c r="A315" t="s">
        <v>979</v>
      </c>
      <c r="B315" t="s">
        <v>980</v>
      </c>
    </row>
    <row r="316" spans="1:3" x14ac:dyDescent="0.3">
      <c r="A316" t="s">
        <v>981</v>
      </c>
      <c r="B316" t="s">
        <v>982</v>
      </c>
    </row>
    <row r="317" spans="1:3" x14ac:dyDescent="0.3">
      <c r="A317" t="s">
        <v>983</v>
      </c>
      <c r="B317" t="s">
        <v>516</v>
      </c>
    </row>
    <row r="318" spans="1:3" x14ac:dyDescent="0.3">
      <c r="A318" t="s">
        <v>984</v>
      </c>
      <c r="B318" t="s">
        <v>985</v>
      </c>
    </row>
    <row r="319" spans="1:3" x14ac:dyDescent="0.3">
      <c r="A319" t="s">
        <v>986</v>
      </c>
      <c r="B319" t="s">
        <v>987</v>
      </c>
    </row>
    <row r="320" spans="1:3" x14ac:dyDescent="0.3">
      <c r="A320" t="s">
        <v>988</v>
      </c>
      <c r="B320" t="s">
        <v>518</v>
      </c>
    </row>
    <row r="321" spans="1:3" x14ac:dyDescent="0.3">
      <c r="A321" t="s">
        <v>989</v>
      </c>
      <c r="B321" t="s">
        <v>990</v>
      </c>
    </row>
    <row r="322" spans="1:3" x14ac:dyDescent="0.3">
      <c r="A322" t="s">
        <v>194</v>
      </c>
      <c r="B322" t="s">
        <v>991</v>
      </c>
      <c r="C322">
        <v>85</v>
      </c>
    </row>
    <row r="323" spans="1:3" x14ac:dyDescent="0.3">
      <c r="A323" t="s">
        <v>196</v>
      </c>
      <c r="B323" t="s">
        <v>992</v>
      </c>
      <c r="C323">
        <v>86</v>
      </c>
    </row>
    <row r="324" spans="1:3" x14ac:dyDescent="0.3">
      <c r="A324" t="s">
        <v>993</v>
      </c>
      <c r="B324" t="s">
        <v>994</v>
      </c>
    </row>
    <row r="325" spans="1:3" x14ac:dyDescent="0.3">
      <c r="A325" t="s">
        <v>995</v>
      </c>
      <c r="B325" t="s">
        <v>996</v>
      </c>
    </row>
    <row r="326" spans="1:3" x14ac:dyDescent="0.3">
      <c r="A326" t="s">
        <v>997</v>
      </c>
      <c r="B326" t="s">
        <v>998</v>
      </c>
    </row>
    <row r="327" spans="1:3" x14ac:dyDescent="0.3">
      <c r="A327" t="s">
        <v>199</v>
      </c>
      <c r="B327" t="s">
        <v>1001</v>
      </c>
    </row>
    <row r="328" spans="1:3" x14ac:dyDescent="0.3">
      <c r="A328" t="s">
        <v>1002</v>
      </c>
      <c r="B328" t="s">
        <v>1003</v>
      </c>
      <c r="C328">
        <v>93</v>
      </c>
    </row>
    <row r="329" spans="1:3" x14ac:dyDescent="0.3">
      <c r="A329" t="s">
        <v>1004</v>
      </c>
      <c r="B329" t="s">
        <v>1005</v>
      </c>
    </row>
    <row r="330" spans="1:3" x14ac:dyDescent="0.3">
      <c r="A330" t="s">
        <v>1006</v>
      </c>
      <c r="B330" t="s">
        <v>1005</v>
      </c>
    </row>
    <row r="331" spans="1:3" x14ac:dyDescent="0.3">
      <c r="A331" t="s">
        <v>201</v>
      </c>
      <c r="B331" t="s">
        <v>1007</v>
      </c>
    </row>
    <row r="332" spans="1:3" x14ac:dyDescent="0.3">
      <c r="A332" t="s">
        <v>47</v>
      </c>
      <c r="B332" t="s">
        <v>1008</v>
      </c>
    </row>
    <row r="333" spans="1:3" x14ac:dyDescent="0.3">
      <c r="A333" t="s">
        <v>1009</v>
      </c>
      <c r="B333" t="s">
        <v>679</v>
      </c>
    </row>
    <row r="334" spans="1:3" x14ac:dyDescent="0.3">
      <c r="A334" t="s">
        <v>1010</v>
      </c>
      <c r="B334" t="s">
        <v>1011</v>
      </c>
    </row>
    <row r="335" spans="1:3" x14ac:dyDescent="0.3">
      <c r="A335" t="s">
        <v>1012</v>
      </c>
      <c r="B335" t="s">
        <v>1013</v>
      </c>
    </row>
    <row r="336" spans="1:3" x14ac:dyDescent="0.3">
      <c r="A336" t="s">
        <v>1014</v>
      </c>
      <c r="B336" t="s">
        <v>1015</v>
      </c>
    </row>
    <row r="337" spans="1:2" x14ac:dyDescent="0.3">
      <c r="A337" t="s">
        <v>1016</v>
      </c>
    </row>
    <row r="338" spans="1:2" x14ac:dyDescent="0.3">
      <c r="A338" t="s">
        <v>76</v>
      </c>
    </row>
    <row r="339" spans="1:2" x14ac:dyDescent="0.3">
      <c r="A339" t="s">
        <v>1018</v>
      </c>
    </row>
    <row r="340" spans="1:2" x14ac:dyDescent="0.3">
      <c r="A340" t="s">
        <v>1019</v>
      </c>
    </row>
    <row r="341" spans="1:2" x14ac:dyDescent="0.3">
      <c r="A341" t="s">
        <v>1020</v>
      </c>
      <c r="B341" t="s">
        <v>1021</v>
      </c>
    </row>
    <row r="342" spans="1:2" x14ac:dyDescent="0.3">
      <c r="A342" t="s">
        <v>1022</v>
      </c>
      <c r="B342" t="s">
        <v>1023</v>
      </c>
    </row>
    <row r="343" spans="1:2" x14ac:dyDescent="0.3">
      <c r="A343" t="s">
        <v>1024</v>
      </c>
      <c r="B343" t="s">
        <v>1025</v>
      </c>
    </row>
    <row r="344" spans="1:2" x14ac:dyDescent="0.3">
      <c r="A344" t="s">
        <v>1026</v>
      </c>
      <c r="B344" t="s">
        <v>1027</v>
      </c>
    </row>
    <row r="345" spans="1:2" x14ac:dyDescent="0.3">
      <c r="A345" t="s">
        <v>1028</v>
      </c>
      <c r="B345" t="s">
        <v>1029</v>
      </c>
    </row>
    <row r="346" spans="1:2" x14ac:dyDescent="0.3">
      <c r="A346" t="s">
        <v>1030</v>
      </c>
      <c r="B346" t="s">
        <v>1031</v>
      </c>
    </row>
    <row r="347" spans="1:2" x14ac:dyDescent="0.3">
      <c r="A347" t="s">
        <v>1032</v>
      </c>
      <c r="B347" t="s">
        <v>1033</v>
      </c>
    </row>
    <row r="348" spans="1:2" x14ac:dyDescent="0.3">
      <c r="A348" t="s">
        <v>205</v>
      </c>
      <c r="B348" t="s">
        <v>1034</v>
      </c>
    </row>
    <row r="349" spans="1:2" x14ac:dyDescent="0.3">
      <c r="A349" t="s">
        <v>207</v>
      </c>
      <c r="B349" t="s">
        <v>1035</v>
      </c>
    </row>
    <row r="350" spans="1:2" x14ac:dyDescent="0.3">
      <c r="A350" t="s">
        <v>209</v>
      </c>
      <c r="B350" t="s">
        <v>1036</v>
      </c>
    </row>
    <row r="351" spans="1:2" x14ac:dyDescent="0.3">
      <c r="A351" t="s">
        <v>211</v>
      </c>
      <c r="B351" t="s">
        <v>1037</v>
      </c>
    </row>
    <row r="352" spans="1:2" x14ac:dyDescent="0.3">
      <c r="A352" t="s">
        <v>1038</v>
      </c>
      <c r="B352" t="s">
        <v>1039</v>
      </c>
    </row>
    <row r="353" spans="1:3" x14ac:dyDescent="0.3">
      <c r="A353" t="s">
        <v>1040</v>
      </c>
      <c r="B353" t="s">
        <v>1041</v>
      </c>
    </row>
    <row r="354" spans="1:3" x14ac:dyDescent="0.3">
      <c r="A354" t="s">
        <v>1042</v>
      </c>
      <c r="B354" t="s">
        <v>1043</v>
      </c>
    </row>
    <row r="355" spans="1:3" x14ac:dyDescent="0.3">
      <c r="A355" t="s">
        <v>217</v>
      </c>
      <c r="B355" t="s">
        <v>1044</v>
      </c>
    </row>
    <row r="356" spans="1:3" x14ac:dyDescent="0.3">
      <c r="A356" t="s">
        <v>220</v>
      </c>
      <c r="B356" t="s">
        <v>1045</v>
      </c>
    </row>
    <row r="357" spans="1:3" x14ac:dyDescent="0.3">
      <c r="A357" t="s">
        <v>224</v>
      </c>
      <c r="B357" t="s">
        <v>1046</v>
      </c>
    </row>
    <row r="358" spans="1:3" x14ac:dyDescent="0.3">
      <c r="A358" t="s">
        <v>227</v>
      </c>
      <c r="B358" t="s">
        <v>1047</v>
      </c>
    </row>
    <row r="359" spans="1:3" x14ac:dyDescent="0.3">
      <c r="A359" t="s">
        <v>1048</v>
      </c>
      <c r="B359" t="s">
        <v>1049</v>
      </c>
    </row>
    <row r="360" spans="1:3" x14ac:dyDescent="0.3">
      <c r="A360" t="s">
        <v>230</v>
      </c>
      <c r="B360" t="s">
        <v>1050</v>
      </c>
    </row>
    <row r="361" spans="1:3" x14ac:dyDescent="0.3">
      <c r="A361" t="s">
        <v>232</v>
      </c>
      <c r="B361" t="s">
        <v>1051</v>
      </c>
      <c r="C361">
        <v>136</v>
      </c>
    </row>
    <row r="362" spans="1:3" x14ac:dyDescent="0.3">
      <c r="A362" t="s">
        <v>1578</v>
      </c>
      <c r="B362" t="s">
        <v>1051</v>
      </c>
      <c r="C362">
        <v>136</v>
      </c>
    </row>
    <row r="363" spans="1:3" x14ac:dyDescent="0.3">
      <c r="A363" t="s">
        <v>234</v>
      </c>
      <c r="B363" t="s">
        <v>1052</v>
      </c>
    </row>
    <row r="364" spans="1:3" x14ac:dyDescent="0.3">
      <c r="A364" t="s">
        <v>236</v>
      </c>
      <c r="B364" t="s">
        <v>1053</v>
      </c>
    </row>
    <row r="365" spans="1:3" x14ac:dyDescent="0.3">
      <c r="A365" t="s">
        <v>243</v>
      </c>
      <c r="B365" t="s">
        <v>1054</v>
      </c>
    </row>
    <row r="366" spans="1:3" x14ac:dyDescent="0.3">
      <c r="A366" t="s">
        <v>245</v>
      </c>
      <c r="B366" t="s">
        <v>1055</v>
      </c>
    </row>
    <row r="367" spans="1:3" x14ac:dyDescent="0.3">
      <c r="A367" t="s">
        <v>248</v>
      </c>
      <c r="B367" t="s">
        <v>1056</v>
      </c>
    </row>
    <row r="368" spans="1:3" x14ac:dyDescent="0.3">
      <c r="A368" t="s">
        <v>253</v>
      </c>
      <c r="B368" t="s">
        <v>1057</v>
      </c>
    </row>
    <row r="369" spans="1:2" x14ac:dyDescent="0.3">
      <c r="A369" t="s">
        <v>255</v>
      </c>
      <c r="B369" t="s">
        <v>1058</v>
      </c>
    </row>
    <row r="370" spans="1:2" x14ac:dyDescent="0.3">
      <c r="A370" t="s">
        <v>264</v>
      </c>
      <c r="B370" t="s">
        <v>1059</v>
      </c>
    </row>
    <row r="371" spans="1:2" x14ac:dyDescent="0.3">
      <c r="A371" t="s">
        <v>270</v>
      </c>
      <c r="B371" t="s">
        <v>1060</v>
      </c>
    </row>
    <row r="372" spans="1:2" x14ac:dyDescent="0.3">
      <c r="A372" t="s">
        <v>274</v>
      </c>
      <c r="B372" t="s">
        <v>1061</v>
      </c>
    </row>
    <row r="373" spans="1:2" x14ac:dyDescent="0.3">
      <c r="A373" t="s">
        <v>1062</v>
      </c>
      <c r="B373" t="s">
        <v>1063</v>
      </c>
    </row>
    <row r="374" spans="1:2" x14ac:dyDescent="0.3">
      <c r="A374" t="s">
        <v>275</v>
      </c>
      <c r="B374" t="s">
        <v>1064</v>
      </c>
    </row>
    <row r="375" spans="1:2" x14ac:dyDescent="0.3">
      <c r="A375" t="s">
        <v>1065</v>
      </c>
      <c r="B375" t="s">
        <v>1066</v>
      </c>
    </row>
    <row r="376" spans="1:2" x14ac:dyDescent="0.3">
      <c r="A376" t="s">
        <v>1067</v>
      </c>
      <c r="B376" t="s">
        <v>1068</v>
      </c>
    </row>
    <row r="377" spans="1:2" x14ac:dyDescent="0.3">
      <c r="A377" t="s">
        <v>277</v>
      </c>
      <c r="B377" t="s">
        <v>1069</v>
      </c>
    </row>
    <row r="378" spans="1:2" x14ac:dyDescent="0.3">
      <c r="A378" t="s">
        <v>281</v>
      </c>
      <c r="B378" t="s">
        <v>1070</v>
      </c>
    </row>
    <row r="379" spans="1:2" x14ac:dyDescent="0.3">
      <c r="A379" t="s">
        <v>1071</v>
      </c>
      <c r="B379" t="s">
        <v>1072</v>
      </c>
    </row>
    <row r="380" spans="1:2" x14ac:dyDescent="0.3">
      <c r="A380" t="s">
        <v>1073</v>
      </c>
      <c r="B380" t="s">
        <v>1074</v>
      </c>
    </row>
    <row r="381" spans="1:2" x14ac:dyDescent="0.3">
      <c r="A381" t="s">
        <v>1075</v>
      </c>
      <c r="B381" t="s">
        <v>1076</v>
      </c>
    </row>
    <row r="382" spans="1:2" x14ac:dyDescent="0.3">
      <c r="A382" t="s">
        <v>1077</v>
      </c>
      <c r="B382" t="s">
        <v>1078</v>
      </c>
    </row>
    <row r="383" spans="1:2" x14ac:dyDescent="0.3">
      <c r="A383" t="s">
        <v>1079</v>
      </c>
      <c r="B383" t="s">
        <v>1080</v>
      </c>
    </row>
    <row r="384" spans="1:2" x14ac:dyDescent="0.3">
      <c r="A384" t="s">
        <v>278</v>
      </c>
      <c r="B384" t="s">
        <v>1081</v>
      </c>
    </row>
    <row r="385" spans="1:2" x14ac:dyDescent="0.3">
      <c r="A385" t="s">
        <v>1082</v>
      </c>
      <c r="B385" t="s">
        <v>1083</v>
      </c>
    </row>
    <row r="386" spans="1:2" x14ac:dyDescent="0.3">
      <c r="A386" t="s">
        <v>1084</v>
      </c>
      <c r="B386" t="s">
        <v>1085</v>
      </c>
    </row>
    <row r="387" spans="1:2" x14ac:dyDescent="0.3">
      <c r="A387" t="s">
        <v>1086</v>
      </c>
      <c r="B387" t="s">
        <v>1087</v>
      </c>
    </row>
    <row r="388" spans="1:2" x14ac:dyDescent="0.3">
      <c r="A388" t="s">
        <v>1088</v>
      </c>
      <c r="B388" t="s">
        <v>1089</v>
      </c>
    </row>
    <row r="389" spans="1:2" x14ac:dyDescent="0.3">
      <c r="A389" t="s">
        <v>1090</v>
      </c>
      <c r="B389" t="s">
        <v>1091</v>
      </c>
    </row>
    <row r="390" spans="1:2" x14ac:dyDescent="0.3">
      <c r="A390" t="s">
        <v>1092</v>
      </c>
      <c r="B390" t="s">
        <v>1093</v>
      </c>
    </row>
    <row r="391" spans="1:2" x14ac:dyDescent="0.3">
      <c r="A391" t="s">
        <v>1094</v>
      </c>
      <c r="B391" t="s">
        <v>1095</v>
      </c>
    </row>
    <row r="392" spans="1:2" x14ac:dyDescent="0.3">
      <c r="A392" t="s">
        <v>1096</v>
      </c>
      <c r="B392" t="s">
        <v>1097</v>
      </c>
    </row>
    <row r="393" spans="1:2" x14ac:dyDescent="0.3">
      <c r="A393" t="s">
        <v>1098</v>
      </c>
      <c r="B393" t="s">
        <v>1099</v>
      </c>
    </row>
    <row r="394" spans="1:2" x14ac:dyDescent="0.3">
      <c r="A394" t="s">
        <v>1100</v>
      </c>
      <c r="B394" t="s">
        <v>1101</v>
      </c>
    </row>
    <row r="395" spans="1:2" x14ac:dyDescent="0.3">
      <c r="A395" t="s">
        <v>1102</v>
      </c>
      <c r="B395" t="s">
        <v>1103</v>
      </c>
    </row>
    <row r="396" spans="1:2" x14ac:dyDescent="0.3">
      <c r="A396" t="s">
        <v>1104</v>
      </c>
      <c r="B396" t="s">
        <v>1105</v>
      </c>
    </row>
    <row r="397" spans="1:2" x14ac:dyDescent="0.3">
      <c r="A397" t="s">
        <v>283</v>
      </c>
      <c r="B397" t="s">
        <v>1106</v>
      </c>
    </row>
    <row r="398" spans="1:2" x14ac:dyDescent="0.3">
      <c r="A398" t="s">
        <v>1107</v>
      </c>
      <c r="B398" t="s">
        <v>1108</v>
      </c>
    </row>
    <row r="399" spans="1:2" x14ac:dyDescent="0.3">
      <c r="A399" t="s">
        <v>1109</v>
      </c>
      <c r="B399" t="s">
        <v>1110</v>
      </c>
    </row>
    <row r="400" spans="1:2" x14ac:dyDescent="0.3">
      <c r="A400" t="s">
        <v>1111</v>
      </c>
      <c r="B400" t="s">
        <v>1112</v>
      </c>
    </row>
    <row r="401" spans="1:2" x14ac:dyDescent="0.3">
      <c r="A401" t="s">
        <v>1113</v>
      </c>
      <c r="B401" t="s">
        <v>1114</v>
      </c>
    </row>
    <row r="402" spans="1:2" x14ac:dyDescent="0.3">
      <c r="A402" t="s">
        <v>287</v>
      </c>
      <c r="B402" t="s">
        <v>1115</v>
      </c>
    </row>
    <row r="403" spans="1:2" x14ac:dyDescent="0.3">
      <c r="A403" t="s">
        <v>288</v>
      </c>
      <c r="B403" t="s">
        <v>1116</v>
      </c>
    </row>
    <row r="404" spans="1:2" x14ac:dyDescent="0.3">
      <c r="A404" t="s">
        <v>1117</v>
      </c>
      <c r="B404" t="s">
        <v>1118</v>
      </c>
    </row>
    <row r="405" spans="1:2" x14ac:dyDescent="0.3">
      <c r="A405" t="s">
        <v>1119</v>
      </c>
      <c r="B405" t="s">
        <v>1120</v>
      </c>
    </row>
    <row r="406" spans="1:2" x14ac:dyDescent="0.3">
      <c r="A406" t="s">
        <v>1579</v>
      </c>
      <c r="B406" t="s">
        <v>1120</v>
      </c>
    </row>
    <row r="407" spans="1:2" x14ac:dyDescent="0.3">
      <c r="A407" t="s">
        <v>1121</v>
      </c>
      <c r="B407" t="s">
        <v>1122</v>
      </c>
    </row>
    <row r="408" spans="1:2" x14ac:dyDescent="0.3">
      <c r="A408" t="s">
        <v>1123</v>
      </c>
      <c r="B408" t="s">
        <v>1124</v>
      </c>
    </row>
    <row r="409" spans="1:2" x14ac:dyDescent="0.3">
      <c r="A409" t="s">
        <v>1125</v>
      </c>
      <c r="B409" t="s">
        <v>1126</v>
      </c>
    </row>
    <row r="410" spans="1:2" x14ac:dyDescent="0.3">
      <c r="A410" t="s">
        <v>291</v>
      </c>
      <c r="B410" t="s">
        <v>1127</v>
      </c>
    </row>
    <row r="411" spans="1:2" x14ac:dyDescent="0.3">
      <c r="A411" t="s">
        <v>1128</v>
      </c>
      <c r="B411" t="s">
        <v>1129</v>
      </c>
    </row>
    <row r="412" spans="1:2" x14ac:dyDescent="0.3">
      <c r="A412" t="s">
        <v>1130</v>
      </c>
      <c r="B412" t="s">
        <v>1131</v>
      </c>
    </row>
    <row r="413" spans="1:2" x14ac:dyDescent="0.3">
      <c r="A413" t="s">
        <v>1132</v>
      </c>
      <c r="B413" t="s">
        <v>1133</v>
      </c>
    </row>
    <row r="414" spans="1:2" x14ac:dyDescent="0.3">
      <c r="A414" t="s">
        <v>1134</v>
      </c>
      <c r="B414" t="s">
        <v>1135</v>
      </c>
    </row>
    <row r="415" spans="1:2" x14ac:dyDescent="0.3">
      <c r="A415" t="s">
        <v>1136</v>
      </c>
      <c r="B415" t="s">
        <v>1137</v>
      </c>
    </row>
    <row r="416" spans="1:2" x14ac:dyDescent="0.3">
      <c r="A416" t="s">
        <v>1139</v>
      </c>
      <c r="B416" t="s">
        <v>1140</v>
      </c>
    </row>
    <row r="417" spans="1:2" x14ac:dyDescent="0.3">
      <c r="A417" t="s">
        <v>1141</v>
      </c>
      <c r="B417" t="s">
        <v>1142</v>
      </c>
    </row>
    <row r="418" spans="1:2" x14ac:dyDescent="0.3">
      <c r="A418" t="s">
        <v>1143</v>
      </c>
      <c r="B418" t="s">
        <v>1144</v>
      </c>
    </row>
    <row r="419" spans="1:2" x14ac:dyDescent="0.3">
      <c r="A419" t="s">
        <v>1145</v>
      </c>
      <c r="B419" t="s">
        <v>1146</v>
      </c>
    </row>
    <row r="420" spans="1:2" x14ac:dyDescent="0.3">
      <c r="A420" t="s">
        <v>1147</v>
      </c>
      <c r="B420" t="s">
        <v>1148</v>
      </c>
    </row>
    <row r="421" spans="1:2" x14ac:dyDescent="0.3">
      <c r="A421" t="s">
        <v>297</v>
      </c>
      <c r="B421" t="s">
        <v>1149</v>
      </c>
    </row>
    <row r="422" spans="1:2" x14ac:dyDescent="0.3">
      <c r="A422" t="s">
        <v>1150</v>
      </c>
      <c r="B422" t="s">
        <v>1151</v>
      </c>
    </row>
    <row r="423" spans="1:2" x14ac:dyDescent="0.3">
      <c r="A423" t="s">
        <v>1152</v>
      </c>
      <c r="B423" t="s">
        <v>1153</v>
      </c>
    </row>
    <row r="424" spans="1:2" x14ac:dyDescent="0.3">
      <c r="A424" t="s">
        <v>1154</v>
      </c>
      <c r="B424" t="s">
        <v>1155</v>
      </c>
    </row>
    <row r="425" spans="1:2" x14ac:dyDescent="0.3">
      <c r="A425" t="s">
        <v>1156</v>
      </c>
      <c r="B425" t="s">
        <v>1157</v>
      </c>
    </row>
    <row r="426" spans="1:2" x14ac:dyDescent="0.3">
      <c r="A426" t="s">
        <v>1158</v>
      </c>
      <c r="B426" t="s">
        <v>1159</v>
      </c>
    </row>
    <row r="427" spans="1:2" x14ac:dyDescent="0.3">
      <c r="A427" t="s">
        <v>1160</v>
      </c>
      <c r="B427" t="s">
        <v>1155</v>
      </c>
    </row>
    <row r="428" spans="1:2" x14ac:dyDescent="0.3">
      <c r="A428" t="s">
        <v>1161</v>
      </c>
      <c r="B428" t="s">
        <v>1162</v>
      </c>
    </row>
    <row r="429" spans="1:2" x14ac:dyDescent="0.3">
      <c r="A429" t="s">
        <v>1163</v>
      </c>
      <c r="B429" t="s">
        <v>1164</v>
      </c>
    </row>
    <row r="430" spans="1:2" x14ac:dyDescent="0.3">
      <c r="A430" t="s">
        <v>300</v>
      </c>
      <c r="B430" t="s">
        <v>1165</v>
      </c>
    </row>
    <row r="431" spans="1:2" x14ac:dyDescent="0.3">
      <c r="A431" t="s">
        <v>1166</v>
      </c>
      <c r="B431" t="s">
        <v>1167</v>
      </c>
    </row>
    <row r="432" spans="1:2" x14ac:dyDescent="0.3">
      <c r="A432" t="s">
        <v>1168</v>
      </c>
      <c r="B432" t="s">
        <v>1169</v>
      </c>
    </row>
    <row r="433" spans="1:2" x14ac:dyDescent="0.3">
      <c r="A433" t="s">
        <v>1170</v>
      </c>
      <c r="B433" t="s">
        <v>1171</v>
      </c>
    </row>
    <row r="434" spans="1:2" x14ac:dyDescent="0.3">
      <c r="A434" t="s">
        <v>1172</v>
      </c>
      <c r="B434" t="s">
        <v>1173</v>
      </c>
    </row>
    <row r="435" spans="1:2" x14ac:dyDescent="0.3">
      <c r="A435" t="s">
        <v>1174</v>
      </c>
      <c r="B435" t="s">
        <v>1175</v>
      </c>
    </row>
    <row r="436" spans="1:2" x14ac:dyDescent="0.3">
      <c r="A436" t="s">
        <v>1176</v>
      </c>
      <c r="B436" t="s">
        <v>1177</v>
      </c>
    </row>
    <row r="437" spans="1:2" x14ac:dyDescent="0.3">
      <c r="A437" t="s">
        <v>1178</v>
      </c>
      <c r="B437" t="s">
        <v>1179</v>
      </c>
    </row>
    <row r="438" spans="1:2" x14ac:dyDescent="0.3">
      <c r="A438" t="s">
        <v>1180</v>
      </c>
      <c r="B438" t="s">
        <v>1181</v>
      </c>
    </row>
    <row r="439" spans="1:2" x14ac:dyDescent="0.3">
      <c r="A439" t="s">
        <v>1182</v>
      </c>
      <c r="B439" t="s">
        <v>1183</v>
      </c>
    </row>
    <row r="440" spans="1:2" x14ac:dyDescent="0.3">
      <c r="A440" t="s">
        <v>1184</v>
      </c>
      <c r="B440" t="s">
        <v>1185</v>
      </c>
    </row>
    <row r="441" spans="1:2" x14ac:dyDescent="0.3">
      <c r="A441" t="s">
        <v>1186</v>
      </c>
      <c r="B441" t="s">
        <v>1187</v>
      </c>
    </row>
    <row r="442" spans="1:2" x14ac:dyDescent="0.3">
      <c r="A442" t="s">
        <v>1188</v>
      </c>
      <c r="B442" t="s">
        <v>1189</v>
      </c>
    </row>
    <row r="443" spans="1:2" x14ac:dyDescent="0.3">
      <c r="A443" t="s">
        <v>1190</v>
      </c>
      <c r="B443" t="s">
        <v>1191</v>
      </c>
    </row>
    <row r="444" spans="1:2" x14ac:dyDescent="0.3">
      <c r="A444" t="s">
        <v>1192</v>
      </c>
      <c r="B444" t="s">
        <v>1193</v>
      </c>
    </row>
    <row r="445" spans="1:2" x14ac:dyDescent="0.3">
      <c r="A445" t="s">
        <v>1194</v>
      </c>
      <c r="B445" t="s">
        <v>1195</v>
      </c>
    </row>
    <row r="446" spans="1:2" x14ac:dyDescent="0.3">
      <c r="A446" t="s">
        <v>1196</v>
      </c>
      <c r="B446" t="s">
        <v>1197</v>
      </c>
    </row>
    <row r="447" spans="1:2" x14ac:dyDescent="0.3">
      <c r="A447" t="s">
        <v>1198</v>
      </c>
      <c r="B447" t="s">
        <v>1199</v>
      </c>
    </row>
    <row r="448" spans="1:2" x14ac:dyDescent="0.3">
      <c r="A448" t="s">
        <v>1200</v>
      </c>
      <c r="B448" t="s">
        <v>1201</v>
      </c>
    </row>
    <row r="449" spans="1:2" x14ac:dyDescent="0.3">
      <c r="A449" t="s">
        <v>1202</v>
      </c>
      <c r="B449" t="s">
        <v>1203</v>
      </c>
    </row>
    <row r="450" spans="1:2" x14ac:dyDescent="0.3">
      <c r="A450" t="s">
        <v>1204</v>
      </c>
      <c r="B450" t="s">
        <v>1205</v>
      </c>
    </row>
    <row r="451" spans="1:2" x14ac:dyDescent="0.3">
      <c r="A451" t="s">
        <v>1206</v>
      </c>
      <c r="B451" t="s">
        <v>1207</v>
      </c>
    </row>
    <row r="452" spans="1:2" x14ac:dyDescent="0.3">
      <c r="A452" t="s">
        <v>1208</v>
      </c>
      <c r="B452" t="s">
        <v>1209</v>
      </c>
    </row>
    <row r="453" spans="1:2" x14ac:dyDescent="0.3">
      <c r="A453" t="s">
        <v>1210</v>
      </c>
      <c r="B453" t="s">
        <v>1211</v>
      </c>
    </row>
    <row r="454" spans="1:2" x14ac:dyDescent="0.3">
      <c r="A454" t="s">
        <v>1212</v>
      </c>
      <c r="B454" t="s">
        <v>1213</v>
      </c>
    </row>
    <row r="455" spans="1:2" x14ac:dyDescent="0.3">
      <c r="A455" t="s">
        <v>1214</v>
      </c>
      <c r="B455" t="s">
        <v>1215</v>
      </c>
    </row>
    <row r="456" spans="1:2" x14ac:dyDescent="0.3">
      <c r="A456" t="s">
        <v>1216</v>
      </c>
      <c r="B456" t="s">
        <v>1217</v>
      </c>
    </row>
    <row r="457" spans="1:2" x14ac:dyDescent="0.3">
      <c r="A457" t="s">
        <v>1218</v>
      </c>
      <c r="B457" t="s">
        <v>1219</v>
      </c>
    </row>
    <row r="458" spans="1:2" x14ac:dyDescent="0.3">
      <c r="A458" t="s">
        <v>1220</v>
      </c>
      <c r="B458" t="s">
        <v>1221</v>
      </c>
    </row>
    <row r="459" spans="1:2" x14ac:dyDescent="0.3">
      <c r="A459" t="s">
        <v>305</v>
      </c>
      <c r="B459" t="s">
        <v>1222</v>
      </c>
    </row>
    <row r="460" spans="1:2" x14ac:dyDescent="0.3">
      <c r="A460" t="s">
        <v>1223</v>
      </c>
      <c r="B460" t="s">
        <v>1224</v>
      </c>
    </row>
    <row r="461" spans="1:2" x14ac:dyDescent="0.3">
      <c r="A461" t="s">
        <v>1225</v>
      </c>
      <c r="B461" t="s">
        <v>1226</v>
      </c>
    </row>
    <row r="462" spans="1:2" x14ac:dyDescent="0.3">
      <c r="A462" t="s">
        <v>1227</v>
      </c>
      <c r="B462" t="s">
        <v>1228</v>
      </c>
    </row>
    <row r="463" spans="1:2" x14ac:dyDescent="0.3">
      <c r="A463" t="s">
        <v>1229</v>
      </c>
      <c r="B463" t="s">
        <v>1230</v>
      </c>
    </row>
    <row r="464" spans="1:2" x14ac:dyDescent="0.3">
      <c r="A464" t="s">
        <v>1231</v>
      </c>
      <c r="B464" t="s">
        <v>1232</v>
      </c>
    </row>
    <row r="465" spans="1:2" x14ac:dyDescent="0.3">
      <c r="A465" t="s">
        <v>1233</v>
      </c>
      <c r="B465" t="s">
        <v>1234</v>
      </c>
    </row>
    <row r="466" spans="1:2" x14ac:dyDescent="0.3">
      <c r="A466" t="s">
        <v>1235</v>
      </c>
      <c r="B466" t="s">
        <v>1236</v>
      </c>
    </row>
    <row r="467" spans="1:2" x14ac:dyDescent="0.3">
      <c r="A467" t="s">
        <v>1237</v>
      </c>
      <c r="B467" t="s">
        <v>1238</v>
      </c>
    </row>
    <row r="468" spans="1:2" x14ac:dyDescent="0.3">
      <c r="A468" t="s">
        <v>1239</v>
      </c>
      <c r="B468" t="s">
        <v>1240</v>
      </c>
    </row>
    <row r="469" spans="1:2" x14ac:dyDescent="0.3">
      <c r="A469" t="s">
        <v>308</v>
      </c>
      <c r="B469" t="s">
        <v>1241</v>
      </c>
    </row>
    <row r="470" spans="1:2" x14ac:dyDescent="0.3">
      <c r="A470" t="s">
        <v>309</v>
      </c>
      <c r="B470" t="s">
        <v>1242</v>
      </c>
    </row>
    <row r="471" spans="1:2" x14ac:dyDescent="0.3">
      <c r="A471" t="s">
        <v>1243</v>
      </c>
      <c r="B471" t="s">
        <v>1244</v>
      </c>
    </row>
    <row r="472" spans="1:2" x14ac:dyDescent="0.3">
      <c r="A472" t="s">
        <v>1245</v>
      </c>
      <c r="B472" t="s">
        <v>1246</v>
      </c>
    </row>
    <row r="473" spans="1:2" x14ac:dyDescent="0.3">
      <c r="A473" t="s">
        <v>1580</v>
      </c>
      <c r="B473" t="s">
        <v>1246</v>
      </c>
    </row>
    <row r="474" spans="1:2" x14ac:dyDescent="0.3">
      <c r="A474" t="s">
        <v>1581</v>
      </c>
    </row>
    <row r="475" spans="1:2" x14ac:dyDescent="0.3">
      <c r="A475" t="s">
        <v>1247</v>
      </c>
      <c r="B475" t="s">
        <v>1248</v>
      </c>
    </row>
    <row r="476" spans="1:2" x14ac:dyDescent="0.3">
      <c r="A476" t="s">
        <v>1249</v>
      </c>
      <c r="B476" t="s">
        <v>1250</v>
      </c>
    </row>
    <row r="477" spans="1:2" x14ac:dyDescent="0.3">
      <c r="A477" t="s">
        <v>1251</v>
      </c>
      <c r="B477" t="s">
        <v>1252</v>
      </c>
    </row>
    <row r="478" spans="1:2" x14ac:dyDescent="0.3">
      <c r="A478" t="s">
        <v>1253</v>
      </c>
      <c r="B478" t="s">
        <v>1254</v>
      </c>
    </row>
    <row r="479" spans="1:2" x14ac:dyDescent="0.3">
      <c r="A479" t="s">
        <v>1255</v>
      </c>
      <c r="B479" t="s">
        <v>1256</v>
      </c>
    </row>
    <row r="480" spans="1:2" x14ac:dyDescent="0.3">
      <c r="A480" t="s">
        <v>1257</v>
      </c>
      <c r="B480" t="s">
        <v>1258</v>
      </c>
    </row>
    <row r="481" spans="1:2" x14ac:dyDescent="0.3">
      <c r="A481" t="s">
        <v>1259</v>
      </c>
      <c r="B481" t="s">
        <v>1260</v>
      </c>
    </row>
    <row r="482" spans="1:2" x14ac:dyDescent="0.3">
      <c r="A482" t="s">
        <v>1261</v>
      </c>
      <c r="B482" t="s">
        <v>1262</v>
      </c>
    </row>
    <row r="483" spans="1:2" x14ac:dyDescent="0.3">
      <c r="A483" t="s">
        <v>1264</v>
      </c>
      <c r="B483" t="s">
        <v>1265</v>
      </c>
    </row>
    <row r="484" spans="1:2" x14ac:dyDescent="0.3">
      <c r="A484" t="s">
        <v>1266</v>
      </c>
      <c r="B484" t="s">
        <v>1267</v>
      </c>
    </row>
    <row r="485" spans="1:2" x14ac:dyDescent="0.3">
      <c r="A485" t="s">
        <v>1268</v>
      </c>
      <c r="B485" t="s">
        <v>1269</v>
      </c>
    </row>
    <row r="486" spans="1:2" x14ac:dyDescent="0.3">
      <c r="A486" t="s">
        <v>1270</v>
      </c>
      <c r="B486" t="s">
        <v>1187</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411</v>
      </c>
      <c r="B1" t="s">
        <v>15</v>
      </c>
      <c r="C1" t="s">
        <v>63</v>
      </c>
      <c r="D1" t="s">
        <v>2072</v>
      </c>
      <c r="E1" t="s">
        <v>65</v>
      </c>
    </row>
    <row r="2" spans="1:5" x14ac:dyDescent="0.3">
      <c r="A2" t="s">
        <v>541</v>
      </c>
      <c r="B2" t="s">
        <v>542</v>
      </c>
      <c r="C2" s="146" t="s">
        <v>1777</v>
      </c>
      <c r="D2" s="146" t="s">
        <v>1778</v>
      </c>
      <c r="E2" s="146" t="s">
        <v>1779</v>
      </c>
    </row>
    <row r="3" spans="1:5" x14ac:dyDescent="0.3">
      <c r="A3" t="s">
        <v>543</v>
      </c>
      <c r="B3" t="s">
        <v>544</v>
      </c>
      <c r="C3" s="146" t="s">
        <v>1785</v>
      </c>
      <c r="D3" s="146" t="s">
        <v>1786</v>
      </c>
      <c r="E3" s="146" t="s">
        <v>1787</v>
      </c>
    </row>
    <row r="4" spans="1:5" x14ac:dyDescent="0.3">
      <c r="A4" t="s">
        <v>98</v>
      </c>
      <c r="B4" t="s">
        <v>545</v>
      </c>
      <c r="C4" s="146" t="s">
        <v>1793</v>
      </c>
      <c r="D4" s="146" t="s">
        <v>1794</v>
      </c>
      <c r="E4" s="146" t="s">
        <v>1795</v>
      </c>
    </row>
    <row r="5" spans="1:5" x14ac:dyDescent="0.3">
      <c r="A5" t="s">
        <v>546</v>
      </c>
      <c r="B5" t="s">
        <v>547</v>
      </c>
      <c r="C5" s="146" t="s">
        <v>1809</v>
      </c>
      <c r="D5" s="146" t="s">
        <v>1810</v>
      </c>
      <c r="E5" s="146" t="s">
        <v>1811</v>
      </c>
    </row>
    <row r="6" spans="1:5" x14ac:dyDescent="0.3">
      <c r="A6" t="s">
        <v>548</v>
      </c>
      <c r="B6" t="s">
        <v>549</v>
      </c>
      <c r="C6" s="146" t="s">
        <v>1801</v>
      </c>
      <c r="D6" s="146" t="s">
        <v>1802</v>
      </c>
      <c r="E6" s="146" t="s">
        <v>1803</v>
      </c>
    </row>
    <row r="7" spans="1:5" x14ac:dyDescent="0.3">
      <c r="A7" t="s">
        <v>550</v>
      </c>
      <c r="B7" t="s">
        <v>551</v>
      </c>
      <c r="C7" s="146" t="s">
        <v>1801</v>
      </c>
      <c r="D7" s="146" t="s">
        <v>1802</v>
      </c>
      <c r="E7" s="146" t="s">
        <v>1803</v>
      </c>
    </row>
    <row r="8" spans="1:5" x14ac:dyDescent="0.3">
      <c r="A8" t="s">
        <v>552</v>
      </c>
      <c r="B8" t="s">
        <v>553</v>
      </c>
      <c r="C8" s="146" t="s">
        <v>1793</v>
      </c>
      <c r="D8" s="146" t="s">
        <v>1794</v>
      </c>
      <c r="E8" s="146" t="s">
        <v>1795</v>
      </c>
    </row>
    <row r="9" spans="1:5" x14ac:dyDescent="0.3">
      <c r="A9" t="s">
        <v>814</v>
      </c>
      <c r="B9" t="s">
        <v>815</v>
      </c>
      <c r="C9" s="146" t="s">
        <v>1817</v>
      </c>
      <c r="D9" s="146" t="s">
        <v>1818</v>
      </c>
      <c r="E9" s="146" t="s">
        <v>1819</v>
      </c>
    </row>
    <row r="10" spans="1:5" x14ac:dyDescent="0.3">
      <c r="A10" t="s">
        <v>554</v>
      </c>
      <c r="B10" t="s">
        <v>555</v>
      </c>
      <c r="C10" s="146" t="s">
        <v>1833</v>
      </c>
      <c r="D10" s="146" t="s">
        <v>1834</v>
      </c>
      <c r="E10" s="146" t="s">
        <v>1835</v>
      </c>
    </row>
    <row r="11" spans="1:5" x14ac:dyDescent="0.3">
      <c r="A11" t="s">
        <v>556</v>
      </c>
      <c r="B11" t="s">
        <v>557</v>
      </c>
      <c r="C11" s="146" t="s">
        <v>1833</v>
      </c>
      <c r="D11" s="146" t="s">
        <v>1834</v>
      </c>
      <c r="E11" s="146" t="s">
        <v>1835</v>
      </c>
    </row>
    <row r="12" spans="1:5" x14ac:dyDescent="0.3">
      <c r="A12" t="s">
        <v>558</v>
      </c>
      <c r="B12" t="s">
        <v>559</v>
      </c>
      <c r="C12" s="146" t="s">
        <v>1833</v>
      </c>
      <c r="D12" s="146" t="s">
        <v>1834</v>
      </c>
      <c r="E12" s="146" t="s">
        <v>1835</v>
      </c>
    </row>
    <row r="13" spans="1:5" x14ac:dyDescent="0.3">
      <c r="A13" t="s">
        <v>101</v>
      </c>
      <c r="B13" t="s">
        <v>560</v>
      </c>
      <c r="C13" s="146" t="s">
        <v>1841</v>
      </c>
      <c r="D13" s="146" t="s">
        <v>1842</v>
      </c>
      <c r="E13" s="146" t="s">
        <v>1843</v>
      </c>
    </row>
    <row r="14" spans="1:5" x14ac:dyDescent="0.3">
      <c r="A14" t="s">
        <v>104</v>
      </c>
      <c r="B14" t="s">
        <v>561</v>
      </c>
      <c r="C14" s="146" t="s">
        <v>1848</v>
      </c>
      <c r="D14" s="146" t="s">
        <v>1849</v>
      </c>
      <c r="E14" s="146" t="s">
        <v>1850</v>
      </c>
    </row>
    <row r="15" spans="1:5" x14ac:dyDescent="0.3">
      <c r="A15" t="s">
        <v>105</v>
      </c>
      <c r="B15" t="s">
        <v>562</v>
      </c>
      <c r="C15" s="146" t="s">
        <v>1848</v>
      </c>
      <c r="D15" s="146" t="s">
        <v>1849</v>
      </c>
      <c r="E15" s="146" t="s">
        <v>1850</v>
      </c>
    </row>
    <row r="16" spans="1:5" x14ac:dyDescent="0.3">
      <c r="A16" t="s">
        <v>107</v>
      </c>
      <c r="B16" t="s">
        <v>563</v>
      </c>
      <c r="C16" s="146" t="s">
        <v>1848</v>
      </c>
      <c r="D16" s="146" t="s">
        <v>1849</v>
      </c>
      <c r="E16" s="146" t="s">
        <v>1850</v>
      </c>
    </row>
    <row r="17" spans="1:5" x14ac:dyDescent="0.3">
      <c r="A17" t="s">
        <v>564</v>
      </c>
      <c r="B17" t="s">
        <v>565</v>
      </c>
      <c r="C17" s="146" t="s">
        <v>1848</v>
      </c>
      <c r="D17" s="146" t="s">
        <v>1849</v>
      </c>
      <c r="E17" s="146" t="s">
        <v>1850</v>
      </c>
    </row>
    <row r="18" spans="1:5" x14ac:dyDescent="0.3">
      <c r="A18" t="s">
        <v>566</v>
      </c>
      <c r="B18" t="s">
        <v>567</v>
      </c>
      <c r="C18" s="146" t="s">
        <v>1848</v>
      </c>
      <c r="D18" s="146" t="s">
        <v>1849</v>
      </c>
      <c r="E18" s="146" t="s">
        <v>1850</v>
      </c>
    </row>
    <row r="19" spans="1:5" x14ac:dyDescent="0.3">
      <c r="A19" t="s">
        <v>109</v>
      </c>
      <c r="B19" t="s">
        <v>568</v>
      </c>
      <c r="C19" s="146" t="s">
        <v>1855</v>
      </c>
      <c r="D19" s="146" t="s">
        <v>1856</v>
      </c>
      <c r="E19" s="146" t="s">
        <v>1857</v>
      </c>
    </row>
    <row r="20" spans="1:5" x14ac:dyDescent="0.3">
      <c r="A20" t="s">
        <v>569</v>
      </c>
      <c r="B20" t="s">
        <v>570</v>
      </c>
      <c r="C20" s="146" t="s">
        <v>1862</v>
      </c>
      <c r="D20" s="146" t="s">
        <v>1863</v>
      </c>
      <c r="E20" s="146" t="s">
        <v>1864</v>
      </c>
    </row>
    <row r="21" spans="1:5" x14ac:dyDescent="0.3">
      <c r="A21" t="s">
        <v>571</v>
      </c>
      <c r="B21" t="s">
        <v>572</v>
      </c>
      <c r="C21" s="146" t="s">
        <v>1883</v>
      </c>
      <c r="D21" s="146" t="s">
        <v>1884</v>
      </c>
      <c r="E21" s="146" t="s">
        <v>1885</v>
      </c>
    </row>
    <row r="22" spans="1:5" x14ac:dyDescent="0.3">
      <c r="A22" t="s">
        <v>573</v>
      </c>
      <c r="B22" t="s">
        <v>574</v>
      </c>
      <c r="C22" s="146" t="s">
        <v>1890</v>
      </c>
      <c r="D22" s="146" t="s">
        <v>1891</v>
      </c>
      <c r="E22" s="146" t="s">
        <v>1892</v>
      </c>
    </row>
    <row r="23" spans="1:5" x14ac:dyDescent="0.3">
      <c r="A23" t="s">
        <v>575</v>
      </c>
      <c r="B23" t="s">
        <v>576</v>
      </c>
      <c r="C23" s="146" t="s">
        <v>1869</v>
      </c>
      <c r="D23" s="146" t="s">
        <v>1870</v>
      </c>
      <c r="E23" s="146" t="s">
        <v>1871</v>
      </c>
    </row>
    <row r="24" spans="1:5" x14ac:dyDescent="0.3">
      <c r="A24" t="s">
        <v>577</v>
      </c>
      <c r="B24" t="s">
        <v>578</v>
      </c>
      <c r="C24" s="146" t="s">
        <v>1869</v>
      </c>
      <c r="D24" s="146" t="s">
        <v>1870</v>
      </c>
      <c r="E24" s="146" t="s">
        <v>1871</v>
      </c>
    </row>
    <row r="25" spans="1:5" x14ac:dyDescent="0.3">
      <c r="A25" t="s">
        <v>579</v>
      </c>
      <c r="B25" t="s">
        <v>580</v>
      </c>
      <c r="C25" s="146" t="s">
        <v>1869</v>
      </c>
      <c r="D25" s="146" t="s">
        <v>1870</v>
      </c>
      <c r="E25" s="146" t="s">
        <v>1871</v>
      </c>
    </row>
    <row r="26" spans="1:5" x14ac:dyDescent="0.3">
      <c r="A26" t="s">
        <v>581</v>
      </c>
      <c r="B26" t="s">
        <v>582</v>
      </c>
      <c r="C26" s="146" t="s">
        <v>1869</v>
      </c>
      <c r="D26" s="146" t="s">
        <v>1870</v>
      </c>
      <c r="E26" s="146" t="s">
        <v>1871</v>
      </c>
    </row>
    <row r="27" spans="1:5" x14ac:dyDescent="0.3">
      <c r="A27" t="s">
        <v>812</v>
      </c>
      <c r="B27" t="s">
        <v>813</v>
      </c>
      <c r="C27" s="146" t="s">
        <v>1897</v>
      </c>
      <c r="D27" s="146" t="s">
        <v>1898</v>
      </c>
      <c r="E27" s="146" t="s">
        <v>1899</v>
      </c>
    </row>
    <row r="28" spans="1:5" x14ac:dyDescent="0.3">
      <c r="A28" t="s">
        <v>585</v>
      </c>
      <c r="B28" t="s">
        <v>586</v>
      </c>
      <c r="C28" s="146" t="s">
        <v>1793</v>
      </c>
      <c r="D28" s="146" t="s">
        <v>1794</v>
      </c>
      <c r="E28" s="146" t="s">
        <v>1795</v>
      </c>
    </row>
    <row r="29" spans="1:5" x14ac:dyDescent="0.3">
      <c r="A29" t="s">
        <v>589</v>
      </c>
      <c r="B29" t="s">
        <v>590</v>
      </c>
      <c r="C29" s="146" t="s">
        <v>1876</v>
      </c>
      <c r="D29" s="146" t="s">
        <v>1877</v>
      </c>
      <c r="E29" s="146" t="s">
        <v>1878</v>
      </c>
    </row>
    <row r="30" spans="1:5" x14ac:dyDescent="0.3">
      <c r="A30" t="s">
        <v>591</v>
      </c>
      <c r="B30" t="s">
        <v>592</v>
      </c>
      <c r="C30" s="146" t="s">
        <v>1909</v>
      </c>
      <c r="D30" s="146" t="s">
        <v>1910</v>
      </c>
      <c r="E30" s="146" t="s">
        <v>1911</v>
      </c>
    </row>
    <row r="31" spans="1:5" x14ac:dyDescent="0.3">
      <c r="A31" t="s">
        <v>593</v>
      </c>
      <c r="B31" t="s">
        <v>594</v>
      </c>
      <c r="C31" s="146" t="s">
        <v>1909</v>
      </c>
      <c r="D31" s="146" t="s">
        <v>1910</v>
      </c>
      <c r="E31" s="146" t="s">
        <v>1911</v>
      </c>
    </row>
    <row r="32" spans="1:5" x14ac:dyDescent="0.3">
      <c r="A32" t="s">
        <v>595</v>
      </c>
      <c r="B32" t="s">
        <v>596</v>
      </c>
      <c r="C32" s="146" t="s">
        <v>1909</v>
      </c>
      <c r="D32" s="146" t="s">
        <v>1910</v>
      </c>
      <c r="E32" s="146" t="s">
        <v>1911</v>
      </c>
    </row>
    <row r="33" spans="1:5" x14ac:dyDescent="0.3">
      <c r="A33" t="s">
        <v>597</v>
      </c>
      <c r="B33" t="s">
        <v>598</v>
      </c>
      <c r="C33" s="146" t="s">
        <v>1909</v>
      </c>
      <c r="D33" s="146" t="s">
        <v>1910</v>
      </c>
      <c r="E33" s="146" t="s">
        <v>1911</v>
      </c>
    </row>
    <row r="34" spans="1:5" x14ac:dyDescent="0.3">
      <c r="A34" t="s">
        <v>599</v>
      </c>
      <c r="B34" t="s">
        <v>600</v>
      </c>
      <c r="C34" s="146" t="s">
        <v>1909</v>
      </c>
      <c r="D34" s="146" t="s">
        <v>1910</v>
      </c>
      <c r="E34" s="146" t="s">
        <v>1911</v>
      </c>
    </row>
    <row r="35" spans="1:5" x14ac:dyDescent="0.3">
      <c r="A35" t="s">
        <v>2076</v>
      </c>
      <c r="C35" s="146" t="s">
        <v>1909</v>
      </c>
      <c r="D35" s="146" t="s">
        <v>1910</v>
      </c>
      <c r="E35" s="146" t="s">
        <v>1911</v>
      </c>
    </row>
    <row r="36" spans="1:5" x14ac:dyDescent="0.3">
      <c r="A36" t="s">
        <v>601</v>
      </c>
      <c r="B36" t="s">
        <v>602</v>
      </c>
      <c r="C36" s="146" t="s">
        <v>1909</v>
      </c>
      <c r="D36" s="146" t="s">
        <v>1910</v>
      </c>
      <c r="E36" s="146" t="s">
        <v>1911</v>
      </c>
    </row>
    <row r="37" spans="1:5" x14ac:dyDescent="0.3">
      <c r="A37" t="s">
        <v>603</v>
      </c>
      <c r="B37" t="s">
        <v>604</v>
      </c>
      <c r="C37" s="146" t="s">
        <v>1909</v>
      </c>
      <c r="D37" s="146" t="s">
        <v>1910</v>
      </c>
      <c r="E37" s="146" t="s">
        <v>1911</v>
      </c>
    </row>
    <row r="38" spans="1:5" x14ac:dyDescent="0.3">
      <c r="A38" t="s">
        <v>605</v>
      </c>
      <c r="B38" t="s">
        <v>606</v>
      </c>
      <c r="C38" s="146" t="s">
        <v>1909</v>
      </c>
      <c r="D38" s="146" t="s">
        <v>1910</v>
      </c>
      <c r="E38" s="146" t="s">
        <v>1911</v>
      </c>
    </row>
    <row r="39" spans="1:5" x14ac:dyDescent="0.3">
      <c r="A39" t="s">
        <v>607</v>
      </c>
      <c r="B39" t="s">
        <v>608</v>
      </c>
      <c r="C39" s="146" t="s">
        <v>1909</v>
      </c>
      <c r="D39" s="146" t="s">
        <v>1910</v>
      </c>
      <c r="E39" s="146" t="s">
        <v>1911</v>
      </c>
    </row>
    <row r="40" spans="1:5" x14ac:dyDescent="0.3">
      <c r="A40" t="s">
        <v>609</v>
      </c>
      <c r="B40" t="s">
        <v>610</v>
      </c>
      <c r="C40" s="146" t="s">
        <v>1909</v>
      </c>
      <c r="D40" s="146" t="s">
        <v>1910</v>
      </c>
      <c r="E40" s="146" t="s">
        <v>1911</v>
      </c>
    </row>
    <row r="41" spans="1:5" x14ac:dyDescent="0.3">
      <c r="A41" t="s">
        <v>611</v>
      </c>
      <c r="B41" t="s">
        <v>612</v>
      </c>
      <c r="C41" s="146" t="s">
        <v>1909</v>
      </c>
      <c r="D41" s="146" t="s">
        <v>1910</v>
      </c>
      <c r="E41" s="146" t="s">
        <v>1911</v>
      </c>
    </row>
    <row r="42" spans="1:5" x14ac:dyDescent="0.3">
      <c r="A42" t="s">
        <v>613</v>
      </c>
      <c r="B42" t="s">
        <v>614</v>
      </c>
      <c r="C42" s="146" t="s">
        <v>1909</v>
      </c>
      <c r="D42" s="146" t="s">
        <v>1910</v>
      </c>
      <c r="E42" s="146" t="s">
        <v>1911</v>
      </c>
    </row>
    <row r="43" spans="1:5" x14ac:dyDescent="0.3">
      <c r="A43" t="s">
        <v>27</v>
      </c>
      <c r="B43" t="s">
        <v>615</v>
      </c>
      <c r="C43" s="146" t="s">
        <v>1909</v>
      </c>
      <c r="D43" s="146" t="s">
        <v>1910</v>
      </c>
      <c r="E43" s="146" t="s">
        <v>1911</v>
      </c>
    </row>
    <row r="44" spans="1:5" x14ac:dyDescent="0.3">
      <c r="A44" t="s">
        <v>616</v>
      </c>
      <c r="B44" t="s">
        <v>617</v>
      </c>
      <c r="C44" s="146" t="s">
        <v>1909</v>
      </c>
      <c r="D44" s="146" t="s">
        <v>1910</v>
      </c>
      <c r="E44" s="146" t="s">
        <v>1911</v>
      </c>
    </row>
    <row r="45" spans="1:5" x14ac:dyDescent="0.3">
      <c r="A45" t="s">
        <v>618</v>
      </c>
      <c r="B45" t="s">
        <v>619</v>
      </c>
      <c r="C45" s="146"/>
      <c r="D45" s="146"/>
      <c r="E45" s="146"/>
    </row>
    <row r="46" spans="1:5" x14ac:dyDescent="0.3">
      <c r="A46" t="s">
        <v>620</v>
      </c>
      <c r="B46" t="s">
        <v>621</v>
      </c>
      <c r="C46" s="146"/>
      <c r="D46" s="146"/>
      <c r="E46" s="146"/>
    </row>
    <row r="47" spans="1:5" x14ac:dyDescent="0.3">
      <c r="A47" t="s">
        <v>622</v>
      </c>
      <c r="B47" t="s">
        <v>623</v>
      </c>
      <c r="C47" s="146"/>
      <c r="D47" s="146"/>
      <c r="E47" s="146"/>
    </row>
    <row r="48" spans="1:5" x14ac:dyDescent="0.3">
      <c r="A48" t="s">
        <v>624</v>
      </c>
      <c r="B48" t="s">
        <v>625</v>
      </c>
      <c r="C48" s="146"/>
      <c r="D48" s="146"/>
      <c r="E48" s="146"/>
    </row>
    <row r="49" spans="1:5" x14ac:dyDescent="0.3">
      <c r="A49" t="s">
        <v>626</v>
      </c>
      <c r="B49" t="s">
        <v>627</v>
      </c>
      <c r="C49" s="146" t="s">
        <v>1920</v>
      </c>
      <c r="D49" s="146" t="s">
        <v>1921</v>
      </c>
      <c r="E49" s="146" t="s">
        <v>1922</v>
      </c>
    </row>
    <row r="50" spans="1:5" x14ac:dyDescent="0.3">
      <c r="A50" t="s">
        <v>628</v>
      </c>
      <c r="B50" t="s">
        <v>629</v>
      </c>
      <c r="C50" s="146" t="s">
        <v>1924</v>
      </c>
      <c r="D50" s="146" t="s">
        <v>1925</v>
      </c>
      <c r="E50" s="146" t="s">
        <v>1926</v>
      </c>
    </row>
    <row r="51" spans="1:5" x14ac:dyDescent="0.3">
      <c r="A51" t="s">
        <v>111</v>
      </c>
      <c r="B51" t="s">
        <v>630</v>
      </c>
      <c r="C51" s="146" t="s">
        <v>1928</v>
      </c>
      <c r="D51" s="146" t="s">
        <v>1929</v>
      </c>
      <c r="E51" s="146" t="s">
        <v>1930</v>
      </c>
    </row>
    <row r="52" spans="1:5" x14ac:dyDescent="0.3">
      <c r="A52" t="s">
        <v>631</v>
      </c>
      <c r="B52" t="s">
        <v>632</v>
      </c>
      <c r="C52" s="146" t="s">
        <v>1936</v>
      </c>
      <c r="D52" s="146" t="s">
        <v>1937</v>
      </c>
      <c r="E52" s="146" t="s">
        <v>1938</v>
      </c>
    </row>
    <row r="53" spans="1:5" x14ac:dyDescent="0.3">
      <c r="A53" t="s">
        <v>633</v>
      </c>
      <c r="B53" t="s">
        <v>634</v>
      </c>
      <c r="C53" s="146" t="s">
        <v>1928</v>
      </c>
      <c r="D53" s="146" t="s">
        <v>1929</v>
      </c>
      <c r="E53" s="146" t="s">
        <v>1930</v>
      </c>
    </row>
    <row r="54" spans="1:5" x14ac:dyDescent="0.3">
      <c r="A54" t="s">
        <v>635</v>
      </c>
      <c r="B54" t="s">
        <v>636</v>
      </c>
      <c r="C54" s="146" t="s">
        <v>1932</v>
      </c>
      <c r="D54" s="146" t="s">
        <v>1933</v>
      </c>
      <c r="E54" s="146" t="s">
        <v>1934</v>
      </c>
    </row>
    <row r="55" spans="1:5" x14ac:dyDescent="0.3">
      <c r="A55" t="s">
        <v>637</v>
      </c>
      <c r="B55" t="s">
        <v>638</v>
      </c>
      <c r="C55" s="146" t="s">
        <v>1947</v>
      </c>
      <c r="D55" s="146" t="s">
        <v>1948</v>
      </c>
      <c r="E55" s="146" t="s">
        <v>1949</v>
      </c>
    </row>
    <row r="56" spans="1:5" x14ac:dyDescent="0.3">
      <c r="A56" t="s">
        <v>113</v>
      </c>
      <c r="B56" t="s">
        <v>639</v>
      </c>
      <c r="C56" s="146" t="s">
        <v>1952</v>
      </c>
      <c r="D56" s="146" t="s">
        <v>1953</v>
      </c>
      <c r="E56" s="146" t="s">
        <v>1954</v>
      </c>
    </row>
    <row r="57" spans="1:5" x14ac:dyDescent="0.3">
      <c r="A57" t="s">
        <v>115</v>
      </c>
      <c r="B57" t="s">
        <v>640</v>
      </c>
      <c r="C57" s="146" t="s">
        <v>1957</v>
      </c>
      <c r="D57" s="146" t="s">
        <v>1958</v>
      </c>
      <c r="E57" s="146" t="s">
        <v>1959</v>
      </c>
    </row>
    <row r="58" spans="1:5" x14ac:dyDescent="0.3">
      <c r="A58" t="s">
        <v>117</v>
      </c>
      <c r="B58" t="s">
        <v>641</v>
      </c>
      <c r="C58" s="146" t="s">
        <v>1962</v>
      </c>
      <c r="D58" s="146" t="s">
        <v>1963</v>
      </c>
      <c r="E58" s="146" t="s">
        <v>1964</v>
      </c>
    </row>
    <row r="59" spans="1:5" x14ac:dyDescent="0.3">
      <c r="A59" t="s">
        <v>642</v>
      </c>
      <c r="B59" t="s">
        <v>643</v>
      </c>
      <c r="C59" s="146" t="s">
        <v>1967</v>
      </c>
      <c r="D59" s="146" t="s">
        <v>1968</v>
      </c>
      <c r="E59" s="146" t="s">
        <v>1969</v>
      </c>
    </row>
    <row r="60" spans="1:5" x14ac:dyDescent="0.3">
      <c r="A60" t="s">
        <v>644</v>
      </c>
      <c r="B60" t="s">
        <v>645</v>
      </c>
      <c r="C60" s="146" t="s">
        <v>1972</v>
      </c>
      <c r="D60" s="146" t="s">
        <v>1973</v>
      </c>
      <c r="E60" s="146" t="s">
        <v>1974</v>
      </c>
    </row>
    <row r="61" spans="1:5" x14ac:dyDescent="0.3">
      <c r="A61" t="s">
        <v>646</v>
      </c>
      <c r="B61" t="s">
        <v>647</v>
      </c>
      <c r="C61" s="146" t="s">
        <v>1978</v>
      </c>
      <c r="D61" s="146" t="s">
        <v>1979</v>
      </c>
      <c r="E61" s="146" t="s">
        <v>1980</v>
      </c>
    </row>
    <row r="62" spans="1:5" x14ac:dyDescent="0.3">
      <c r="A62" t="s">
        <v>648</v>
      </c>
      <c r="B62" t="s">
        <v>649</v>
      </c>
      <c r="C62" s="146" t="s">
        <v>1993</v>
      </c>
      <c r="D62" s="146" t="s">
        <v>1994</v>
      </c>
      <c r="E62" s="146" t="s">
        <v>1995</v>
      </c>
    </row>
    <row r="63" spans="1:5" x14ac:dyDescent="0.3">
      <c r="A63" t="s">
        <v>650</v>
      </c>
      <c r="B63" t="s">
        <v>651</v>
      </c>
      <c r="C63" s="146" t="s">
        <v>1998</v>
      </c>
      <c r="D63" s="146" t="s">
        <v>1999</v>
      </c>
      <c r="E63" s="146" t="s">
        <v>2000</v>
      </c>
    </row>
    <row r="64" spans="1:5" x14ac:dyDescent="0.3">
      <c r="A64" t="s">
        <v>652</v>
      </c>
      <c r="B64" t="s">
        <v>653</v>
      </c>
      <c r="C64" s="146" t="s">
        <v>2003</v>
      </c>
      <c r="D64" s="146" t="s">
        <v>2004</v>
      </c>
      <c r="E64" s="146" t="s">
        <v>2005</v>
      </c>
    </row>
    <row r="65" spans="1:5" x14ac:dyDescent="0.3">
      <c r="A65" t="s">
        <v>654</v>
      </c>
      <c r="B65" t="s">
        <v>655</v>
      </c>
      <c r="C65" s="146" t="s">
        <v>1998</v>
      </c>
      <c r="D65" s="146" t="s">
        <v>1999</v>
      </c>
      <c r="E65" s="146" t="s">
        <v>2000</v>
      </c>
    </row>
    <row r="66" spans="1:5" x14ac:dyDescent="0.3">
      <c r="A66" t="s">
        <v>656</v>
      </c>
      <c r="B66" t="s">
        <v>657</v>
      </c>
      <c r="C66" s="146"/>
      <c r="D66" s="146"/>
      <c r="E66" s="146"/>
    </row>
    <row r="67" spans="1:5" x14ac:dyDescent="0.3">
      <c r="A67" t="s">
        <v>658</v>
      </c>
      <c r="B67" t="s">
        <v>659</v>
      </c>
      <c r="C67" s="146" t="s">
        <v>2017</v>
      </c>
      <c r="D67" s="146" t="s">
        <v>2018</v>
      </c>
      <c r="E67" s="146" t="s">
        <v>2019</v>
      </c>
    </row>
    <row r="68" spans="1:5" x14ac:dyDescent="0.3">
      <c r="A68" t="s">
        <v>660</v>
      </c>
      <c r="B68" t="s">
        <v>661</v>
      </c>
      <c r="C68" s="146" t="s">
        <v>2021</v>
      </c>
      <c r="D68" s="146" t="s">
        <v>2022</v>
      </c>
      <c r="E68" s="146" t="s">
        <v>2023</v>
      </c>
    </row>
    <row r="69" spans="1:5" x14ac:dyDescent="0.3">
      <c r="A69" t="s">
        <v>662</v>
      </c>
      <c r="B69" t="s">
        <v>663</v>
      </c>
      <c r="C69" s="146" t="s">
        <v>2025</v>
      </c>
      <c r="D69" s="146" t="s">
        <v>2026</v>
      </c>
      <c r="E69" s="146" t="s">
        <v>2027</v>
      </c>
    </row>
    <row r="70" spans="1:5" x14ac:dyDescent="0.3">
      <c r="A70" t="s">
        <v>664</v>
      </c>
      <c r="B70" t="s">
        <v>665</v>
      </c>
      <c r="C70" s="146" t="s">
        <v>2029</v>
      </c>
      <c r="D70" s="146" t="s">
        <v>2030</v>
      </c>
      <c r="E70" s="146" t="s">
        <v>2031</v>
      </c>
    </row>
    <row r="71" spans="1:5" x14ac:dyDescent="0.3">
      <c r="A71" t="s">
        <v>666</v>
      </c>
      <c r="B71" t="s">
        <v>667</v>
      </c>
      <c r="C71" s="146" t="s">
        <v>2033</v>
      </c>
      <c r="D71" s="146" t="s">
        <v>2034</v>
      </c>
      <c r="E71" s="146" t="s">
        <v>2035</v>
      </c>
    </row>
    <row r="72" spans="1:5" x14ac:dyDescent="0.3">
      <c r="A72" t="s">
        <v>668</v>
      </c>
      <c r="B72" t="s">
        <v>669</v>
      </c>
      <c r="C72" s="146" t="s">
        <v>2045</v>
      </c>
      <c r="D72" s="146" t="s">
        <v>2046</v>
      </c>
      <c r="E72" s="146" t="s">
        <v>2047</v>
      </c>
    </row>
    <row r="73" spans="1:5" x14ac:dyDescent="0.3">
      <c r="A73" t="s">
        <v>670</v>
      </c>
      <c r="B73" t="s">
        <v>671</v>
      </c>
      <c r="C73" s="146" t="s">
        <v>2049</v>
      </c>
      <c r="D73" s="146" t="s">
        <v>2050</v>
      </c>
      <c r="E73" s="146" t="s">
        <v>2051</v>
      </c>
    </row>
    <row r="74" spans="1:5" x14ac:dyDescent="0.3">
      <c r="A74" t="s">
        <v>672</v>
      </c>
      <c r="B74" t="s">
        <v>673</v>
      </c>
      <c r="C74" s="146"/>
      <c r="D74" s="146"/>
      <c r="E74" s="146"/>
    </row>
    <row r="75" spans="1:5" x14ac:dyDescent="0.3">
      <c r="A75" t="s">
        <v>674</v>
      </c>
      <c r="B75" t="s">
        <v>675</v>
      </c>
      <c r="C75" s="146" t="s">
        <v>2037</v>
      </c>
      <c r="D75" s="146" t="s">
        <v>2038</v>
      </c>
      <c r="E75" s="146" t="s">
        <v>2039</v>
      </c>
    </row>
    <row r="76" spans="1:5" x14ac:dyDescent="0.3">
      <c r="A76" t="s">
        <v>676</v>
      </c>
      <c r="B76" t="s">
        <v>677</v>
      </c>
      <c r="C76" s="146" t="s">
        <v>2041</v>
      </c>
      <c r="D76" s="146" t="s">
        <v>2042</v>
      </c>
      <c r="E76" s="146" t="s">
        <v>2043</v>
      </c>
    </row>
    <row r="77" spans="1:5" x14ac:dyDescent="0.3">
      <c r="A77" t="s">
        <v>678</v>
      </c>
      <c r="B77" t="s">
        <v>679</v>
      </c>
      <c r="C77" s="146" t="s">
        <v>2062</v>
      </c>
      <c r="D77" s="146" t="s">
        <v>2063</v>
      </c>
      <c r="E77" s="146" t="s">
        <v>2064</v>
      </c>
    </row>
    <row r="78" spans="1:5" x14ac:dyDescent="0.3">
      <c r="A78" t="s">
        <v>680</v>
      </c>
      <c r="B78" t="s">
        <v>681</v>
      </c>
      <c r="C78" s="146" t="s">
        <v>2062</v>
      </c>
      <c r="D78" s="146" t="s">
        <v>2063</v>
      </c>
      <c r="E78" s="146" t="s">
        <v>2064</v>
      </c>
    </row>
    <row r="79" spans="1:5" x14ac:dyDescent="0.3">
      <c r="A79" t="s">
        <v>682</v>
      </c>
      <c r="B79" t="s">
        <v>683</v>
      </c>
      <c r="C79" s="146" t="s">
        <v>2062</v>
      </c>
      <c r="D79" s="146" t="s">
        <v>2063</v>
      </c>
      <c r="E79" s="146" t="s">
        <v>2064</v>
      </c>
    </row>
    <row r="80" spans="1:5" x14ac:dyDescent="0.3">
      <c r="A80" t="s">
        <v>684</v>
      </c>
      <c r="B80" t="s">
        <v>685</v>
      </c>
      <c r="C80" s="146" t="s">
        <v>2062</v>
      </c>
      <c r="D80" s="146" t="s">
        <v>2063</v>
      </c>
      <c r="E80" s="146" t="s">
        <v>2064</v>
      </c>
    </row>
    <row r="81" spans="1:5" x14ac:dyDescent="0.3">
      <c r="A81" t="s">
        <v>686</v>
      </c>
      <c r="B81" t="s">
        <v>687</v>
      </c>
      <c r="C81" s="146" t="s">
        <v>2062</v>
      </c>
      <c r="D81" s="146" t="s">
        <v>2063</v>
      </c>
      <c r="E81" s="146" t="s">
        <v>2064</v>
      </c>
    </row>
    <row r="82" spans="1:5" x14ac:dyDescent="0.3">
      <c r="A82" t="s">
        <v>688</v>
      </c>
      <c r="B82" t="s">
        <v>689</v>
      </c>
      <c r="C82" s="146" t="s">
        <v>2062</v>
      </c>
      <c r="D82" s="146" t="s">
        <v>2063</v>
      </c>
      <c r="E82" s="146" t="s">
        <v>2064</v>
      </c>
    </row>
    <row r="83" spans="1:5" x14ac:dyDescent="0.3">
      <c r="A83" t="s">
        <v>690</v>
      </c>
      <c r="B83" t="s">
        <v>691</v>
      </c>
      <c r="C83" s="146" t="s">
        <v>2062</v>
      </c>
      <c r="D83" s="146" t="s">
        <v>2063</v>
      </c>
      <c r="E83" s="146" t="s">
        <v>2064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N6" sqref="N6"/>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26.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A14" t="s">
        <v>24</v>
      </c>
      <c r="B14">
        <v>2</v>
      </c>
      <c r="C14" t="s">
        <v>25</v>
      </c>
      <c r="D14" t="s">
        <v>26</v>
      </c>
      <c r="E14" t="s">
        <v>27</v>
      </c>
      <c r="F14" t="s">
        <v>27</v>
      </c>
      <c r="G14" t="s">
        <v>28</v>
      </c>
      <c r="H14" s="5">
        <v>21006.01</v>
      </c>
      <c r="I14" s="5">
        <v>0</v>
      </c>
      <c r="J14" s="5">
        <v>0</v>
      </c>
      <c r="K14" s="5">
        <v>21006.01</v>
      </c>
      <c r="L14" s="5">
        <v>0</v>
      </c>
      <c r="M14" s="6">
        <v>0</v>
      </c>
      <c r="N14" t="s">
        <v>30</v>
      </c>
    </row>
    <row r="15" spans="1:14" x14ac:dyDescent="0.3">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37</v>
      </c>
    </row>
    <row r="16" spans="1:14" x14ac:dyDescent="0.3">
      <c r="A16" t="s">
        <v>24</v>
      </c>
      <c r="B16">
        <v>4</v>
      </c>
      <c r="C16" t="s">
        <v>31</v>
      </c>
      <c r="D16" t="s">
        <v>32</v>
      </c>
      <c r="E16" t="s">
        <v>33</v>
      </c>
      <c r="F16" t="s">
        <v>38</v>
      </c>
      <c r="G16" t="s">
        <v>39</v>
      </c>
      <c r="H16" s="5">
        <v>0.01</v>
      </c>
      <c r="I16" s="5">
        <v>267761.89999999997</v>
      </c>
      <c r="J16" s="5">
        <v>267761.90000000002</v>
      </c>
      <c r="K16" s="5">
        <v>0.01</v>
      </c>
      <c r="L16" s="5">
        <v>0</v>
      </c>
      <c r="M16" s="6">
        <v>0</v>
      </c>
      <c r="N16" t="s">
        <v>37</v>
      </c>
    </row>
    <row r="17" spans="1:14" x14ac:dyDescent="0.3">
      <c r="A17" t="s">
        <v>24</v>
      </c>
      <c r="B17">
        <v>4</v>
      </c>
      <c r="C17" t="s">
        <v>31</v>
      </c>
      <c r="D17" t="s">
        <v>171</v>
      </c>
      <c r="E17" t="s">
        <v>2244</v>
      </c>
      <c r="F17" t="s">
        <v>172</v>
      </c>
      <c r="G17" t="s">
        <v>173</v>
      </c>
      <c r="H17" s="5">
        <v>0</v>
      </c>
      <c r="I17" s="5">
        <v>3325</v>
      </c>
      <c r="J17" s="5">
        <v>3325</v>
      </c>
      <c r="K17" s="5">
        <v>0</v>
      </c>
      <c r="L17" s="5">
        <v>0</v>
      </c>
      <c r="M17" s="6" t="s">
        <v>45</v>
      </c>
      <c r="N17" t="s">
        <v>30</v>
      </c>
    </row>
    <row r="18" spans="1:14" x14ac:dyDescent="0.3">
      <c r="A18" t="s">
        <v>24</v>
      </c>
      <c r="B18">
        <v>4</v>
      </c>
      <c r="C18" t="s">
        <v>31</v>
      </c>
      <c r="D18" t="s">
        <v>171</v>
      </c>
      <c r="E18" t="s">
        <v>2244</v>
      </c>
      <c r="F18" t="s">
        <v>174</v>
      </c>
      <c r="G18" t="s">
        <v>175</v>
      </c>
      <c r="H18" s="5">
        <v>-6054</v>
      </c>
      <c r="I18" s="5">
        <v>85438</v>
      </c>
      <c r="J18" s="5">
        <v>84757</v>
      </c>
      <c r="K18" s="5">
        <v>-5373</v>
      </c>
      <c r="L18" s="5">
        <v>681</v>
      </c>
      <c r="M18" s="6">
        <v>-0.11248761149653122</v>
      </c>
      <c r="N18" t="s">
        <v>30</v>
      </c>
    </row>
    <row r="19" spans="1:14" x14ac:dyDescent="0.3">
      <c r="A19" t="s">
        <v>24</v>
      </c>
      <c r="B19">
        <v>4</v>
      </c>
      <c r="C19" t="s">
        <v>31</v>
      </c>
      <c r="D19" t="s">
        <v>2245</v>
      </c>
      <c r="E19" t="s">
        <v>176</v>
      </c>
      <c r="F19" t="s">
        <v>177</v>
      </c>
      <c r="G19" t="s">
        <v>178</v>
      </c>
      <c r="H19" s="5">
        <v>5403</v>
      </c>
      <c r="I19" s="5">
        <v>0</v>
      </c>
      <c r="J19" s="5">
        <v>5403</v>
      </c>
      <c r="K19" s="5">
        <v>0</v>
      </c>
      <c r="L19" s="5">
        <v>-5403</v>
      </c>
      <c r="M19" s="6">
        <v>-1</v>
      </c>
      <c r="N19" t="s">
        <v>30</v>
      </c>
    </row>
    <row r="20" spans="1:14" x14ac:dyDescent="0.3">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30</v>
      </c>
    </row>
    <row r="21" spans="1:14" x14ac:dyDescent="0.3">
      <c r="A21" t="s">
        <v>24</v>
      </c>
      <c r="B21">
        <v>4</v>
      </c>
      <c r="C21" t="s">
        <v>40</v>
      </c>
      <c r="D21" t="s">
        <v>41</v>
      </c>
      <c r="E21" t="s">
        <v>42</v>
      </c>
      <c r="F21" t="s">
        <v>43</v>
      </c>
      <c r="G21" t="s">
        <v>44</v>
      </c>
      <c r="H21" s="5">
        <v>0</v>
      </c>
      <c r="I21" s="5">
        <v>5289529.8899999997</v>
      </c>
      <c r="J21" s="5">
        <v>5289529.8899999997</v>
      </c>
      <c r="K21" s="5">
        <v>0</v>
      </c>
      <c r="L21" s="5">
        <v>0</v>
      </c>
      <c r="M21" s="6" t="s">
        <v>45</v>
      </c>
      <c r="N21" t="s">
        <v>37</v>
      </c>
    </row>
    <row r="22" spans="1:14" x14ac:dyDescent="0.3">
      <c r="A22" t="s">
        <v>24</v>
      </c>
      <c r="B22">
        <v>4</v>
      </c>
      <c r="C22" t="s">
        <v>40</v>
      </c>
      <c r="D22" t="s">
        <v>2246</v>
      </c>
      <c r="E22" t="s">
        <v>184</v>
      </c>
      <c r="F22" t="s">
        <v>184</v>
      </c>
      <c r="G22" t="s">
        <v>185</v>
      </c>
      <c r="H22" s="5">
        <v>-3741.84</v>
      </c>
      <c r="I22" s="5">
        <v>1993.25</v>
      </c>
      <c r="J22" s="5">
        <v>7.999999999992724E-2</v>
      </c>
      <c r="K22" s="5">
        <v>-1748.67</v>
      </c>
      <c r="L22" s="5">
        <v>1993.17</v>
      </c>
      <c r="M22" s="6">
        <v>-0.53267109229683796</v>
      </c>
      <c r="N22" t="s">
        <v>30</v>
      </c>
    </row>
    <row r="23" spans="1:14" x14ac:dyDescent="0.3">
      <c r="A23" t="s">
        <v>24</v>
      </c>
      <c r="B23">
        <v>5</v>
      </c>
      <c r="C23" t="s">
        <v>46</v>
      </c>
      <c r="D23" t="s">
        <v>47</v>
      </c>
      <c r="E23" t="s">
        <v>47</v>
      </c>
      <c r="F23" t="s">
        <v>47</v>
      </c>
      <c r="G23" t="s">
        <v>48</v>
      </c>
      <c r="H23" s="5">
        <v>0</v>
      </c>
      <c r="I23" s="5">
        <v>3985337</v>
      </c>
      <c r="J23" s="5">
        <v>3985337</v>
      </c>
      <c r="K23" s="5">
        <v>0</v>
      </c>
      <c r="L23" s="5">
        <v>0</v>
      </c>
      <c r="M23" s="6" t="s">
        <v>45</v>
      </c>
      <c r="N23" t="s">
        <v>37</v>
      </c>
    </row>
    <row r="24" spans="1:14" x14ac:dyDescent="0.3">
      <c r="A24" t="s">
        <v>24</v>
      </c>
      <c r="B24">
        <v>5</v>
      </c>
      <c r="C24" t="s">
        <v>46</v>
      </c>
      <c r="D24" t="s">
        <v>47</v>
      </c>
      <c r="E24" t="s">
        <v>50</v>
      </c>
      <c r="F24" t="s">
        <v>51</v>
      </c>
      <c r="G24" t="s">
        <v>48</v>
      </c>
      <c r="H24" s="5">
        <v>0</v>
      </c>
      <c r="I24" s="5">
        <v>1399072</v>
      </c>
      <c r="J24" s="5">
        <v>1399072</v>
      </c>
      <c r="K24" s="5">
        <v>0</v>
      </c>
      <c r="L24" s="5">
        <v>0</v>
      </c>
      <c r="M24" s="6" t="s">
        <v>45</v>
      </c>
      <c r="N2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312</v>
      </c>
      <c r="J9" s="37" t="s">
        <v>313</v>
      </c>
    </row>
    <row r="10" spans="1:10" ht="12" x14ac:dyDescent="0.3">
      <c r="A10" s="27" t="s">
        <v>2383</v>
      </c>
      <c r="B10" s="27"/>
      <c r="D10" s="38"/>
      <c r="I10" s="28">
        <f>SUM(I12:I65)</f>
        <v>0</v>
      </c>
      <c r="J10" s="28">
        <f>SUM(J12:J65)</f>
        <v>-6.9849193096160889E-10</v>
      </c>
    </row>
    <row r="11" spans="1:10" ht="24.5" thickBot="1" x14ac:dyDescent="0.25">
      <c r="A11" s="39" t="s">
        <v>15</v>
      </c>
      <c r="B11" s="210" t="s">
        <v>2301</v>
      </c>
      <c r="C11" s="39" t="s">
        <v>2302</v>
      </c>
      <c r="D11" s="39">
        <f>'Trial Balance'!J6</f>
        <v>2021</v>
      </c>
      <c r="E11" s="39">
        <f>'Trial Balance'!K6</f>
        <v>2022</v>
      </c>
      <c r="F11" s="40" t="s">
        <v>22</v>
      </c>
      <c r="G11" s="40" t="s">
        <v>315</v>
      </c>
      <c r="H11" s="211"/>
      <c r="I11" s="40" t="s">
        <v>52</v>
      </c>
      <c r="J11" s="40" t="s">
        <v>19</v>
      </c>
    </row>
    <row r="12" spans="1:10" ht="10.5" thickTop="1" x14ac:dyDescent="0.2">
      <c r="A12" s="41" t="s">
        <v>2247</v>
      </c>
      <c r="B12" s="41"/>
      <c r="C12" s="41"/>
      <c r="D12" s="42"/>
      <c r="E12" s="42"/>
      <c r="F12" s="43"/>
    </row>
    <row r="13" spans="1:10" ht="12" x14ac:dyDescent="0.3">
      <c r="A13" s="44" t="s">
        <v>2248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 x14ac:dyDescent="0.3">
      <c r="A14" s="44" t="s">
        <v>2249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3">
      <c r="A15" s="44" t="s">
        <v>2250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2251</v>
      </c>
      <c r="B16" s="48">
        <v>4</v>
      </c>
      <c r="C16" s="49">
        <v>4</v>
      </c>
      <c r="D16" s="50">
        <f>SUM(D13:D15)</f>
        <v>519466</v>
      </c>
      <c r="E16" s="50">
        <f>SUM(E13:E15)</f>
        <v>385556</v>
      </c>
      <c r="F16" s="34" t="s">
        <v>316</v>
      </c>
      <c r="I16" s="47"/>
      <c r="J16" s="47"/>
    </row>
    <row r="17" spans="1:10" x14ac:dyDescent="0.2">
      <c r="A17" s="51" t="s">
        <v>2252</v>
      </c>
      <c r="B17" s="51"/>
      <c r="C17" s="51"/>
      <c r="D17" s="52"/>
      <c r="E17" s="52"/>
      <c r="F17" s="34" t="s">
        <v>24</v>
      </c>
      <c r="I17" s="47"/>
      <c r="J17" s="47"/>
    </row>
    <row r="18" spans="1:10" ht="40" x14ac:dyDescent="0.3">
      <c r="A18" s="44" t="s">
        <v>2273</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0" x14ac:dyDescent="0.3">
      <c r="A19" s="53" t="s">
        <v>2274</v>
      </c>
      <c r="B19" s="53">
        <v>6</v>
      </c>
      <c r="C19" s="54" t="s">
        <v>317</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20" x14ac:dyDescent="0.3">
      <c r="A20" s="53" t="s">
        <v>2253</v>
      </c>
      <c r="B20" s="53">
        <v>7</v>
      </c>
      <c r="C20" s="54" t="s">
        <v>318</v>
      </c>
      <c r="D20" s="46">
        <f>ROUND(SUMIF('Trial Balance'!N:N,F20,'Trial Balance'!H:H),0)</f>
        <v>0</v>
      </c>
      <c r="E20" s="46">
        <f>ROUND(SUMIF('Trial Balance'!N:N,F20,'Trial Balance'!K:K),0)+G20</f>
        <v>0</v>
      </c>
      <c r="F20" s="34" t="s">
        <v>319</v>
      </c>
      <c r="I20" s="47">
        <f>SUMIF('Trial Balance'!$N:$N,F20,'Trial Balance'!H:H)</f>
        <v>0</v>
      </c>
      <c r="J20" s="47">
        <f>SUMIF('Trial Balance'!$N:$N,F20,'Trial Balance'!K:K)</f>
        <v>0</v>
      </c>
    </row>
    <row r="21" spans="1:10" x14ac:dyDescent="0.2">
      <c r="A21" s="55" t="s">
        <v>2254</v>
      </c>
      <c r="B21" s="55">
        <v>8</v>
      </c>
      <c r="C21" s="56">
        <v>6</v>
      </c>
      <c r="D21" s="50">
        <f>D19+D20</f>
        <v>682569</v>
      </c>
      <c r="E21" s="50">
        <f>E19+E20</f>
        <v>1603336</v>
      </c>
      <c r="I21" s="47"/>
      <c r="J21" s="47"/>
    </row>
    <row r="22" spans="1:10" ht="20" x14ac:dyDescent="0.3">
      <c r="A22" s="44" t="s">
        <v>2275</v>
      </c>
      <c r="B22" s="44">
        <v>9</v>
      </c>
      <c r="C22" s="45">
        <v>7</v>
      </c>
      <c r="D22" s="46">
        <f>ROUND(SUMIF('Trial Balance'!N:N,F22,'Trial Balance'!H:H),0)</f>
        <v>0</v>
      </c>
      <c r="E22" s="46">
        <f>ROUND(SUMIF('Trial Balance'!N:N,F22,'Trial Balance'!K:K),0)+G22</f>
        <v>0</v>
      </c>
      <c r="F22" s="34" t="s">
        <v>320</v>
      </c>
      <c r="I22" s="47">
        <f>SUMIF('Trial Balance'!$N:$N,F22,'Trial Balance'!H:H)</f>
        <v>0</v>
      </c>
      <c r="J22" s="47">
        <f>SUMIF('Trial Balance'!$N:$N,F22,'Trial Balance'!K:K)</f>
        <v>0</v>
      </c>
    </row>
    <row r="23" spans="1:10" ht="20" x14ac:dyDescent="0.3">
      <c r="A23" s="44" t="s">
        <v>2276</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2255</v>
      </c>
      <c r="B24" s="48">
        <v>11</v>
      </c>
      <c r="C24" s="49">
        <v>9</v>
      </c>
      <c r="D24" s="50">
        <f>SUM(D18:D20,D22:D23)</f>
        <v>1108398</v>
      </c>
      <c r="E24" s="50">
        <f>SUM(E18:E20,E22:E23)</f>
        <v>2024019</v>
      </c>
      <c r="F24" s="34" t="s">
        <v>321</v>
      </c>
      <c r="I24" s="47"/>
      <c r="J24" s="47"/>
    </row>
    <row r="25" spans="1:10" x14ac:dyDescent="0.2">
      <c r="A25" s="48" t="s">
        <v>2256</v>
      </c>
      <c r="B25" s="48">
        <v>12</v>
      </c>
      <c r="C25" s="49">
        <v>10</v>
      </c>
      <c r="D25" s="50">
        <f>D26+D27</f>
        <v>10421</v>
      </c>
      <c r="E25" s="50">
        <f>E26+E27</f>
        <v>10172</v>
      </c>
      <c r="F25" s="34" t="s">
        <v>322</v>
      </c>
      <c r="I25" s="47"/>
      <c r="J25" s="47"/>
    </row>
    <row r="26" spans="1:10" ht="12" x14ac:dyDescent="0.3">
      <c r="A26" s="44" t="s">
        <v>2257</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3">
      <c r="A27" s="44" t="s">
        <v>2258</v>
      </c>
      <c r="B27" s="44">
        <f>B26+1</f>
        <v>14</v>
      </c>
      <c r="C27" s="44">
        <v>12</v>
      </c>
      <c r="D27" s="46">
        <f>ROUND(SUMIF('Trial Balance'!N:N,F27,'Trial Balance'!H:H),0)</f>
        <v>0</v>
      </c>
      <c r="E27" s="46">
        <f>ROUND(SUMIF('Trial Balance'!N:N,F27,'Trial Balance'!K:K),0)+G27</f>
        <v>0</v>
      </c>
      <c r="F27" s="34" t="s">
        <v>323</v>
      </c>
      <c r="I27" s="47">
        <f>SUMIF('Trial Balance'!$N:$N,F27,'Trial Balance'!H:H)</f>
        <v>0</v>
      </c>
      <c r="J27" s="47">
        <f>SUMIF('Trial Balance'!$N:$N,F27,'Trial Balance'!K:K)</f>
        <v>0</v>
      </c>
    </row>
    <row r="28" spans="1:10" ht="40" x14ac:dyDescent="0.3">
      <c r="A28" s="44" t="s">
        <v>2259</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 x14ac:dyDescent="0.2">
      <c r="A29" s="48" t="s">
        <v>2260</v>
      </c>
      <c r="B29" s="48">
        <v>16</v>
      </c>
      <c r="C29" s="48">
        <v>14</v>
      </c>
      <c r="D29" s="50">
        <f>D24+D26-D28-D35-D38-D41</f>
        <v>973554</v>
      </c>
      <c r="E29" s="50">
        <f>E24+E26-E28-E35-E38-E41</f>
        <v>1832267</v>
      </c>
      <c r="F29" s="34" t="s">
        <v>324</v>
      </c>
      <c r="I29" s="47"/>
      <c r="J29" s="47"/>
    </row>
    <row r="30" spans="1:10" x14ac:dyDescent="0.2">
      <c r="A30" s="48" t="s">
        <v>2261</v>
      </c>
      <c r="B30" s="48">
        <v>17</v>
      </c>
      <c r="C30" s="48">
        <v>15</v>
      </c>
      <c r="D30" s="50">
        <f>D16+D27+D29</f>
        <v>1493020</v>
      </c>
      <c r="E30" s="50">
        <f>E16+E27+E29</f>
        <v>2217823</v>
      </c>
      <c r="F30" s="34" t="s">
        <v>325</v>
      </c>
      <c r="I30" s="47"/>
      <c r="J30" s="47"/>
    </row>
    <row r="31" spans="1:10" ht="50" x14ac:dyDescent="0.3">
      <c r="A31" s="44" t="s">
        <v>2277</v>
      </c>
      <c r="B31" s="44">
        <v>18</v>
      </c>
      <c r="C31" s="44">
        <v>16</v>
      </c>
      <c r="D31" s="46">
        <f>-ROUND(SUMIF('Trial Balance'!N:N,F31,'Trial Balance'!H:H),0)</f>
        <v>0</v>
      </c>
      <c r="E31" s="46">
        <f>-ROUND(SUMIF('Trial Balance'!N:N,F31,'Trial Balance'!K:K),0)+G31</f>
        <v>0</v>
      </c>
      <c r="F31" s="34" t="s">
        <v>326</v>
      </c>
      <c r="I31" s="47">
        <f>SUMIF('Trial Balance'!$N:$N,F31,'Trial Balance'!H:H)</f>
        <v>0</v>
      </c>
      <c r="J31" s="47">
        <f>SUMIF('Trial Balance'!$N:$N,F31,'Trial Balance'!K:K)</f>
        <v>0</v>
      </c>
    </row>
    <row r="32" spans="1:10" ht="12" x14ac:dyDescent="0.3">
      <c r="A32" s="44" t="s">
        <v>2278</v>
      </c>
      <c r="B32" s="44">
        <v>19</v>
      </c>
      <c r="C32" s="51">
        <v>17</v>
      </c>
      <c r="D32" s="46">
        <f>-ROUND(SUMIF('Trial Balance'!N:N,F32,'Trial Balance'!H:H),0)</f>
        <v>0</v>
      </c>
      <c r="E32" s="46">
        <f>-ROUND(SUMIF('Trial Balance'!N:N,F32,'Trial Balance'!K:K),0)+G32</f>
        <v>0</v>
      </c>
      <c r="F32" s="34" t="s">
        <v>327</v>
      </c>
      <c r="I32" s="47">
        <f>SUMIF('Trial Balance'!$N:$N,F32,'Trial Balance'!H:H)</f>
        <v>0</v>
      </c>
      <c r="J32" s="47">
        <f>SUMIF('Trial Balance'!$N:$N,F32,'Trial Balance'!K:K)</f>
        <v>0</v>
      </c>
    </row>
    <row r="33" spans="1:10" x14ac:dyDescent="0.2">
      <c r="A33" s="48" t="s">
        <v>2262</v>
      </c>
      <c r="B33" s="48">
        <v>20</v>
      </c>
      <c r="C33" s="48">
        <v>18</v>
      </c>
      <c r="D33" s="50">
        <f>D34+D37+D40+D43</f>
        <v>3742</v>
      </c>
      <c r="E33" s="50">
        <f>E34+E37+E40+E43</f>
        <v>1749</v>
      </c>
      <c r="F33" s="34" t="s">
        <v>328</v>
      </c>
      <c r="I33" s="47"/>
      <c r="J33" s="47"/>
    </row>
    <row r="34" spans="1:10" x14ac:dyDescent="0.2">
      <c r="A34" s="57" t="s">
        <v>2263</v>
      </c>
      <c r="B34" s="57">
        <v>21</v>
      </c>
      <c r="C34" s="48">
        <v>19</v>
      </c>
      <c r="D34" s="50">
        <f>D35+D36</f>
        <v>3742</v>
      </c>
      <c r="E34" s="50">
        <f>E35+E36</f>
        <v>1749</v>
      </c>
      <c r="F34" s="34" t="s">
        <v>329</v>
      </c>
      <c r="I34" s="47"/>
      <c r="J34" s="47"/>
    </row>
    <row r="35" spans="1:10" ht="12" x14ac:dyDescent="0.3">
      <c r="A35" s="44" t="s">
        <v>2265</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3">
      <c r="A36" s="44" t="s">
        <v>2264</v>
      </c>
      <c r="B36" s="44">
        <v>23</v>
      </c>
      <c r="C36" s="44">
        <v>21</v>
      </c>
      <c r="D36" s="46">
        <f>-ROUND(SUMIF('Trial Balance'!N:N,F36,'Trial Balance'!H:H),0)</f>
        <v>0</v>
      </c>
      <c r="E36" s="46">
        <f>-ROUND(SUMIF('Trial Balance'!N:N,F36,'Trial Balance'!K:K),0)+G36</f>
        <v>0</v>
      </c>
      <c r="F36" s="34" t="s">
        <v>330</v>
      </c>
      <c r="I36" s="47">
        <f>SUMIF('Trial Balance'!$N:$N,F36,'Trial Balance'!H:H)</f>
        <v>0</v>
      </c>
      <c r="J36" s="47">
        <f>SUMIF('Trial Balance'!$N:$N,F36,'Trial Balance'!K:K)</f>
        <v>0</v>
      </c>
    </row>
    <row r="37" spans="1:10" x14ac:dyDescent="0.2">
      <c r="A37" s="57" t="s">
        <v>2300</v>
      </c>
      <c r="B37" s="57">
        <v>24</v>
      </c>
      <c r="C37" s="48">
        <v>22</v>
      </c>
      <c r="D37" s="50">
        <f>D38+D39</f>
        <v>0</v>
      </c>
      <c r="E37" s="50">
        <f>E38+E39</f>
        <v>0</v>
      </c>
      <c r="F37" s="34" t="s">
        <v>331</v>
      </c>
      <c r="I37" s="47"/>
      <c r="J37" s="47"/>
    </row>
    <row r="38" spans="1:10" ht="12" x14ac:dyDescent="0.3">
      <c r="A38" s="44" t="s">
        <v>2279</v>
      </c>
      <c r="B38" s="44">
        <v>25</v>
      </c>
      <c r="C38" s="44">
        <v>23</v>
      </c>
      <c r="D38" s="46">
        <f>-ROUND(SUMIF('Trial Balance'!N:N,F38,'Trial Balance'!H:H),0)</f>
        <v>0</v>
      </c>
      <c r="E38" s="46">
        <f>-ROUND(SUMIF('Trial Balance'!N:N,F38,'Trial Balance'!K:K),0)+G38</f>
        <v>0</v>
      </c>
      <c r="F38" s="34" t="s">
        <v>332</v>
      </c>
      <c r="I38" s="47">
        <f>SUMIF('Trial Balance'!$N:$N,F38,'Trial Balance'!H:H)</f>
        <v>0</v>
      </c>
      <c r="J38" s="47">
        <f>SUMIF('Trial Balance'!$N:$N,F38,'Trial Balance'!K:K)</f>
        <v>0</v>
      </c>
    </row>
    <row r="39" spans="1:10" ht="12" x14ac:dyDescent="0.3">
      <c r="A39" s="44" t="s">
        <v>2280</v>
      </c>
      <c r="B39" s="44">
        <v>26</v>
      </c>
      <c r="C39" s="44">
        <v>24</v>
      </c>
      <c r="D39" s="46">
        <f>-ROUND(SUMIF('Trial Balance'!N:N,F39,'Trial Balance'!H:H),0)</f>
        <v>0</v>
      </c>
      <c r="E39" s="46">
        <f>-ROUND(SUMIF('Trial Balance'!N:N,F39,'Trial Balance'!K:K),0)+G39</f>
        <v>0</v>
      </c>
      <c r="F39" s="34" t="s">
        <v>333</v>
      </c>
      <c r="I39" s="47">
        <f>SUMIF('Trial Balance'!$N:$N,F39,'Trial Balance'!H:H)</f>
        <v>0</v>
      </c>
      <c r="J39" s="47">
        <f>SUMIF('Trial Balance'!$N:$N,F39,'Trial Balance'!K:K)</f>
        <v>0</v>
      </c>
    </row>
    <row r="40" spans="1:10" ht="20" x14ac:dyDescent="0.2">
      <c r="A40" s="57" t="s">
        <v>2266</v>
      </c>
      <c r="B40" s="57">
        <v>27</v>
      </c>
      <c r="C40" s="48">
        <v>25</v>
      </c>
      <c r="D40" s="50">
        <f>D41+D42</f>
        <v>0</v>
      </c>
      <c r="E40" s="50">
        <f>E41+E42</f>
        <v>0</v>
      </c>
      <c r="F40" s="34" t="s">
        <v>334</v>
      </c>
      <c r="I40" s="47"/>
      <c r="J40" s="47"/>
    </row>
    <row r="41" spans="1:10" ht="12" x14ac:dyDescent="0.3">
      <c r="A41" s="44" t="s">
        <v>2281</v>
      </c>
      <c r="B41" s="44">
        <f>B40+1</f>
        <v>28</v>
      </c>
      <c r="C41" s="44">
        <v>26</v>
      </c>
      <c r="D41" s="46">
        <f>-ROUND(SUMIF('Trial Balance'!N:N,F41,'Trial Balance'!H:H),0)</f>
        <v>0</v>
      </c>
      <c r="E41" s="46">
        <f>-ROUND(SUMIF('Trial Balance'!N:N,F41,'Trial Balance'!K:K),0)+G41</f>
        <v>0</v>
      </c>
      <c r="F41" s="34" t="s">
        <v>335</v>
      </c>
      <c r="I41" s="47">
        <f>SUMIF('Trial Balance'!$N:$N,F41,'Trial Balance'!H:H)</f>
        <v>0</v>
      </c>
      <c r="J41" s="47">
        <f>SUMIF('Trial Balance'!$N:$N,F41,'Trial Balance'!K:K)</f>
        <v>0</v>
      </c>
    </row>
    <row r="42" spans="1:10" ht="12" x14ac:dyDescent="0.3">
      <c r="A42" s="44" t="s">
        <v>2282</v>
      </c>
      <c r="B42" s="44">
        <f>B41+1</f>
        <v>29</v>
      </c>
      <c r="C42" s="44">
        <v>27</v>
      </c>
      <c r="D42" s="46">
        <f>-ROUND(SUMIF('Trial Balance'!N:N,F42,'Trial Balance'!H:H),0)</f>
        <v>0</v>
      </c>
      <c r="E42" s="46">
        <f>-ROUND(SUMIF('Trial Balance'!N:N,F42,'Trial Balance'!K:K),0)+G42</f>
        <v>0</v>
      </c>
      <c r="F42" s="34" t="s">
        <v>336</v>
      </c>
      <c r="I42" s="47">
        <f>SUMIF('Trial Balance'!$N:$N,F42,'Trial Balance'!H:H)</f>
        <v>0</v>
      </c>
      <c r="J42" s="47">
        <f>SUMIF('Trial Balance'!$N:$N,F42,'Trial Balance'!K:K)</f>
        <v>0</v>
      </c>
    </row>
    <row r="43" spans="1:10" ht="12" x14ac:dyDescent="0.3">
      <c r="A43" s="44" t="s">
        <v>2283</v>
      </c>
      <c r="B43" s="44">
        <f>B42+1</f>
        <v>30</v>
      </c>
      <c r="C43" s="44">
        <v>28</v>
      </c>
      <c r="D43" s="46">
        <f>-ROUND(SUMIF('Trial Balance'!N:N,F43,'Trial Balance'!H:H),0)</f>
        <v>0</v>
      </c>
      <c r="E43" s="46">
        <f>-ROUND(SUMIF('Trial Balance'!N:N,F43,'Trial Balance'!K:K),0)+G43</f>
        <v>0</v>
      </c>
      <c r="F43" s="34" t="s">
        <v>337</v>
      </c>
      <c r="I43" s="47">
        <f>SUMIF('Trial Balance'!$N:$N,F43,'Trial Balance'!H:H)</f>
        <v>0</v>
      </c>
      <c r="J43" s="47">
        <f>SUMIF('Trial Balance'!$N:$N,F43,'Trial Balance'!K:K)</f>
        <v>0</v>
      </c>
    </row>
    <row r="44" spans="1:10" x14ac:dyDescent="0.2">
      <c r="A44" s="51" t="s">
        <v>2267</v>
      </c>
      <c r="B44" s="51"/>
      <c r="C44" s="51"/>
      <c r="D44" s="52"/>
      <c r="E44" s="52"/>
      <c r="F44" s="34" t="s">
        <v>24</v>
      </c>
      <c r="I44" s="47"/>
      <c r="J44" s="47"/>
    </row>
    <row r="45" spans="1:10" x14ac:dyDescent="0.2">
      <c r="A45" s="48" t="s">
        <v>2268</v>
      </c>
      <c r="B45" s="48">
        <v>31</v>
      </c>
      <c r="C45" s="48">
        <v>29</v>
      </c>
      <c r="D45" s="50">
        <f>SUM(D46:D50)</f>
        <v>207290</v>
      </c>
      <c r="E45" s="50">
        <f>SUM(E46:E50)</f>
        <v>207290</v>
      </c>
      <c r="F45" s="34" t="s">
        <v>338</v>
      </c>
      <c r="I45" s="47"/>
      <c r="J45" s="47"/>
    </row>
    <row r="46" spans="1:10" ht="12" x14ac:dyDescent="0.3">
      <c r="A46" s="44" t="s">
        <v>2284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3">
      <c r="A47" s="44" t="s">
        <v>2285</v>
      </c>
      <c r="B47" s="44">
        <f t="shared" ref="B47:B61" si="0">B46+1</f>
        <v>33</v>
      </c>
      <c r="C47" s="44">
        <v>31</v>
      </c>
      <c r="D47" s="46">
        <f>-ROUND(SUMIF('Trial Balance'!N:N,F47,'Trial Balance'!H:H),0)</f>
        <v>0</v>
      </c>
      <c r="E47" s="46">
        <f>-ROUND(SUMIF('Trial Balance'!N:N,F47,'Trial Balance'!K:K),0)+G47</f>
        <v>0</v>
      </c>
      <c r="F47" s="34" t="s">
        <v>339</v>
      </c>
      <c r="I47" s="47">
        <f>SUMIF('Trial Balance'!$N:$N,F47,'Trial Balance'!H:H)</f>
        <v>0</v>
      </c>
      <c r="J47" s="47">
        <f>SUMIF('Trial Balance'!$N:$N,F47,'Trial Balance'!K:K)</f>
        <v>0</v>
      </c>
    </row>
    <row r="48" spans="1:10" ht="12" x14ac:dyDescent="0.3">
      <c r="A48" s="44" t="s">
        <v>2286</v>
      </c>
      <c r="B48" s="44">
        <f t="shared" si="0"/>
        <v>34</v>
      </c>
      <c r="C48" s="44">
        <v>32</v>
      </c>
      <c r="D48" s="46">
        <f>-ROUND(SUMIF('Trial Balance'!N:N,F48,'Trial Balance'!H:H),0)</f>
        <v>0</v>
      </c>
      <c r="E48" s="46">
        <f>-ROUND(SUMIF('Trial Balance'!N:N,F48,'Trial Balance'!K:K),0)+G48</f>
        <v>0</v>
      </c>
      <c r="F48" s="34" t="s">
        <v>340</v>
      </c>
      <c r="I48" s="47">
        <f>SUMIF('Trial Balance'!$N:$N,F48,'Trial Balance'!H:H)</f>
        <v>0</v>
      </c>
      <c r="J48" s="47">
        <f>SUMIF('Trial Balance'!$N:$N,F48,'Trial Balance'!K:K)</f>
        <v>0</v>
      </c>
    </row>
    <row r="49" spans="1:10" ht="12" x14ac:dyDescent="0.3">
      <c r="A49" s="44" t="s">
        <v>2287</v>
      </c>
      <c r="B49" s="44">
        <f t="shared" si="0"/>
        <v>35</v>
      </c>
      <c r="C49" s="44">
        <v>33</v>
      </c>
      <c r="D49" s="46">
        <f>-ROUND(SUMIF('Trial Balance'!N:N,F49,'Trial Balance'!H:H),0)</f>
        <v>0</v>
      </c>
      <c r="E49" s="46">
        <f>-ROUND(SUMIF('Trial Balance'!N:N,F49,'Trial Balance'!K:K),0)+G49</f>
        <v>0</v>
      </c>
      <c r="F49" s="34" t="s">
        <v>341</v>
      </c>
      <c r="I49" s="47">
        <f>SUMIF('Trial Balance'!$N:$N,F49,'Trial Balance'!H:H)</f>
        <v>0</v>
      </c>
      <c r="J49" s="47">
        <f>SUMIF('Trial Balance'!$N:$N,F49,'Trial Balance'!K:K)</f>
        <v>0</v>
      </c>
    </row>
    <row r="50" spans="1:10" ht="12" x14ac:dyDescent="0.3">
      <c r="A50" s="44" t="s">
        <v>2288</v>
      </c>
      <c r="B50" s="44">
        <f t="shared" si="0"/>
        <v>36</v>
      </c>
      <c r="C50" s="44">
        <v>34</v>
      </c>
      <c r="D50" s="46">
        <f>-ROUND(SUMIF('Trial Balance'!N:N,F50,'Trial Balance'!H:H),0)</f>
        <v>0</v>
      </c>
      <c r="E50" s="46">
        <f>-ROUND(SUMIF('Trial Balance'!N:N,F50,'Trial Balance'!K:K),0)+G50</f>
        <v>0</v>
      </c>
      <c r="F50" s="34" t="s">
        <v>342</v>
      </c>
      <c r="I50" s="47">
        <f>SUMIF('Trial Balance'!$N:$N,F50,'Trial Balance'!H:H)</f>
        <v>0</v>
      </c>
      <c r="J50" s="47">
        <f>SUMIF('Trial Balance'!$N:$N,F50,'Trial Balance'!K:K)</f>
        <v>0</v>
      </c>
    </row>
    <row r="51" spans="1:10" ht="12" x14ac:dyDescent="0.3">
      <c r="A51" s="44" t="s">
        <v>2289</v>
      </c>
      <c r="B51" s="44">
        <f t="shared" si="0"/>
        <v>37</v>
      </c>
      <c r="C51" s="44">
        <v>35</v>
      </c>
      <c r="D51" s="46">
        <f>-ROUND(SUMIF('Trial Balance'!N:N,F51,'Trial Balance'!H:H),0)</f>
        <v>0</v>
      </c>
      <c r="E51" s="46">
        <f>-ROUND(SUMIF('Trial Balance'!N:N,F51,'Trial Balance'!K:K),0)+G51</f>
        <v>0</v>
      </c>
      <c r="F51" s="34" t="s">
        <v>343</v>
      </c>
      <c r="I51" s="47">
        <f>SUMIF('Trial Balance'!$N:$N,F51,'Trial Balance'!H:H)</f>
        <v>0</v>
      </c>
      <c r="J51" s="47">
        <f>SUMIF('Trial Balance'!$N:$N,F51,'Trial Balance'!K:K)</f>
        <v>0</v>
      </c>
    </row>
    <row r="52" spans="1:10" ht="12" x14ac:dyDescent="0.3">
      <c r="A52" s="44" t="s">
        <v>2290</v>
      </c>
      <c r="B52" s="44">
        <f t="shared" si="0"/>
        <v>38</v>
      </c>
      <c r="C52" s="44">
        <v>36</v>
      </c>
      <c r="D52" s="46">
        <f>-ROUND(SUMIF('Trial Balance'!N:N,F52,'Trial Balance'!H:H),0)</f>
        <v>0</v>
      </c>
      <c r="E52" s="46">
        <f>-ROUND(SUMIF('Trial Balance'!N:N,F52,'Trial Balance'!K:K),0)+G52</f>
        <v>0</v>
      </c>
      <c r="F52" s="34" t="s">
        <v>344</v>
      </c>
      <c r="I52" s="47">
        <f>SUMIF('Trial Balance'!$N:$N,F52,'Trial Balance'!H:H)</f>
        <v>0</v>
      </c>
      <c r="J52" s="47">
        <f>SUMIF('Trial Balance'!$N:$N,F52,'Trial Balance'!K:K)</f>
        <v>0</v>
      </c>
    </row>
    <row r="53" spans="1:10" ht="12" x14ac:dyDescent="0.3">
      <c r="A53" s="44" t="s">
        <v>2291</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3">
      <c r="A54" s="44" t="s">
        <v>2292</v>
      </c>
      <c r="B54" s="44">
        <f t="shared" si="0"/>
        <v>40</v>
      </c>
      <c r="C54" s="44">
        <v>38</v>
      </c>
      <c r="D54" s="46">
        <f>-ROUND(SUMIF('Trial Balance'!N:N,F54,'Trial Balance'!H:H),0)</f>
        <v>0</v>
      </c>
      <c r="E54" s="46">
        <f>-ROUND(SUMIF('Trial Balance'!N:N,F54,'Trial Balance'!K:K),0)+G54</f>
        <v>0</v>
      </c>
      <c r="F54" s="34" t="s">
        <v>345</v>
      </c>
      <c r="I54" s="47">
        <f>SUMIF('Trial Balance'!$N:$N,F54,'Trial Balance'!H:H)</f>
        <v>0</v>
      </c>
      <c r="J54" s="47">
        <f>SUMIF('Trial Balance'!$N:$N,F54,'Trial Balance'!K:K)</f>
        <v>0</v>
      </c>
    </row>
    <row r="55" spans="1:10" ht="12" x14ac:dyDescent="0.3">
      <c r="A55" s="44" t="s">
        <v>2269</v>
      </c>
      <c r="B55" s="44">
        <f t="shared" si="0"/>
        <v>41</v>
      </c>
      <c r="C55" s="44">
        <v>39</v>
      </c>
      <c r="D55" s="46">
        <f>-ROUND(SUMIF('Trial Balance'!N:N,F55,'Trial Balance'!H:H),0)</f>
        <v>0</v>
      </c>
      <c r="E55" s="46">
        <f>-ROUND(SUMIF('Trial Balance'!N:N,F55,'Trial Balance'!K:K),0)+G55</f>
        <v>0</v>
      </c>
      <c r="F55" s="34" t="s">
        <v>346</v>
      </c>
      <c r="I55" s="47">
        <f>SUMIF('Trial Balance'!$N:$N,F55,'Trial Balance'!H:H)</f>
        <v>0</v>
      </c>
      <c r="J55" s="47">
        <f>SUMIF('Trial Balance'!$N:$N,F55,'Trial Balance'!K:K)</f>
        <v>0</v>
      </c>
    </row>
    <row r="56" spans="1:10" ht="12" x14ac:dyDescent="0.3">
      <c r="A56" s="44" t="s">
        <v>2270</v>
      </c>
      <c r="B56" s="44">
        <f t="shared" si="0"/>
        <v>42</v>
      </c>
      <c r="C56" s="44">
        <v>40</v>
      </c>
      <c r="D56" s="46">
        <f>-ROUND(SUMIF('Trial Balance'!N:N,F56,'Trial Balance'!H:H),0)</f>
        <v>0</v>
      </c>
      <c r="E56" s="46">
        <f>-ROUND(SUMIF('Trial Balance'!N:N,F56,'Trial Balance'!K:K),0)+G56</f>
        <v>0</v>
      </c>
      <c r="F56" s="34" t="s">
        <v>347</v>
      </c>
      <c r="I56" s="47">
        <f>SUMIF('Trial Balance'!$N:$N,F56,'Trial Balance'!H:H)</f>
        <v>0</v>
      </c>
      <c r="J56" s="47">
        <f>SUMIF('Trial Balance'!$N:$N,F56,'Trial Balance'!K:K)</f>
        <v>0</v>
      </c>
    </row>
    <row r="57" spans="1:10" ht="12" x14ac:dyDescent="0.3">
      <c r="A57" s="51" t="s">
        <v>2293</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3">
      <c r="A58" s="51" t="s">
        <v>2294</v>
      </c>
      <c r="B58" s="44">
        <f t="shared" si="0"/>
        <v>44</v>
      </c>
      <c r="C58" s="44">
        <v>42</v>
      </c>
      <c r="D58" s="46">
        <f>ABS(ROUND(SUMIF('Trial Balance'!$S$3:$S$4,F58,'Trial Balance'!$R$3:$R$4),0))</f>
        <v>0</v>
      </c>
      <c r="E58" s="46">
        <f>ABS(ROUND(SUMIF('Trial Balance'!$Q$3:$Q$4,F58,'Trial Balance'!$P$3:$P$4),0))+H124</f>
        <v>0</v>
      </c>
      <c r="F58" s="34" t="s">
        <v>348</v>
      </c>
      <c r="I58" s="47">
        <f>IF(SUMIF('Trial Balance'!D:D,"117",'Trial Balance'!H:H)&gt;=0,SUMIF('Trial Balance'!D:D,"117",'Trial Balance'!H:H),0)</f>
        <v>0</v>
      </c>
      <c r="J58" s="47">
        <f>IF(SUMIF('Trial Balance'!D:D,"117",'Trial Balance'!K:K)&gt;=0,SUMIF('Trial Balance'!D:D,"117",'Trial Balance'!K:K),0)</f>
        <v>0</v>
      </c>
    </row>
    <row r="59" spans="1:10" ht="12" x14ac:dyDescent="0.3">
      <c r="A59" s="51" t="s">
        <v>2295</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3">
      <c r="A60" s="51" t="s">
        <v>2296</v>
      </c>
      <c r="B60" s="44">
        <f t="shared" si="0"/>
        <v>46</v>
      </c>
      <c r="C60" s="44">
        <v>44</v>
      </c>
      <c r="D60" s="46">
        <f>ABS(ROUND(SUMIF('Trial Balance'!$S$3:$S$4,F60,'Trial Balance'!$R$3:$R$4),0))</f>
        <v>0</v>
      </c>
      <c r="E60" s="46">
        <f>ABS(ROUND(SUMIF('Trial Balance'!$Q$3:$Q$4,F60,'Trial Balance'!$P$3:$P$4),0))+H127</f>
        <v>0</v>
      </c>
      <c r="F60" s="34" t="s">
        <v>349</v>
      </c>
      <c r="I60" s="47">
        <f>IF(SUMIF('Trial Balance'!D:D,"121",'Trial Balance'!H:H)&gt;=0,SUMIF('Trial Balance'!D:D,"121",'Trial Balance'!H:H),0)</f>
        <v>0</v>
      </c>
      <c r="J60" s="47">
        <f>IF(SUMIF('Trial Balance'!D:D,"121",'Trial Balance'!K:K)&gt;=0,SUMIF('Trial Balance'!D:D,"121",'Trial Balance'!K:K),0)</f>
        <v>0</v>
      </c>
    </row>
    <row r="61" spans="1:10" ht="12" x14ac:dyDescent="0.3">
      <c r="A61" s="44" t="s">
        <v>2297</v>
      </c>
      <c r="B61" s="44">
        <f t="shared" si="0"/>
        <v>47</v>
      </c>
      <c r="C61" s="44">
        <v>45</v>
      </c>
      <c r="D61" s="46">
        <f>ABS(ROUND(SUMIF('Trial Balance'!N:N,F61,'Trial Balance'!H:H),0))</f>
        <v>0</v>
      </c>
      <c r="E61" s="46">
        <f>ABS(ROUND(SUMIF('Trial Balance'!N:N,F61,'Trial Balance'!K:K),0)+G61)</f>
        <v>0</v>
      </c>
      <c r="F61" s="34" t="s">
        <v>350</v>
      </c>
      <c r="I61" s="47">
        <f>SUMIF('Trial Balance'!$N:$N,F61,'Trial Balance'!H:H)</f>
        <v>0</v>
      </c>
      <c r="J61" s="47">
        <f>SUMIF('Trial Balance'!$N:$N,F61,'Trial Balance'!K:K)</f>
        <v>0</v>
      </c>
    </row>
    <row r="62" spans="1:10" ht="20" x14ac:dyDescent="0.2">
      <c r="A62" s="48" t="s">
        <v>2271</v>
      </c>
      <c r="B62" s="48">
        <v>48</v>
      </c>
      <c r="C62" s="48">
        <v>46</v>
      </c>
      <c r="D62" s="50">
        <f>D45+SUM(D51:D53)-D54+D55-D56+D57-D58+D59-D60-D61</f>
        <v>1493020</v>
      </c>
      <c r="E62" s="50">
        <f>E45+SUM(E51:E53)-E54+E55-E56+E57-E58+E59-E60-E61</f>
        <v>2217825</v>
      </c>
      <c r="F62" s="34" t="s">
        <v>351</v>
      </c>
      <c r="I62" s="47"/>
      <c r="J62" s="47"/>
    </row>
    <row r="63" spans="1:10" ht="12" x14ac:dyDescent="0.3">
      <c r="A63" s="44" t="s">
        <v>2298</v>
      </c>
      <c r="B63" s="44">
        <v>49</v>
      </c>
      <c r="C63" s="44">
        <v>47</v>
      </c>
      <c r="D63" s="46">
        <f>-ROUND(SUMIF('Trial Balance'!N:N,F63,'Trial Balance'!H:H),0)</f>
        <v>0</v>
      </c>
      <c r="E63" s="46">
        <f>-ROUND(SUMIF('Trial Balance'!N:N,F63,'Trial Balance'!K:K),0)+G63</f>
        <v>0</v>
      </c>
      <c r="F63" s="34" t="s">
        <v>352</v>
      </c>
      <c r="I63" s="47">
        <f>SUMIF('Trial Balance'!$N:$N,F63,'Trial Balance'!H:H)</f>
        <v>0</v>
      </c>
      <c r="J63" s="47">
        <f>SUMIF('Trial Balance'!$N:$N,F63,'Trial Balance'!K:K)</f>
        <v>0</v>
      </c>
    </row>
    <row r="64" spans="1:10" ht="12" x14ac:dyDescent="0.3">
      <c r="A64" s="44" t="s">
        <v>2299</v>
      </c>
      <c r="B64" s="44">
        <v>50</v>
      </c>
      <c r="C64" s="44">
        <v>48</v>
      </c>
      <c r="D64" s="46">
        <f>-ROUND(SUMIF('Trial Balance'!N:N,F64,'Trial Balance'!H:H),0)</f>
        <v>0</v>
      </c>
      <c r="E64" s="46">
        <f>-ROUND(SUMIF('Trial Balance'!N:N,F64,'Trial Balance'!K:K),0)+G64</f>
        <v>0</v>
      </c>
      <c r="F64" s="34" t="s">
        <v>353</v>
      </c>
      <c r="I64" s="47">
        <f>SUMIF('Trial Balance'!$N:$N,F64,'Trial Balance'!H:H)</f>
        <v>0</v>
      </c>
      <c r="J64" s="47">
        <f>SUMIF('Trial Balance'!$N:$N,F64,'Trial Balance'!K:K)</f>
        <v>0</v>
      </c>
    </row>
    <row r="65" spans="1:6" x14ac:dyDescent="0.2">
      <c r="A65" s="48" t="s">
        <v>2272</v>
      </c>
      <c r="B65" s="48">
        <v>51</v>
      </c>
      <c r="C65" s="48">
        <v>49</v>
      </c>
      <c r="D65" s="50">
        <f>SUM(D62:D64)</f>
        <v>1493020</v>
      </c>
      <c r="E65" s="50">
        <f>SUM(E62:E64)</f>
        <v>2217825</v>
      </c>
      <c r="F65" s="34" t="s">
        <v>354</v>
      </c>
    </row>
    <row r="66" spans="1:6" ht="10.5" thickBot="1" x14ac:dyDescent="0.25">
      <c r="A66" s="58"/>
      <c r="B66" s="58"/>
      <c r="C66" s="58"/>
      <c r="D66" s="59"/>
      <c r="E66" s="59"/>
      <c r="F66" s="60"/>
    </row>
    <row r="67" spans="1:6" x14ac:dyDescent="0.2">
      <c r="A67" s="208" t="s">
        <v>2303</v>
      </c>
      <c r="B67" s="61"/>
      <c r="D67" s="62">
        <f>D16+D24+D25</f>
        <v>1638285</v>
      </c>
      <c r="E67" s="63">
        <f>E16+E24+E25</f>
        <v>2419747</v>
      </c>
      <c r="F67" s="60"/>
    </row>
    <row r="68" spans="1:6" x14ac:dyDescent="0.2">
      <c r="A68" s="208" t="s">
        <v>2304</v>
      </c>
      <c r="B68" s="61"/>
      <c r="D68" s="64">
        <f>D28+D31+D32+D33+D65</f>
        <v>1638285</v>
      </c>
      <c r="E68" s="65">
        <f>E28+E31+E32+E33+E65</f>
        <v>2419749</v>
      </c>
    </row>
    <row r="69" spans="1:6" ht="10.5" thickBot="1" x14ac:dyDescent="0.25">
      <c r="A69" s="209" t="s">
        <v>355</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A13" sqref="A13"/>
    </sheetView>
  </sheetViews>
  <sheetFormatPr defaultColWidth="11.6640625" defaultRowHeight="10" x14ac:dyDescent="0.2"/>
  <cols>
    <col min="1" max="1" width="73.109375" style="77" customWidth="1"/>
    <col min="2" max="2" width="10.88671875" style="131"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31"/>
      <c r="C8" s="34"/>
      <c r="D8" s="34"/>
      <c r="E8" s="34"/>
      <c r="F8" s="34"/>
    </row>
    <row r="9" spans="1:10" s="76" customFormat="1" ht="13" x14ac:dyDescent="0.3">
      <c r="A9" s="77"/>
      <c r="B9" s="131"/>
      <c r="C9" s="34"/>
      <c r="D9" s="34"/>
      <c r="E9" s="34"/>
      <c r="F9" s="34"/>
      <c r="I9" s="78" t="s">
        <v>356</v>
      </c>
      <c r="J9" s="78" t="s">
        <v>356</v>
      </c>
    </row>
    <row r="10" spans="1:10" s="76" customFormat="1" ht="13" x14ac:dyDescent="0.3">
      <c r="A10" s="27" t="s">
        <v>2384</v>
      </c>
      <c r="B10" s="37"/>
      <c r="C10" s="34"/>
      <c r="D10" s="38"/>
      <c r="E10" s="34"/>
      <c r="F10" s="34"/>
      <c r="I10" s="28">
        <f>SUM(I14:I89)-'Trial Balance'!J10</f>
        <v>0</v>
      </c>
      <c r="J10" s="28">
        <f>SUM(J14:J89)-'Trial Balance'!K10</f>
        <v>0</v>
      </c>
    </row>
    <row r="11" spans="1:10" s="213" customFormat="1" ht="36" customHeight="1" thickBot="1" x14ac:dyDescent="0.35">
      <c r="A11" s="212" t="s">
        <v>15</v>
      </c>
      <c r="B11" s="210" t="s">
        <v>2301</v>
      </c>
      <c r="C11" s="212" t="s">
        <v>2302</v>
      </c>
      <c r="D11" s="39">
        <v>2021</v>
      </c>
      <c r="E11" s="39">
        <v>2022</v>
      </c>
      <c r="F11" s="40" t="s">
        <v>22</v>
      </c>
      <c r="G11" s="40" t="s">
        <v>315</v>
      </c>
      <c r="I11" s="40" t="s">
        <v>52</v>
      </c>
      <c r="J11" s="40" t="s">
        <v>19</v>
      </c>
    </row>
    <row r="12" spans="1:10" s="76" customFormat="1" ht="13" thickTop="1" x14ac:dyDescent="0.25">
      <c r="A12" s="127" t="s">
        <v>2305</v>
      </c>
      <c r="B12" s="132">
        <v>1</v>
      </c>
      <c r="C12" s="126">
        <v>1</v>
      </c>
      <c r="D12" s="128">
        <f>D14+D15-D16+D17</f>
        <v>0</v>
      </c>
      <c r="E12" s="129">
        <f>E14+E15-E16+E17</f>
        <v>6676456</v>
      </c>
      <c r="F12" s="60" t="s">
        <v>357</v>
      </c>
    </row>
    <row r="13" spans="1:10" s="76" customFormat="1" ht="20" x14ac:dyDescent="0.25">
      <c r="A13" s="130" t="s">
        <v>2306</v>
      </c>
      <c r="B13" s="133">
        <v>2</v>
      </c>
      <c r="C13" s="85" t="s">
        <v>1585</v>
      </c>
      <c r="D13" s="86">
        <v>0</v>
      </c>
      <c r="E13" s="87">
        <v>0</v>
      </c>
      <c r="F13" s="60"/>
    </row>
    <row r="14" spans="1:10" s="76" customFormat="1" ht="12.5" x14ac:dyDescent="0.25">
      <c r="A14" s="84" t="s">
        <v>2307</v>
      </c>
      <c r="B14" s="133">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2.5" x14ac:dyDescent="0.25">
      <c r="A15" s="84" t="s">
        <v>2341</v>
      </c>
      <c r="B15" s="133">
        <v>4</v>
      </c>
      <c r="C15" s="85">
        <v>3</v>
      </c>
      <c r="D15" s="86">
        <f>ABS(ROUND(SUMIF('Trial Balance'!N:N,F15,'Trial Balance'!H:H),0))</f>
        <v>0</v>
      </c>
      <c r="E15" s="88">
        <f>ABS(ROUND(SUMIF('Trial Balance'!N:N,F15,'Trial Balance'!K:K),0)+G15)</f>
        <v>0</v>
      </c>
      <c r="F15" s="60" t="s">
        <v>358</v>
      </c>
      <c r="I15" s="47">
        <f>SUMIF('Trial Balance'!$N:$N,F15,'Trial Balance'!H:H)</f>
        <v>0</v>
      </c>
      <c r="J15" s="47">
        <f>SUMIF('Trial Balance'!$N:$N,F15,'Trial Balance'!K:K)</f>
        <v>0</v>
      </c>
    </row>
    <row r="16" spans="1:10" s="76" customFormat="1" ht="12.5" x14ac:dyDescent="0.25">
      <c r="A16" s="84" t="s">
        <v>2342</v>
      </c>
      <c r="B16" s="133">
        <v>5</v>
      </c>
      <c r="C16" s="85">
        <v>4</v>
      </c>
      <c r="D16" s="86">
        <f>ABS(ROUND(SUMIF('Trial Balance'!N:N,F16,'Trial Balance'!H:H),0))</f>
        <v>0</v>
      </c>
      <c r="E16" s="88">
        <f>ABS(ROUND(SUMIF('Trial Balance'!N:N,F16,'Trial Balance'!K:K),0)+G16)</f>
        <v>0</v>
      </c>
      <c r="F16" s="60" t="s">
        <v>359</v>
      </c>
      <c r="I16" s="47">
        <f>SUMIF('Trial Balance'!$N:$N,F16,'Trial Balance'!H:H)</f>
        <v>0</v>
      </c>
      <c r="J16" s="47">
        <f>SUMIF('Trial Balance'!$N:$N,F16,'Trial Balance'!K:K)</f>
        <v>0</v>
      </c>
    </row>
    <row r="17" spans="1:10" s="76" customFormat="1" ht="12.5" x14ac:dyDescent="0.25">
      <c r="A17" s="84" t="s">
        <v>2343</v>
      </c>
      <c r="B17" s="133">
        <v>6</v>
      </c>
      <c r="C17" s="85">
        <v>6</v>
      </c>
      <c r="D17" s="86">
        <f>ABS(ROUND(SUMIF('Trial Balance'!N:N,F17,'Trial Balance'!H:H),0))</f>
        <v>0</v>
      </c>
      <c r="E17" s="88">
        <f>ABS(ROUND(SUMIF('Trial Balance'!N:N,F17,'Trial Balance'!K:K),0)+G17)</f>
        <v>0</v>
      </c>
      <c r="F17" s="60" t="s">
        <v>360</v>
      </c>
      <c r="I17" s="47">
        <f>SUMIF('Trial Balance'!$N:$N,F17,'Trial Balance'!H:H)</f>
        <v>0</v>
      </c>
      <c r="J17" s="47">
        <f>SUMIF('Trial Balance'!$N:$N,F17,'Trial Balance'!K:K)</f>
        <v>0</v>
      </c>
    </row>
    <row r="18" spans="1:10" s="76" customFormat="1" ht="12.5" x14ac:dyDescent="0.25">
      <c r="A18" s="84" t="s">
        <v>2344</v>
      </c>
      <c r="B18" s="133"/>
      <c r="C18" s="85"/>
      <c r="D18" s="86"/>
      <c r="E18" s="87">
        <v>0</v>
      </c>
      <c r="F18" s="60" t="s">
        <v>361</v>
      </c>
    </row>
    <row r="19" spans="1:10" s="76" customFormat="1" ht="12.5" x14ac:dyDescent="0.25">
      <c r="A19" s="84" t="s">
        <v>2308</v>
      </c>
      <c r="B19" s="133">
        <v>7</v>
      </c>
      <c r="C19" s="85">
        <v>7</v>
      </c>
      <c r="D19" s="86">
        <f>ABS(ROUND(SUMIF('Trial Balance'!$S$3:$S$5,F19,'Trial Balance'!$R$3:$R$5),0))</f>
        <v>0</v>
      </c>
      <c r="E19" s="88">
        <f>ABS(ROUND(SUMIF('Trial Balance'!$Q$3:$Q$5,F19,'Trial Balance'!$P$3:$P$5),0))+G19</f>
        <v>0</v>
      </c>
      <c r="F19" s="60" t="s">
        <v>362</v>
      </c>
      <c r="I19" s="47">
        <f>SUMIF('Trial Balance'!$N:$N,F19,'Trial Balance'!H:H)</f>
        <v>0</v>
      </c>
      <c r="J19" s="47">
        <f>SUMIF('Trial Balance'!$N:$N,F19,'Trial Balance'!K:K)</f>
        <v>0</v>
      </c>
    </row>
    <row r="20" spans="1:10" s="76" customFormat="1" ht="12.5" x14ac:dyDescent="0.25">
      <c r="A20" s="84" t="s">
        <v>2309</v>
      </c>
      <c r="B20" s="133">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12.5" x14ac:dyDescent="0.25">
      <c r="A21" s="84" t="s">
        <v>2345</v>
      </c>
      <c r="B21" s="133">
        <f>B20+1</f>
        <v>9</v>
      </c>
      <c r="C21" s="85">
        <v>9</v>
      </c>
      <c r="D21" s="86">
        <f>ABS(ROUND(SUMIF('Trial Balance'!N:N,F21,'Trial Balance'!H:H),0))</f>
        <v>0</v>
      </c>
      <c r="E21" s="88">
        <f>ABS(ROUND(SUMIF('Trial Balance'!N:N,F21,'Trial Balance'!K:K),0)+G21)</f>
        <v>0</v>
      </c>
      <c r="F21" s="60" t="s">
        <v>363</v>
      </c>
      <c r="I21" s="47">
        <f>SUMIF('Trial Balance'!$N:$N,F21,'Trial Balance'!H:H)</f>
        <v>0</v>
      </c>
      <c r="J21" s="47">
        <f>SUMIF('Trial Balance'!$N:$N,F21,'Trial Balance'!K:K)</f>
        <v>0</v>
      </c>
    </row>
    <row r="22" spans="1:10" s="76" customFormat="1" ht="12.5" x14ac:dyDescent="0.25">
      <c r="A22" s="84" t="s">
        <v>2346</v>
      </c>
      <c r="B22" s="133">
        <f t="shared" ref="B22:B27" si="0">B21+1</f>
        <v>10</v>
      </c>
      <c r="C22" s="85">
        <v>10</v>
      </c>
      <c r="D22" s="86">
        <f>ABS(ROUND(SUMIF('Trial Balance'!N:N,F22,'Trial Balance'!H:H),0))</f>
        <v>0</v>
      </c>
      <c r="E22" s="88">
        <f>ABS(ROUND(SUMIF('Trial Balance'!N:N,F22,'Trial Balance'!K:K),0)+G22)</f>
        <v>0</v>
      </c>
      <c r="F22" s="60" t="s">
        <v>364</v>
      </c>
      <c r="I22" s="47">
        <f>SUMIF('Trial Balance'!$N:$N,F22,'Trial Balance'!H:H)</f>
        <v>0</v>
      </c>
      <c r="J22" s="47">
        <f>SUMIF('Trial Balance'!$N:$N,F22,'Trial Balance'!K:K)</f>
        <v>0</v>
      </c>
    </row>
    <row r="23" spans="1:10" s="76" customFormat="1" ht="12.5" x14ac:dyDescent="0.25">
      <c r="A23" s="84" t="s">
        <v>2347</v>
      </c>
      <c r="B23" s="133">
        <f t="shared" si="0"/>
        <v>11</v>
      </c>
      <c r="C23" s="85">
        <v>11</v>
      </c>
      <c r="D23" s="86">
        <f>ABS(ROUND(SUMIF('Trial Balance'!N:N,F23,'Trial Balance'!H:H),0))</f>
        <v>0</v>
      </c>
      <c r="E23" s="88">
        <f>ABS(ROUND(SUMIF('Trial Balance'!N:N,F23,'Trial Balance'!K:K),0)+G23)</f>
        <v>0</v>
      </c>
      <c r="F23" s="60" t="s">
        <v>365</v>
      </c>
      <c r="I23" s="47">
        <f>SUMIF('Trial Balance'!$N:$N,F23,'Trial Balance'!H:H)</f>
        <v>0</v>
      </c>
      <c r="J23" s="47">
        <f>SUMIF('Trial Balance'!$N:$N,F23,'Trial Balance'!K:K)</f>
        <v>0</v>
      </c>
    </row>
    <row r="24" spans="1:10" s="76" customFormat="1" ht="20" x14ac:dyDescent="0.25">
      <c r="A24" s="84" t="s">
        <v>2348</v>
      </c>
      <c r="B24" s="133">
        <f t="shared" si="0"/>
        <v>12</v>
      </c>
      <c r="C24" s="85">
        <v>12</v>
      </c>
      <c r="D24" s="86">
        <f>ABS(ROUND(SUMIF('Trial Balance'!N:N,F24,'Trial Balance'!H:H),0))</f>
        <v>0</v>
      </c>
      <c r="E24" s="88">
        <f>ABS(ROUND(SUMIF('Trial Balance'!N:N,F24,'Trial Balance'!K:K),0)+G24)</f>
        <v>0</v>
      </c>
      <c r="F24" s="60" t="s">
        <v>366</v>
      </c>
      <c r="I24" s="47">
        <f>SUMIF('Trial Balance'!$N:$N,F24,'Trial Balance'!H:H)</f>
        <v>0</v>
      </c>
      <c r="J24" s="47">
        <f>SUMIF('Trial Balance'!$N:$N,F24,'Trial Balance'!K:K)</f>
        <v>0</v>
      </c>
    </row>
    <row r="25" spans="1:10" s="76" customFormat="1" ht="12.5" x14ac:dyDescent="0.25">
      <c r="A25" s="79" t="s">
        <v>2349</v>
      </c>
      <c r="B25" s="133">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2.5" x14ac:dyDescent="0.25">
      <c r="A26" s="84" t="s">
        <v>2350</v>
      </c>
      <c r="B26" s="133">
        <f t="shared" si="0"/>
        <v>14</v>
      </c>
      <c r="C26" s="85">
        <v>14</v>
      </c>
      <c r="D26" s="86">
        <f>ABS(ROUND(SUMIF('Trial Balance'!N:N,F26,'Trial Balance'!H:H),0))</f>
        <v>0</v>
      </c>
      <c r="E26" s="88">
        <f>ABS(ROUND(SUMIF('Trial Balance'!N:N,F26,'Trial Balance'!K:K),0)+G26)</f>
        <v>0</v>
      </c>
      <c r="F26" s="60" t="s">
        <v>367</v>
      </c>
      <c r="I26" s="47">
        <f>SUMIF('Trial Balance'!$N:$N,F26,'Trial Balance'!H:H)</f>
        <v>0</v>
      </c>
      <c r="J26" s="47">
        <f>SUMIF('Trial Balance'!$N:$N,F26,'Trial Balance'!K:K)</f>
        <v>0</v>
      </c>
    </row>
    <row r="27" spans="1:10" s="76" customFormat="1" ht="12.5" x14ac:dyDescent="0.25">
      <c r="A27" s="84" t="s">
        <v>2351</v>
      </c>
      <c r="B27" s="133">
        <f t="shared" si="0"/>
        <v>15</v>
      </c>
      <c r="C27" s="85">
        <v>15</v>
      </c>
      <c r="D27" s="86">
        <f>ABS(ROUND(SUMIF('Trial Balance'!N:N,F27,'Trial Balance'!H:H),0))</f>
        <v>0</v>
      </c>
      <c r="E27" s="88">
        <f>ABS(ROUND(SUMIF('Trial Balance'!N:N,F27,'Trial Balance'!K:K),0)+G27)</f>
        <v>0</v>
      </c>
      <c r="F27" s="60" t="s">
        <v>368</v>
      </c>
      <c r="I27" s="47">
        <f>SUMIF('Trial Balance'!$N:$N,F27,'Trial Balance'!H:H)</f>
        <v>0</v>
      </c>
      <c r="J27" s="47">
        <f>SUMIF('Trial Balance'!$N:$N,F27,'Trial Balance'!K:K)</f>
        <v>0</v>
      </c>
    </row>
    <row r="28" spans="1:10" s="76" customFormat="1" ht="12.5" x14ac:dyDescent="0.25">
      <c r="A28" s="80" t="s">
        <v>2310</v>
      </c>
      <c r="B28" s="134">
        <f>B27+1</f>
        <v>16</v>
      </c>
      <c r="C28" s="81">
        <v>16</v>
      </c>
      <c r="D28" s="82">
        <f>D12+D19-D20+D21+D22+D23+D24+D25</f>
        <v>0</v>
      </c>
      <c r="E28" s="83">
        <f>E12+E19-E20+E21+E22+E23+E24+E25</f>
        <v>6678481</v>
      </c>
      <c r="F28" s="60" t="s">
        <v>369</v>
      </c>
    </row>
    <row r="29" spans="1:10" s="76" customFormat="1" ht="12.5" x14ac:dyDescent="0.25">
      <c r="A29" s="84" t="s">
        <v>2352</v>
      </c>
      <c r="B29" s="133">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2.5" x14ac:dyDescent="0.25">
      <c r="A30" s="84" t="s">
        <v>2353</v>
      </c>
      <c r="B30" s="133">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2.5" x14ac:dyDescent="0.25">
      <c r="A31" s="84" t="s">
        <v>2311</v>
      </c>
      <c r="B31" s="133">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2.5" x14ac:dyDescent="0.25">
      <c r="A32" s="130" t="s">
        <v>2312</v>
      </c>
      <c r="B32" s="133">
        <v>20</v>
      </c>
      <c r="C32" s="85" t="s">
        <v>1586</v>
      </c>
      <c r="D32" s="86">
        <f>ABS(ROUND(SUMIF('Trial Balance'!$E:$E,6051,'Trial Balance'!H:H),0))</f>
        <v>0</v>
      </c>
      <c r="E32" s="88">
        <f>ABS(ROUND(SUMIF('Trial Balance'!$E:$E,6051,'Trial Balance'!K:K),0))+G32</f>
        <v>0</v>
      </c>
      <c r="F32" s="60"/>
      <c r="I32" s="47"/>
      <c r="J32" s="47"/>
    </row>
    <row r="33" spans="1:10" s="76" customFormat="1" ht="12.5" x14ac:dyDescent="0.25">
      <c r="A33" s="130" t="s">
        <v>2313</v>
      </c>
      <c r="B33" s="133">
        <v>21</v>
      </c>
      <c r="C33" s="85" t="s">
        <v>1587</v>
      </c>
      <c r="D33" s="86">
        <f>ABS(ROUND(SUMIF('Trial Balance'!$E:$E,6053,'Trial Balance'!H:H),0))</f>
        <v>0</v>
      </c>
      <c r="E33" s="88">
        <f>ABS(ROUND(SUMIF('Trial Balance'!$E:$E,6053,'Trial Balance'!K:K),0))+G33</f>
        <v>0</v>
      </c>
      <c r="F33" s="60"/>
      <c r="I33" s="47"/>
      <c r="J33" s="47"/>
    </row>
    <row r="34" spans="1:10" s="76" customFormat="1" ht="12.5" x14ac:dyDescent="0.25">
      <c r="A34" s="84" t="s">
        <v>2354</v>
      </c>
      <c r="B34" s="133">
        <v>22</v>
      </c>
      <c r="C34" s="85">
        <v>20</v>
      </c>
      <c r="D34" s="86">
        <f>ABS(ROUND(SUMIF('Trial Balance'!N:N,F34,'Trial Balance'!H:H),0))</f>
        <v>0</v>
      </c>
      <c r="E34" s="88">
        <f>ABS(ROUND(SUMIF('Trial Balance'!N:N,F34,'Trial Balance'!K:K),0)+G34)</f>
        <v>0</v>
      </c>
      <c r="F34" s="60" t="s">
        <v>370</v>
      </c>
      <c r="I34" s="47">
        <f>SUMIF('Trial Balance'!$N:$N,F34,'Trial Balance'!H:H)</f>
        <v>0</v>
      </c>
      <c r="J34" s="47">
        <f>SUMIF('Trial Balance'!$N:$N,F34,'Trial Balance'!K:K)</f>
        <v>0</v>
      </c>
    </row>
    <row r="35" spans="1:10" s="76" customFormat="1" ht="12.5" x14ac:dyDescent="0.25">
      <c r="A35" s="84" t="s">
        <v>2355</v>
      </c>
      <c r="B35" s="133">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2.5" x14ac:dyDescent="0.25">
      <c r="A36" s="89" t="s">
        <v>2323</v>
      </c>
      <c r="B36" s="134">
        <v>24</v>
      </c>
      <c r="C36" s="81">
        <v>22</v>
      </c>
      <c r="D36" s="82">
        <f>D37+D38</f>
        <v>0</v>
      </c>
      <c r="E36" s="83">
        <f>E37+E38</f>
        <v>2137719</v>
      </c>
      <c r="F36" s="60" t="s">
        <v>371</v>
      </c>
    </row>
    <row r="37" spans="1:10" s="76" customFormat="1" ht="12.5" x14ac:dyDescent="0.25">
      <c r="A37" s="84" t="s">
        <v>2356</v>
      </c>
      <c r="B37" s="133">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2.5" x14ac:dyDescent="0.25">
      <c r="A38" s="84" t="s">
        <v>2357</v>
      </c>
      <c r="B38" s="133">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2.5" x14ac:dyDescent="0.25">
      <c r="A39" s="89" t="s">
        <v>2324</v>
      </c>
      <c r="B39" s="134">
        <v>27</v>
      </c>
      <c r="C39" s="91">
        <v>25</v>
      </c>
      <c r="D39" s="82">
        <f>D40-D41</f>
        <v>0</v>
      </c>
      <c r="E39" s="83">
        <f>E40-E41</f>
        <v>178958</v>
      </c>
      <c r="F39" s="60" t="s">
        <v>372</v>
      </c>
    </row>
    <row r="40" spans="1:10" s="76" customFormat="1" ht="12.5" x14ac:dyDescent="0.25">
      <c r="A40" s="92" t="s">
        <v>2358</v>
      </c>
      <c r="B40" s="135">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2.5" x14ac:dyDescent="0.25">
      <c r="A41" s="92" t="s">
        <v>2359</v>
      </c>
      <c r="B41" s="135">
        <v>29</v>
      </c>
      <c r="C41" s="85">
        <v>27</v>
      </c>
      <c r="D41" s="86">
        <f>ABS(ROUND(SUMIF('Trial Balance'!N:N,F41,'Trial Balance'!H:H),0))</f>
        <v>0</v>
      </c>
      <c r="E41" s="88">
        <f>ABS(ROUND(SUMIF('Trial Balance'!N:N,F41,'Trial Balance'!K:K),0)+G41)</f>
        <v>0</v>
      </c>
      <c r="F41" s="60" t="s">
        <v>373</v>
      </c>
      <c r="I41" s="47">
        <f>SUMIF('Trial Balance'!$N:$N,F41,'Trial Balance'!H:H)</f>
        <v>0</v>
      </c>
      <c r="J41" s="47">
        <f>SUMIF('Trial Balance'!$N:$N,F41,'Trial Balance'!K:K)</f>
        <v>0</v>
      </c>
    </row>
    <row r="42" spans="1:10" s="76" customFormat="1" ht="12.5" x14ac:dyDescent="0.25">
      <c r="A42" s="89" t="s">
        <v>2325</v>
      </c>
      <c r="B42" s="134">
        <v>30</v>
      </c>
      <c r="C42" s="91">
        <v>28</v>
      </c>
      <c r="D42" s="82">
        <f>D43-D44</f>
        <v>0</v>
      </c>
      <c r="E42" s="83">
        <f>E43-E44</f>
        <v>0</v>
      </c>
      <c r="F42" s="60" t="s">
        <v>374</v>
      </c>
    </row>
    <row r="43" spans="1:10" s="76" customFormat="1" ht="12.5" x14ac:dyDescent="0.25">
      <c r="A43" s="92" t="s">
        <v>2360</v>
      </c>
      <c r="B43" s="135">
        <v>31</v>
      </c>
      <c r="C43" s="85">
        <v>29</v>
      </c>
      <c r="D43" s="86">
        <f>ABS(ROUND(SUMIF('Trial Balance'!N:N,F43,'Trial Balance'!H:H),0))</f>
        <v>0</v>
      </c>
      <c r="E43" s="88">
        <f>ABS(ROUND(SUMIF('Trial Balance'!N:N,F43,'Trial Balance'!K:K),0)+G43)</f>
        <v>0</v>
      </c>
      <c r="F43" s="60" t="s">
        <v>375</v>
      </c>
      <c r="I43" s="47">
        <f>SUMIF('Trial Balance'!$N:$N,F43,'Trial Balance'!H:H)</f>
        <v>0</v>
      </c>
      <c r="J43" s="47">
        <f>SUMIF('Trial Balance'!$N:$N,F43,'Trial Balance'!K:K)</f>
        <v>0</v>
      </c>
    </row>
    <row r="44" spans="1:10" s="76" customFormat="1" ht="12.5" x14ac:dyDescent="0.25">
      <c r="A44" s="92" t="s">
        <v>2361</v>
      </c>
      <c r="B44" s="135">
        <v>32</v>
      </c>
      <c r="C44" s="85">
        <v>30</v>
      </c>
      <c r="D44" s="86">
        <f>ABS(ROUND(SUMIF('Trial Balance'!N:N,F44,'Trial Balance'!H:H),0))</f>
        <v>0</v>
      </c>
      <c r="E44" s="88">
        <f>ABS(ROUND(SUMIF('Trial Balance'!N:N,F44,'Trial Balance'!K:K),0)+G44)</f>
        <v>0</v>
      </c>
      <c r="F44" s="60" t="s">
        <v>376</v>
      </c>
      <c r="I44" s="47">
        <f>SUMIF('Trial Balance'!$N:$N,F44,'Trial Balance'!H:H)</f>
        <v>0</v>
      </c>
      <c r="J44" s="47">
        <f>SUMIF('Trial Balance'!$N:$N,F44,'Trial Balance'!K:K)</f>
        <v>0</v>
      </c>
    </row>
    <row r="45" spans="1:10" s="76" customFormat="1" ht="12.5" x14ac:dyDescent="0.25">
      <c r="A45" s="89" t="s">
        <v>2326</v>
      </c>
      <c r="B45" s="134">
        <v>33</v>
      </c>
      <c r="C45" s="91">
        <v>31</v>
      </c>
      <c r="D45" s="82">
        <f>SUM(D46:D51)</f>
        <v>0</v>
      </c>
      <c r="E45" s="83">
        <f>SUM(E46:E51)</f>
        <v>3133499</v>
      </c>
      <c r="F45" s="60" t="s">
        <v>377</v>
      </c>
    </row>
    <row r="46" spans="1:10" s="76" customFormat="1" ht="20" x14ac:dyDescent="0.25">
      <c r="A46" s="84" t="s">
        <v>2362</v>
      </c>
      <c r="B46" s="133">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20" x14ac:dyDescent="0.25">
      <c r="A47" s="84" t="s">
        <v>2363</v>
      </c>
      <c r="B47" s="133">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2.5" x14ac:dyDescent="0.25">
      <c r="A48" s="84" t="s">
        <v>2364</v>
      </c>
      <c r="B48" s="133">
        <f t="shared" ref="B48:B51" si="2">B47+1</f>
        <v>36</v>
      </c>
      <c r="C48" s="85">
        <v>34</v>
      </c>
      <c r="D48" s="86">
        <f>ABS(ROUND(SUMIF('Trial Balance'!N:N,F48,'Trial Balance'!H:H),0))</f>
        <v>0</v>
      </c>
      <c r="E48" s="88">
        <f>ABS(ROUND(SUMIF('Trial Balance'!N:N,F48,'Trial Balance'!K:K),0)+G48)</f>
        <v>0</v>
      </c>
      <c r="F48" s="60" t="s">
        <v>378</v>
      </c>
      <c r="I48" s="47">
        <f>SUMIF('Trial Balance'!$N:$N,F48,'Trial Balance'!H:H)</f>
        <v>0</v>
      </c>
      <c r="J48" s="47">
        <f>SUMIF('Trial Balance'!$N:$N,F48,'Trial Balance'!K:K)</f>
        <v>0</v>
      </c>
    </row>
    <row r="49" spans="1:10" s="76" customFormat="1" ht="12.5" x14ac:dyDescent="0.25">
      <c r="A49" s="84" t="s">
        <v>2365</v>
      </c>
      <c r="B49" s="133">
        <f t="shared" si="2"/>
        <v>37</v>
      </c>
      <c r="C49" s="85">
        <v>35</v>
      </c>
      <c r="D49" s="86">
        <f>ABS(ROUND(SUMIF('Trial Balance'!N:N,F49,'Trial Balance'!H:H),0))</f>
        <v>0</v>
      </c>
      <c r="E49" s="88">
        <f>ABS(ROUND(SUMIF('Trial Balance'!N:N,F49,'Trial Balance'!K:K),0)+G49)</f>
        <v>0</v>
      </c>
      <c r="F49" s="60" t="s">
        <v>379</v>
      </c>
      <c r="I49" s="47">
        <f>SUMIF('Trial Balance'!$N:$N,F49,'Trial Balance'!H:H)</f>
        <v>0</v>
      </c>
      <c r="J49" s="47">
        <f>SUMIF('Trial Balance'!$N:$N,F49,'Trial Balance'!K:K)</f>
        <v>0</v>
      </c>
    </row>
    <row r="50" spans="1:10" s="76" customFormat="1" ht="12.5" x14ac:dyDescent="0.25">
      <c r="A50" s="84" t="s">
        <v>2366</v>
      </c>
      <c r="B50" s="133">
        <f t="shared" si="2"/>
        <v>38</v>
      </c>
      <c r="C50" s="85">
        <v>36</v>
      </c>
      <c r="D50" s="86">
        <f>ABS(ROUND(SUMIF('Trial Balance'!N:N,F50,'Trial Balance'!H:H),0))</f>
        <v>0</v>
      </c>
      <c r="E50" s="88">
        <f>ABS(ROUND(SUMIF('Trial Balance'!N:N,F50,'Trial Balance'!K:K),0)+G50)</f>
        <v>0</v>
      </c>
      <c r="F50" s="60" t="s">
        <v>380</v>
      </c>
      <c r="I50" s="47">
        <f>SUMIF('Trial Balance'!$N:$N,F50,'Trial Balance'!H:H)</f>
        <v>0</v>
      </c>
      <c r="J50" s="47">
        <f>SUMIF('Trial Balance'!$N:$N,F50,'Trial Balance'!K:K)</f>
        <v>0</v>
      </c>
    </row>
    <row r="51" spans="1:10" s="76" customFormat="1" ht="12.5" x14ac:dyDescent="0.25">
      <c r="A51" s="84" t="s">
        <v>2367</v>
      </c>
      <c r="B51" s="133">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2.5" x14ac:dyDescent="0.25">
      <c r="A52" s="89" t="s">
        <v>2327</v>
      </c>
      <c r="B52" s="136">
        <v>40</v>
      </c>
      <c r="C52" s="91">
        <v>39</v>
      </c>
      <c r="D52" s="82">
        <f>D53-D54</f>
        <v>0</v>
      </c>
      <c r="E52" s="83">
        <f>E53-E54</f>
        <v>0</v>
      </c>
      <c r="F52" s="60" t="s">
        <v>381</v>
      </c>
    </row>
    <row r="53" spans="1:10" s="76" customFormat="1" ht="12.5" x14ac:dyDescent="0.25">
      <c r="A53" s="84" t="s">
        <v>2368</v>
      </c>
      <c r="B53" s="133">
        <v>41</v>
      </c>
      <c r="C53" s="85">
        <v>40</v>
      </c>
      <c r="D53" s="86">
        <f>ABS(ROUND(SUMIF('Trial Balance'!N:N,F53,'Trial Balance'!H:H),0))</f>
        <v>0</v>
      </c>
      <c r="E53" s="88">
        <f>ABS(ROUND(SUMIF('Trial Balance'!N:N,F53,'Trial Balance'!K:K),0)+G53)</f>
        <v>0</v>
      </c>
      <c r="F53" s="60" t="s">
        <v>382</v>
      </c>
      <c r="I53" s="47">
        <f>SUMIF('Trial Balance'!$N:$N,F53,'Trial Balance'!H:H)</f>
        <v>0</v>
      </c>
      <c r="J53" s="47">
        <f>SUMIF('Trial Balance'!$N:$N,F53,'Trial Balance'!K:K)</f>
        <v>0</v>
      </c>
    </row>
    <row r="54" spans="1:10" s="76" customFormat="1" ht="12.5" x14ac:dyDescent="0.25">
      <c r="A54" s="84" t="s">
        <v>2369</v>
      </c>
      <c r="B54" s="133">
        <v>42</v>
      </c>
      <c r="C54" s="85">
        <v>41</v>
      </c>
      <c r="D54" s="86">
        <f>ABS(ROUND(SUMIF('Trial Balance'!N:N,F54,'Trial Balance'!H:H),0))</f>
        <v>0</v>
      </c>
      <c r="E54" s="88">
        <f>ABS(ROUND(SUMIF('Trial Balance'!N:N,F54,'Trial Balance'!K:K),0)+G54)</f>
        <v>0</v>
      </c>
      <c r="F54" s="60" t="s">
        <v>383</v>
      </c>
      <c r="I54" s="47">
        <f>SUMIF('Trial Balance'!$N:$N,F54,'Trial Balance'!H:H)</f>
        <v>0</v>
      </c>
      <c r="J54" s="47">
        <f>SUMIF('Trial Balance'!$N:$N,F54,'Trial Balance'!K:K)</f>
        <v>0</v>
      </c>
    </row>
    <row r="55" spans="1:10" s="76" customFormat="1" ht="12.5" x14ac:dyDescent="0.25">
      <c r="A55" s="80" t="s">
        <v>2314</v>
      </c>
      <c r="B55" s="134">
        <v>43</v>
      </c>
      <c r="C55" s="91">
        <v>42</v>
      </c>
      <c r="D55" s="82">
        <f>SUM(D29:D34)-D35+D36+D39+D42+D45+D52</f>
        <v>0</v>
      </c>
      <c r="E55" s="82">
        <f>SUM(E29:E34)-E35+E36+E39+E42+E45+E52</f>
        <v>5748157</v>
      </c>
      <c r="F55" s="60" t="s">
        <v>384</v>
      </c>
    </row>
    <row r="56" spans="1:10" s="76" customFormat="1" ht="12.5" x14ac:dyDescent="0.25">
      <c r="A56" s="79" t="s">
        <v>2315</v>
      </c>
      <c r="B56" s="137"/>
      <c r="C56" s="85"/>
      <c r="D56" s="93"/>
      <c r="E56" s="94"/>
      <c r="F56" s="60" t="s">
        <v>361</v>
      </c>
    </row>
    <row r="57" spans="1:10" s="76" customFormat="1" ht="12.5" x14ac:dyDescent="0.25">
      <c r="A57" s="80" t="s">
        <v>2328</v>
      </c>
      <c r="B57" s="134">
        <v>44</v>
      </c>
      <c r="C57" s="91">
        <v>43</v>
      </c>
      <c r="D57" s="82">
        <f>IF((D55-D28)&lt;0,-(D55-D28),0)</f>
        <v>0</v>
      </c>
      <c r="E57" s="83">
        <f>IF((E55-E28)&lt;0,-(E55-E28),0)</f>
        <v>930324</v>
      </c>
      <c r="F57" s="60" t="s">
        <v>385</v>
      </c>
    </row>
    <row r="58" spans="1:10" s="76" customFormat="1" ht="12.5" x14ac:dyDescent="0.25">
      <c r="A58" s="80" t="s">
        <v>2329</v>
      </c>
      <c r="B58" s="134">
        <v>45</v>
      </c>
      <c r="C58" s="91">
        <v>44</v>
      </c>
      <c r="D58" s="82">
        <f>IF(D57=0,D55-D28,0)</f>
        <v>0</v>
      </c>
      <c r="E58" s="83">
        <f>IF(E57=0,E55-E28,0)</f>
        <v>0</v>
      </c>
      <c r="F58" s="60" t="s">
        <v>386</v>
      </c>
    </row>
    <row r="59" spans="1:10" s="76" customFormat="1" ht="12.5" x14ac:dyDescent="0.25">
      <c r="A59" s="84" t="s">
        <v>2370</v>
      </c>
      <c r="B59" s="133">
        <v>46</v>
      </c>
      <c r="C59" s="85">
        <v>45</v>
      </c>
      <c r="D59" s="86">
        <f>ABS(ROUND(SUMIF('Trial Balance'!N:N,F59,'Trial Balance'!H:H),0))</f>
        <v>0</v>
      </c>
      <c r="E59" s="88">
        <f>ABS(ROUND(SUMIF('Trial Balance'!N:N,F59,'Trial Balance'!K:K),0)+G59)</f>
        <v>0</v>
      </c>
      <c r="F59" s="60" t="s">
        <v>387</v>
      </c>
      <c r="I59" s="47">
        <f>SUMIF('Trial Balance'!$N:$N,F59,'Trial Balance'!H:H)</f>
        <v>0</v>
      </c>
      <c r="J59" s="47">
        <f>SUMIF('Trial Balance'!$N:$N,F59,'Trial Balance'!K:K)</f>
        <v>0</v>
      </c>
    </row>
    <row r="60" spans="1:10" s="76" customFormat="1" ht="12.5" x14ac:dyDescent="0.25">
      <c r="A60" s="84" t="s">
        <v>2316</v>
      </c>
      <c r="B60" s="133">
        <v>47</v>
      </c>
      <c r="C60" s="85">
        <v>46</v>
      </c>
      <c r="D60" s="86">
        <f>ABS(ROUND(SUMIF('Trial Balance'!N:N,F60,'Trial Balance'!H:H),0))</f>
        <v>0</v>
      </c>
      <c r="E60" s="88">
        <f>ABS(ROUND(SUMIF('Trial Balance'!N:N,F60,'Trial Balance'!K:K),0)+G60)</f>
        <v>0</v>
      </c>
      <c r="F60" s="60" t="s">
        <v>388</v>
      </c>
      <c r="I60" s="47">
        <f>SUMIF('Trial Balance'!$N:$N,F60,'Trial Balance'!H:H)</f>
        <v>0</v>
      </c>
      <c r="J60" s="47">
        <f>SUMIF('Trial Balance'!$N:$N,F60,'Trial Balance'!K:K)</f>
        <v>0</v>
      </c>
    </row>
    <row r="61" spans="1:10" s="76" customFormat="1" ht="12.5" x14ac:dyDescent="0.25">
      <c r="A61" s="84" t="s">
        <v>2371</v>
      </c>
      <c r="B61" s="133">
        <f>B60+1</f>
        <v>48</v>
      </c>
      <c r="C61" s="85">
        <v>47</v>
      </c>
      <c r="D61" s="86">
        <f>ABS(ROUND(SUMIF('Trial Balance'!N:N,F61,'Trial Balance'!H:H),0))</f>
        <v>0</v>
      </c>
      <c r="E61" s="88">
        <f>ABS(ROUND(SUMIF('Trial Balance'!N:N,F61,'Trial Balance'!K:K),0)+G61)</f>
        <v>0</v>
      </c>
      <c r="F61" s="60" t="s">
        <v>389</v>
      </c>
      <c r="I61" s="47">
        <f>SUMIF('Trial Balance'!$N:$N,F61,'Trial Balance'!H:H)</f>
        <v>0</v>
      </c>
      <c r="J61" s="47">
        <f>SUMIF('Trial Balance'!$N:$N,F61,'Trial Balance'!K:K)</f>
        <v>0</v>
      </c>
    </row>
    <row r="62" spans="1:10" s="76" customFormat="1" ht="12.5" x14ac:dyDescent="0.25">
      <c r="A62" s="84" t="s">
        <v>2317</v>
      </c>
      <c r="B62" s="133">
        <f t="shared" ref="B62:B65" si="3">B61+1</f>
        <v>49</v>
      </c>
      <c r="C62" s="85">
        <v>48</v>
      </c>
      <c r="D62" s="86">
        <f>ABS(ROUND(SUMIF('Trial Balance'!N:N,F62,'Trial Balance'!H:H),0))</f>
        <v>0</v>
      </c>
      <c r="E62" s="88">
        <f>ABS(ROUND(SUMIF('Trial Balance'!N:N,F62,'Trial Balance'!K:K),0)+G62)</f>
        <v>0</v>
      </c>
      <c r="F62" s="60" t="s">
        <v>390</v>
      </c>
      <c r="I62" s="47">
        <f>SUMIF('Trial Balance'!$N:$N,F62,'Trial Balance'!H:H)</f>
        <v>0</v>
      </c>
      <c r="J62" s="47">
        <f>SUMIF('Trial Balance'!$N:$N,F62,'Trial Balance'!K:K)</f>
        <v>0</v>
      </c>
    </row>
    <row r="63" spans="1:10" s="76" customFormat="1" ht="12.5" x14ac:dyDescent="0.25">
      <c r="A63" s="84" t="s">
        <v>2372</v>
      </c>
      <c r="B63" s="133">
        <f t="shared" si="3"/>
        <v>50</v>
      </c>
      <c r="C63" s="85">
        <v>49</v>
      </c>
      <c r="D63" s="86">
        <f>ABS(ROUND(SUMIF('Trial Balance'!N:N,F63,'Trial Balance'!H:H),0))</f>
        <v>0</v>
      </c>
      <c r="E63" s="88">
        <f>ABS(ROUND(SUMIF('Trial Balance'!N:N,F63,'Trial Balance'!K:K),0)+G63)</f>
        <v>0</v>
      </c>
      <c r="F63" s="60" t="s">
        <v>391</v>
      </c>
      <c r="I63" s="47">
        <f>SUMIF('Trial Balance'!$N:$N,F63,'Trial Balance'!H:H)</f>
        <v>0</v>
      </c>
      <c r="J63" s="47">
        <f>SUMIF('Trial Balance'!$N:$N,F63,'Trial Balance'!K:K)</f>
        <v>0</v>
      </c>
    </row>
    <row r="64" spans="1:10" s="76" customFormat="1" ht="12.5" x14ac:dyDescent="0.25">
      <c r="A64" s="84" t="s">
        <v>2373</v>
      </c>
      <c r="B64" s="133">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2.5" x14ac:dyDescent="0.25">
      <c r="A65" s="84" t="s">
        <v>2374</v>
      </c>
      <c r="B65" s="133">
        <f t="shared" si="3"/>
        <v>52</v>
      </c>
      <c r="C65" s="85">
        <v>51</v>
      </c>
      <c r="D65" s="86">
        <f>ABS(ROUND(SUMIF('Trial Balance'!N:N,F65,'Trial Balance'!H:H),0))</f>
        <v>0</v>
      </c>
      <c r="E65" s="88">
        <f>ABS(ROUND(SUMIF('Trial Balance'!N:N,F65,'Trial Balance'!K:K),0)+G65)</f>
        <v>0</v>
      </c>
      <c r="F65" s="60" t="s">
        <v>392</v>
      </c>
      <c r="I65" s="47">
        <f>SUMIF('Trial Balance'!$N:$N,F65,'Trial Balance'!H:H)</f>
        <v>0</v>
      </c>
      <c r="J65" s="47">
        <f>SUMIF('Trial Balance'!$N:$N,F65,'Trial Balance'!K:K)</f>
        <v>0</v>
      </c>
    </row>
    <row r="66" spans="1:10" s="76" customFormat="1" ht="12.5" x14ac:dyDescent="0.25">
      <c r="A66" s="80" t="s">
        <v>2330</v>
      </c>
      <c r="B66" s="134">
        <v>53</v>
      </c>
      <c r="C66" s="91">
        <v>52</v>
      </c>
      <c r="D66" s="82">
        <f>D59+D61+D63+D64</f>
        <v>0</v>
      </c>
      <c r="E66" s="83">
        <f>E59+E61+E63+E64</f>
        <v>44199</v>
      </c>
      <c r="F66" s="60" t="s">
        <v>393</v>
      </c>
    </row>
    <row r="67" spans="1:10" s="76" customFormat="1" ht="20" x14ac:dyDescent="0.25">
      <c r="A67" s="89" t="s">
        <v>2331</v>
      </c>
      <c r="B67" s="136">
        <v>54</v>
      </c>
      <c r="C67" s="91">
        <v>53</v>
      </c>
      <c r="D67" s="82">
        <f>D68-D69</f>
        <v>0</v>
      </c>
      <c r="E67" s="83">
        <f>E68-E69</f>
        <v>0</v>
      </c>
      <c r="F67" s="60" t="s">
        <v>394</v>
      </c>
    </row>
    <row r="68" spans="1:10" s="76" customFormat="1" ht="12.5" x14ac:dyDescent="0.25">
      <c r="A68" s="84" t="s">
        <v>2375</v>
      </c>
      <c r="B68" s="133">
        <v>55</v>
      </c>
      <c r="C68" s="85">
        <v>54</v>
      </c>
      <c r="D68" s="86">
        <f>ABS(ROUND(SUMIF('Trial Balance'!N:N,F68,'Trial Balance'!H:H),0))</f>
        <v>0</v>
      </c>
      <c r="E68" s="88">
        <f>ABS(ROUND(SUMIF('Trial Balance'!N:N,F68,'Trial Balance'!K:K),0)+G68)</f>
        <v>0</v>
      </c>
      <c r="F68" s="60" t="s">
        <v>395</v>
      </c>
      <c r="I68" s="47">
        <f>SUMIF('Trial Balance'!$N:$N,F68,'Trial Balance'!H:H)</f>
        <v>0</v>
      </c>
      <c r="J68" s="47">
        <f>SUMIF('Trial Balance'!$N:$N,F68,'Trial Balance'!K:K)</f>
        <v>0</v>
      </c>
    </row>
    <row r="69" spans="1:10" s="76" customFormat="1" ht="12.5" x14ac:dyDescent="0.25">
      <c r="A69" s="84" t="s">
        <v>2376</v>
      </c>
      <c r="B69" s="133">
        <f>B68+1</f>
        <v>56</v>
      </c>
      <c r="C69" s="85">
        <v>55</v>
      </c>
      <c r="D69" s="86">
        <f>ABS(ROUND(SUMIF('Trial Balance'!N:N,F69,'Trial Balance'!H:H),0))</f>
        <v>0</v>
      </c>
      <c r="E69" s="88">
        <f>ABS(ROUND(SUMIF('Trial Balance'!N:N,F69,'Trial Balance'!K:K),0)+G69)</f>
        <v>0</v>
      </c>
      <c r="F69" s="60" t="s">
        <v>396</v>
      </c>
      <c r="I69" s="47">
        <f>SUMIF('Trial Balance'!$N:$N,F69,'Trial Balance'!H:H)</f>
        <v>0</v>
      </c>
      <c r="J69" s="47">
        <f>SUMIF('Trial Balance'!$N:$N,F69,'Trial Balance'!K:K)</f>
        <v>0</v>
      </c>
    </row>
    <row r="70" spans="1:10" s="76" customFormat="1" ht="12.5" x14ac:dyDescent="0.25">
      <c r="A70" s="84" t="s">
        <v>2377</v>
      </c>
      <c r="B70" s="133">
        <f>B69+1</f>
        <v>57</v>
      </c>
      <c r="C70" s="85">
        <v>56</v>
      </c>
      <c r="D70" s="86">
        <f>ABS(ROUND(SUMIF('Trial Balance'!N:N,F70,'Trial Balance'!H:H),0))</f>
        <v>0</v>
      </c>
      <c r="E70" s="88">
        <f>ABS(ROUND(SUMIF('Trial Balance'!N:N,F70,'Trial Balance'!K:K),0)+G70)</f>
        <v>0</v>
      </c>
      <c r="F70" s="60" t="s">
        <v>397</v>
      </c>
      <c r="I70" s="47">
        <f>SUMIF('Trial Balance'!$N:$N,F70,'Trial Balance'!H:H)</f>
        <v>0</v>
      </c>
      <c r="J70" s="47">
        <f>SUMIF('Trial Balance'!$N:$N,F70,'Trial Balance'!K:K)</f>
        <v>0</v>
      </c>
    </row>
    <row r="71" spans="1:10" s="76" customFormat="1" ht="12.5" x14ac:dyDescent="0.25">
      <c r="A71" s="130" t="s">
        <v>2318</v>
      </c>
      <c r="B71" s="133">
        <f>B70+1</f>
        <v>58</v>
      </c>
      <c r="C71" s="85">
        <v>57</v>
      </c>
      <c r="D71" s="86">
        <f>ABS(ROUND(SUMIF('Trial Balance'!N:N,F71,'Trial Balance'!H:H),0))</f>
        <v>0</v>
      </c>
      <c r="E71" s="88">
        <f>ABS(ROUND(SUMIF('Trial Balance'!N:N,F71,'Trial Balance'!K:K),0)+G71)</f>
        <v>0</v>
      </c>
      <c r="F71" s="60" t="s">
        <v>398</v>
      </c>
      <c r="I71" s="47">
        <f>SUMIF('Trial Balance'!$N:$N,F71,'Trial Balance'!H:H)</f>
        <v>0</v>
      </c>
      <c r="J71" s="47">
        <f>SUMIF('Trial Balance'!$N:$N,F71,'Trial Balance'!K:K)</f>
        <v>0</v>
      </c>
    </row>
    <row r="72" spans="1:10" s="76" customFormat="1" ht="12.5" x14ac:dyDescent="0.25">
      <c r="A72" s="84" t="s">
        <v>2378</v>
      </c>
      <c r="B72" s="133">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2.5" x14ac:dyDescent="0.25">
      <c r="A73" s="80" t="s">
        <v>2332</v>
      </c>
      <c r="B73" s="134">
        <v>60</v>
      </c>
      <c r="C73" s="91">
        <v>59</v>
      </c>
      <c r="D73" s="82">
        <f>D67+D70+D72</f>
        <v>0</v>
      </c>
      <c r="E73" s="83">
        <f>E67+E70+E72</f>
        <v>109071</v>
      </c>
      <c r="F73" s="60" t="s">
        <v>399</v>
      </c>
    </row>
    <row r="74" spans="1:10" s="76" customFormat="1" ht="12.5" x14ac:dyDescent="0.25">
      <c r="A74" s="79" t="s">
        <v>2319</v>
      </c>
      <c r="B74" s="137"/>
      <c r="C74" s="85"/>
      <c r="D74" s="93"/>
      <c r="E74" s="94"/>
      <c r="F74" s="60" t="s">
        <v>361</v>
      </c>
    </row>
    <row r="75" spans="1:10" s="76" customFormat="1" ht="12.5" x14ac:dyDescent="0.25">
      <c r="A75" s="80" t="s">
        <v>2333</v>
      </c>
      <c r="B75" s="134">
        <f>B73+1</f>
        <v>61</v>
      </c>
      <c r="C75" s="91">
        <v>60</v>
      </c>
      <c r="D75" s="82">
        <f>IF((D73-D66)&lt;0,-(D73-D66),0)</f>
        <v>0</v>
      </c>
      <c r="E75" s="83">
        <f>IF((E73-E66)&lt;0,-(E73-E66),0)</f>
        <v>0</v>
      </c>
      <c r="F75" s="60" t="s">
        <v>400</v>
      </c>
    </row>
    <row r="76" spans="1:10" s="76" customFormat="1" ht="12.5" x14ac:dyDescent="0.25">
      <c r="A76" s="80" t="s">
        <v>2334</v>
      </c>
      <c r="B76" s="134">
        <f>B75+1</f>
        <v>62</v>
      </c>
      <c r="C76" s="91">
        <v>61</v>
      </c>
      <c r="D76" s="82">
        <f>IF(D75=0,D73-D66,0)</f>
        <v>0</v>
      </c>
      <c r="E76" s="83">
        <f>IF(E75=0,E73-E66,0)</f>
        <v>64872</v>
      </c>
      <c r="F76" s="60" t="s">
        <v>401</v>
      </c>
    </row>
    <row r="77" spans="1:10" s="76" customFormat="1" ht="12.5" x14ac:dyDescent="0.25">
      <c r="A77" s="80" t="s">
        <v>2335</v>
      </c>
      <c r="B77" s="134">
        <f>B76+1</f>
        <v>63</v>
      </c>
      <c r="C77" s="91">
        <v>62</v>
      </c>
      <c r="D77" s="82">
        <f>D28+D66</f>
        <v>0</v>
      </c>
      <c r="E77" s="83">
        <f>E28+E66</f>
        <v>6722680</v>
      </c>
      <c r="F77" s="60" t="s">
        <v>402</v>
      </c>
    </row>
    <row r="78" spans="1:10" s="76" customFormat="1" ht="12.5" x14ac:dyDescent="0.25">
      <c r="A78" s="80" t="s">
        <v>2336</v>
      </c>
      <c r="B78" s="134">
        <f>B77+1</f>
        <v>64</v>
      </c>
      <c r="C78" s="91">
        <v>63</v>
      </c>
      <c r="D78" s="82">
        <f>D55+D73</f>
        <v>0</v>
      </c>
      <c r="E78" s="83">
        <f>E55+E73</f>
        <v>5857228</v>
      </c>
      <c r="F78" s="60" t="s">
        <v>403</v>
      </c>
    </row>
    <row r="79" spans="1:10" s="76" customFormat="1" ht="12.5" x14ac:dyDescent="0.25">
      <c r="A79" s="79" t="s">
        <v>2320</v>
      </c>
      <c r="B79" s="137"/>
      <c r="C79" s="85"/>
      <c r="D79" s="93"/>
      <c r="E79" s="94"/>
      <c r="F79" s="60" t="s">
        <v>361</v>
      </c>
    </row>
    <row r="80" spans="1:10" s="76" customFormat="1" ht="12.5" x14ac:dyDescent="0.25">
      <c r="A80" s="80" t="s">
        <v>2337</v>
      </c>
      <c r="B80" s="134">
        <v>65</v>
      </c>
      <c r="C80" s="91">
        <v>64</v>
      </c>
      <c r="D80" s="82">
        <f>IF((D78-D77)&lt;0,-(D78-D77),0)</f>
        <v>0</v>
      </c>
      <c r="E80" s="83">
        <f>IF((E78-E77)&lt;0,-(E78-E77),0)</f>
        <v>865452</v>
      </c>
      <c r="F80" s="60" t="s">
        <v>404</v>
      </c>
    </row>
    <row r="81" spans="1:10" s="76" customFormat="1" ht="12.5" x14ac:dyDescent="0.25">
      <c r="A81" s="80" t="s">
        <v>2338</v>
      </c>
      <c r="B81" s="134">
        <v>66</v>
      </c>
      <c r="C81" s="91">
        <v>65</v>
      </c>
      <c r="D81" s="82">
        <f>IF(D80=0,D78-D77,0)</f>
        <v>0</v>
      </c>
      <c r="E81" s="83">
        <f>IF(E80=0,E78-E77,0)</f>
        <v>0</v>
      </c>
      <c r="F81" s="60" t="s">
        <v>405</v>
      </c>
    </row>
    <row r="82" spans="1:10" s="76" customFormat="1" ht="12.5" x14ac:dyDescent="0.25">
      <c r="A82" s="84" t="s">
        <v>2321</v>
      </c>
      <c r="B82" s="133">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 x14ac:dyDescent="0.25">
      <c r="A83" s="84" t="s">
        <v>2379</v>
      </c>
      <c r="B83" s="133">
        <v>68</v>
      </c>
      <c r="C83" s="85" t="s">
        <v>1588</v>
      </c>
      <c r="D83" s="86">
        <f>ABS(ROUND(SUMIF('Trial Balance'!N:N,F83,'Trial Balance'!H:H),0))</f>
        <v>0</v>
      </c>
      <c r="E83" s="88">
        <f>ABS(ROUND(SUMIF('Trial Balance'!N:N,F83,'Trial Balance'!K:K),0)+G83)</f>
        <v>0</v>
      </c>
      <c r="F83" s="60" t="s">
        <v>1590</v>
      </c>
      <c r="I83" s="47"/>
      <c r="J83" s="47"/>
    </row>
    <row r="84" spans="1:10" s="76" customFormat="1" ht="20" x14ac:dyDescent="0.25">
      <c r="A84" s="84" t="s">
        <v>2380</v>
      </c>
      <c r="B84" s="133">
        <v>69</v>
      </c>
      <c r="C84" s="85" t="s">
        <v>1589</v>
      </c>
      <c r="D84" s="86">
        <f>ABS(ROUND(SUMIF('Trial Balance'!N:N,F84,'Trial Balance'!H:H),0))</f>
        <v>0</v>
      </c>
      <c r="E84" s="88">
        <f>ABS(ROUND(SUMIF('Trial Balance'!N:N,F84,'Trial Balance'!K:K),0)+G84)</f>
        <v>0</v>
      </c>
      <c r="F84" s="60" t="s">
        <v>1591</v>
      </c>
      <c r="I84" s="47"/>
      <c r="J84" s="47"/>
    </row>
    <row r="85" spans="1:10" s="76" customFormat="1" ht="12.5" x14ac:dyDescent="0.25">
      <c r="A85" s="84" t="s">
        <v>2381</v>
      </c>
      <c r="B85" s="133">
        <v>70</v>
      </c>
      <c r="C85" s="85">
        <v>67</v>
      </c>
      <c r="D85" s="86">
        <f>ABS(ROUND(SUMIF('Trial Balance'!N:N,F85,'Trial Balance'!H:H),0))</f>
        <v>0</v>
      </c>
      <c r="E85" s="88">
        <f>ABS(ROUND(SUMIF('Trial Balance'!N:N,F85,'Trial Balance'!K:K),0)+G85)</f>
        <v>0</v>
      </c>
      <c r="F85" s="60" t="s">
        <v>406</v>
      </c>
      <c r="I85" s="47">
        <f>SUMIF('Trial Balance'!$N:$N,F85,'Trial Balance'!H:H)</f>
        <v>0</v>
      </c>
      <c r="J85" s="47">
        <f>SUMIF('Trial Balance'!$N:$N,F85,'Trial Balance'!K:K)</f>
        <v>0</v>
      </c>
    </row>
    <row r="86" spans="1:10" s="76" customFormat="1" ht="12.5" x14ac:dyDescent="0.25">
      <c r="A86" s="84" t="s">
        <v>2382</v>
      </c>
      <c r="B86" s="133">
        <v>71</v>
      </c>
      <c r="C86" s="85">
        <v>68</v>
      </c>
      <c r="D86" s="86">
        <f>ABS(ROUND(SUMIF('Trial Balance'!N:N,F86,'Trial Balance'!H:H),0))</f>
        <v>0</v>
      </c>
      <c r="E86" s="88">
        <f>ABS(ROUND(SUMIF('Trial Balance'!N:N,F86,'Trial Balance'!K:K),0)+G86)</f>
        <v>0</v>
      </c>
      <c r="F86" s="60" t="s">
        <v>407</v>
      </c>
      <c r="I86" s="47">
        <f>SUMIF('Trial Balance'!$N:$N,F86,'Trial Balance'!H:H)</f>
        <v>0</v>
      </c>
      <c r="J86" s="47">
        <f>SUMIF('Trial Balance'!$N:$N,F86,'Trial Balance'!K:K)</f>
        <v>0</v>
      </c>
    </row>
    <row r="87" spans="1:10" s="76" customFormat="1" ht="12.5" x14ac:dyDescent="0.25">
      <c r="A87" s="79" t="s">
        <v>2322</v>
      </c>
      <c r="B87" s="137"/>
      <c r="C87" s="93"/>
      <c r="D87" s="93"/>
      <c r="E87" s="94"/>
      <c r="F87" s="60" t="s">
        <v>361</v>
      </c>
    </row>
    <row r="88" spans="1:10" s="76" customFormat="1" ht="12.5" x14ac:dyDescent="0.25">
      <c r="A88" s="80" t="s">
        <v>2339</v>
      </c>
      <c r="B88" s="134">
        <v>72</v>
      </c>
      <c r="C88" s="91">
        <v>69</v>
      </c>
      <c r="D88" s="82">
        <f>IF((D80-D81-D82-D85-D86-D83+D84)&gt;0,(D80-D81-D82-D85-D86-D83+D84),0)</f>
        <v>0</v>
      </c>
      <c r="E88" s="82">
        <f>IF((E80-E81-E82-E85-E86-E83+E84)&gt;0,(E80-E81-E82-E85-E86-E83+E84),0)</f>
        <v>724805</v>
      </c>
      <c r="F88" s="60" t="s">
        <v>408</v>
      </c>
    </row>
    <row r="89" spans="1:10" s="76" customFormat="1" ht="13" thickBot="1" x14ac:dyDescent="0.3">
      <c r="A89" s="95" t="s">
        <v>2340</v>
      </c>
      <c r="B89" s="138">
        <v>73</v>
      </c>
      <c r="C89" s="96">
        <v>70</v>
      </c>
      <c r="D89" s="97">
        <f>IF(D88=0,-(D80-D81-D82-D85-D86-D83+D84),0)</f>
        <v>0</v>
      </c>
      <c r="E89" s="97">
        <f>IF(E88=0,-(E80-E81-E82-E85-E86-E83+E84),0)</f>
        <v>0</v>
      </c>
      <c r="F89" s="60" t="s">
        <v>409</v>
      </c>
    </row>
    <row r="90" spans="1:10" s="76" customFormat="1" ht="12.5" x14ac:dyDescent="0.25">
      <c r="A90" s="77"/>
      <c r="B90" s="131"/>
      <c r="C90" s="36"/>
      <c r="D90" s="98"/>
      <c r="E90" s="99"/>
      <c r="F90" s="34"/>
    </row>
    <row r="91" spans="1:10" s="76" customFormat="1" ht="13" thickBot="1" x14ac:dyDescent="0.3">
      <c r="A91" s="77"/>
      <c r="B91" s="131"/>
      <c r="C91" s="34"/>
      <c r="D91" s="99"/>
      <c r="E91" s="99"/>
      <c r="F91" s="34"/>
    </row>
    <row r="92" spans="1:10" s="76" customFormat="1" ht="12.5" x14ac:dyDescent="0.25">
      <c r="A92" s="100" t="s">
        <v>410</v>
      </c>
      <c r="B92" s="139"/>
      <c r="C92" s="34"/>
      <c r="D92" s="101">
        <f>SUM('1. F10'!D59:D60)</f>
        <v>428136</v>
      </c>
      <c r="E92" s="102">
        <f>SUM('1. F10'!E59:E60)</f>
        <v>724805</v>
      </c>
      <c r="F92" s="34"/>
    </row>
    <row r="93" spans="1:10" s="76" customFormat="1" ht="13" thickBot="1" x14ac:dyDescent="0.3">
      <c r="A93" s="103" t="s">
        <v>355</v>
      </c>
      <c r="B93" s="140"/>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zoomScaleNormal="100" workbookViewId="0">
      <selection activeCell="A10" sqref="A10"/>
    </sheetView>
  </sheetViews>
  <sheetFormatPr defaultRowHeight="12" x14ac:dyDescent="0.3"/>
  <cols>
    <col min="1" max="1" width="74.5546875" customWidth="1"/>
    <col min="2" max="2" width="78.109375" hidden="1" customWidth="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5"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20" t="s">
        <v>1271</v>
      </c>
      <c r="B17" s="111" t="s">
        <v>1272</v>
      </c>
      <c r="C17" s="125" t="s">
        <v>2385</v>
      </c>
      <c r="D17" s="111" t="s">
        <v>2386</v>
      </c>
      <c r="E17" s="112" t="s">
        <v>1273</v>
      </c>
      <c r="F17" s="112" t="s">
        <v>1274</v>
      </c>
      <c r="I17" s="150" t="s">
        <v>1582</v>
      </c>
      <c r="J17" s="151" t="s">
        <v>68</v>
      </c>
    </row>
    <row r="18" spans="1:14" x14ac:dyDescent="0.3">
      <c r="A18" s="214" t="s">
        <v>1275</v>
      </c>
      <c r="B18" s="113" t="s">
        <v>1275</v>
      </c>
      <c r="C18" s="111"/>
      <c r="D18" s="111" t="s">
        <v>1276</v>
      </c>
      <c r="E18" s="110">
        <v>1</v>
      </c>
      <c r="F18" s="110">
        <v>2</v>
      </c>
      <c r="G18" s="26"/>
      <c r="H18" s="2"/>
      <c r="I18" s="2"/>
      <c r="J18" s="144"/>
      <c r="K18" s="2"/>
      <c r="L18" s="2"/>
      <c r="M18" s="2"/>
      <c r="N18" s="2"/>
    </row>
    <row r="19" spans="1:14" ht="24" x14ac:dyDescent="0.3">
      <c r="A19" s="215" t="s">
        <v>1277</v>
      </c>
      <c r="B19" s="114" t="s">
        <v>1278</v>
      </c>
      <c r="C19" s="115">
        <v>1</v>
      </c>
      <c r="D19" s="115">
        <v>1</v>
      </c>
      <c r="E19" s="46">
        <f>IF(F19=0,0,1)</f>
        <v>1</v>
      </c>
      <c r="F19" s="46">
        <f>ABS(ROUND(SUMIF('Trial Balance'!$Q$3:$Q$5,"BS43",'Trial Balance'!$P$3:$P$5),0))</f>
        <v>724805</v>
      </c>
      <c r="I19" t="s">
        <v>1279</v>
      </c>
      <c r="J19" s="145" t="s">
        <v>1280</v>
      </c>
    </row>
    <row r="20" spans="1:14" ht="24" x14ac:dyDescent="0.3">
      <c r="A20" s="215" t="s">
        <v>1281</v>
      </c>
      <c r="B20" s="114" t="s">
        <v>1282</v>
      </c>
      <c r="C20" s="115">
        <v>2</v>
      </c>
      <c r="D20" s="115">
        <v>2</v>
      </c>
      <c r="E20" s="46">
        <f>IF(F20=0,0,1)</f>
        <v>0</v>
      </c>
      <c r="F20" s="46">
        <f>ABS(ROUND(SUMIF('Trial Balance'!$Q$3:$Q$5,"BS44",'Trial Balance'!$P$3:$P$5),0))</f>
        <v>0</v>
      </c>
      <c r="I20" t="s">
        <v>1279</v>
      </c>
      <c r="J20" s="145" t="s">
        <v>1280</v>
      </c>
    </row>
    <row r="21" spans="1:14" x14ac:dyDescent="0.3">
      <c r="A21" s="215" t="s">
        <v>1283</v>
      </c>
      <c r="B21" s="114" t="s">
        <v>1284</v>
      </c>
      <c r="C21" s="115">
        <v>3</v>
      </c>
      <c r="D21" s="115">
        <v>3</v>
      </c>
      <c r="E21" s="46">
        <v>0</v>
      </c>
      <c r="F21" s="46">
        <v>0</v>
      </c>
      <c r="I21" t="s">
        <v>1286</v>
      </c>
    </row>
    <row r="22" spans="1:14" x14ac:dyDescent="0.3">
      <c r="A22" s="216"/>
      <c r="B22" s="117"/>
      <c r="C22" s="118"/>
      <c r="D22" s="118"/>
      <c r="E22" s="119"/>
      <c r="F22" s="119"/>
    </row>
    <row r="23" spans="1:14" ht="36" x14ac:dyDescent="0.3">
      <c r="A23" s="120" t="s">
        <v>1287</v>
      </c>
      <c r="B23" s="120" t="s">
        <v>1288</v>
      </c>
      <c r="C23" s="125" t="s">
        <v>2385</v>
      </c>
      <c r="D23" s="111" t="s">
        <v>2386</v>
      </c>
      <c r="E23" s="121" t="s">
        <v>1289</v>
      </c>
      <c r="F23" s="121" t="s">
        <v>1290</v>
      </c>
      <c r="G23" s="121" t="s">
        <v>1291</v>
      </c>
      <c r="H23" s="2"/>
      <c r="J23" s="144"/>
      <c r="K23" s="2"/>
      <c r="L23" s="2"/>
      <c r="M23" s="2"/>
      <c r="N23" s="2"/>
    </row>
    <row r="24" spans="1:14" x14ac:dyDescent="0.3">
      <c r="A24" s="214" t="s">
        <v>1292</v>
      </c>
      <c r="B24" s="113" t="s">
        <v>1292</v>
      </c>
      <c r="C24" s="111"/>
      <c r="D24" s="111" t="s">
        <v>1276</v>
      </c>
      <c r="E24" s="112" t="s">
        <v>1293</v>
      </c>
      <c r="F24" s="112">
        <v>2</v>
      </c>
      <c r="G24" s="112">
        <v>3</v>
      </c>
      <c r="H24" s="2"/>
      <c r="J24" s="144"/>
      <c r="K24" s="2"/>
      <c r="L24" s="2"/>
      <c r="M24" s="2"/>
      <c r="N24" s="2"/>
    </row>
    <row r="25" spans="1:14" x14ac:dyDescent="0.3">
      <c r="A25" s="215" t="s">
        <v>1294</v>
      </c>
      <c r="B25" s="113" t="s">
        <v>1594</v>
      </c>
      <c r="C25" s="111">
        <v>4</v>
      </c>
      <c r="D25" s="111">
        <v>4</v>
      </c>
      <c r="E25" s="110">
        <f>E26+SUM(E36:E38)+E40+E30</f>
        <v>156256</v>
      </c>
      <c r="F25" s="110">
        <f>F26+SUM(F36:F38)+F40+F30</f>
        <v>156256</v>
      </c>
      <c r="G25" s="110">
        <f>G26+SUM(G36:G38)+G40+G30</f>
        <v>0</v>
      </c>
      <c r="I25" t="s">
        <v>1303</v>
      </c>
    </row>
    <row r="26" spans="1:14" x14ac:dyDescent="0.3">
      <c r="A26" s="215" t="s">
        <v>1295</v>
      </c>
      <c r="B26" s="113" t="s">
        <v>1595</v>
      </c>
      <c r="C26" s="111">
        <v>5</v>
      </c>
      <c r="D26" s="111">
        <v>5</v>
      </c>
      <c r="E26" s="110">
        <f>SUM(E27:E29)</f>
        <v>0</v>
      </c>
      <c r="F26" s="110">
        <f t="shared" ref="F26:G26" si="0">SUM(F27:F29)</f>
        <v>0</v>
      </c>
      <c r="G26" s="46">
        <f t="shared" si="0"/>
        <v>0</v>
      </c>
      <c r="I26" t="s">
        <v>1303</v>
      </c>
    </row>
    <row r="27" spans="1:14" ht="24" x14ac:dyDescent="0.3">
      <c r="A27" s="215" t="s">
        <v>1296</v>
      </c>
      <c r="B27" s="114" t="s">
        <v>1297</v>
      </c>
      <c r="C27" s="115">
        <v>6</v>
      </c>
      <c r="D27" s="115">
        <v>6</v>
      </c>
      <c r="E27" s="46">
        <f>F27</f>
        <v>0</v>
      </c>
      <c r="F27" s="46">
        <v>0</v>
      </c>
      <c r="G27" s="46">
        <v>0</v>
      </c>
      <c r="I27" t="s">
        <v>1286</v>
      </c>
      <c r="J27" s="145" t="s">
        <v>1583</v>
      </c>
    </row>
    <row r="28" spans="1:14" ht="24" x14ac:dyDescent="0.3">
      <c r="A28" s="215" t="s">
        <v>1298</v>
      </c>
      <c r="B28" s="114" t="s">
        <v>1299</v>
      </c>
      <c r="C28" s="115">
        <v>7</v>
      </c>
      <c r="D28" s="115">
        <v>7</v>
      </c>
      <c r="E28" s="46">
        <f>F28</f>
        <v>0</v>
      </c>
      <c r="F28" s="46">
        <v>0</v>
      </c>
      <c r="G28" s="46">
        <v>0</v>
      </c>
      <c r="I28" t="s">
        <v>1286</v>
      </c>
      <c r="J28" s="145" t="s">
        <v>1583</v>
      </c>
    </row>
    <row r="29" spans="1:14" x14ac:dyDescent="0.3">
      <c r="A29" s="215" t="s">
        <v>1300</v>
      </c>
      <c r="B29" s="114" t="s">
        <v>1301</v>
      </c>
      <c r="C29" s="115">
        <v>8</v>
      </c>
      <c r="D29" s="115">
        <v>8</v>
      </c>
      <c r="E29" s="204">
        <f>F29</f>
        <v>0</v>
      </c>
      <c r="F29" s="204">
        <f>SUM('N9 - TP'!F20:G20)</f>
        <v>0</v>
      </c>
      <c r="G29" s="204">
        <v>0</v>
      </c>
      <c r="H29" s="143"/>
      <c r="I29" s="143" t="s">
        <v>1279</v>
      </c>
      <c r="J29" s="145" t="s">
        <v>2243</v>
      </c>
    </row>
    <row r="30" spans="1:14" x14ac:dyDescent="0.3">
      <c r="A30" s="215" t="s">
        <v>1302</v>
      </c>
      <c r="B30" s="113" t="s">
        <v>1596</v>
      </c>
      <c r="C30" s="111">
        <v>9</v>
      </c>
      <c r="D30" s="111">
        <v>9</v>
      </c>
      <c r="E30" s="110">
        <f>SUM(E31:E35)</f>
        <v>156256</v>
      </c>
      <c r="F30" s="110">
        <f t="shared" ref="F30:G30" si="1">SUM(F31:F35)</f>
        <v>156256</v>
      </c>
      <c r="G30" s="110">
        <f t="shared" si="1"/>
        <v>0</v>
      </c>
      <c r="I30" t="s">
        <v>1303</v>
      </c>
    </row>
    <row r="31" spans="1:14" ht="24" x14ac:dyDescent="0.3">
      <c r="A31" s="215" t="s">
        <v>1304</v>
      </c>
      <c r="B31" s="114" t="s">
        <v>1597</v>
      </c>
      <c r="C31" s="115">
        <v>10</v>
      </c>
      <c r="D31" s="115">
        <v>10</v>
      </c>
      <c r="E31" s="46">
        <f>F31</f>
        <v>89668</v>
      </c>
      <c r="F31" s="46">
        <f>ABS(ROUND(SUMIF('Trial Balance'!W:W,D31,'Trial Balance'!K:K),0))</f>
        <v>89668</v>
      </c>
      <c r="G31" s="46">
        <v>0</v>
      </c>
      <c r="I31" t="s">
        <v>1279</v>
      </c>
      <c r="J31" s="145" t="s">
        <v>1583</v>
      </c>
    </row>
    <row r="32" spans="1:14" ht="24" x14ac:dyDescent="0.3">
      <c r="A32" s="215" t="s">
        <v>1305</v>
      </c>
      <c r="B32" s="114" t="s">
        <v>1598</v>
      </c>
      <c r="C32" s="115">
        <v>11</v>
      </c>
      <c r="D32" s="115">
        <v>11</v>
      </c>
      <c r="E32" s="46">
        <f t="shared" ref="E32:E35" si="2">F32</f>
        <v>0</v>
      </c>
      <c r="F32" s="46">
        <f>ABS(ROUND(SUMIF('Trial Balance'!W:W,D32,'Trial Balance'!K:K),0))</f>
        <v>0</v>
      </c>
      <c r="G32" s="46">
        <v>0</v>
      </c>
      <c r="I32" t="s">
        <v>1279</v>
      </c>
      <c r="J32" s="145" t="s">
        <v>1583</v>
      </c>
    </row>
    <row r="33" spans="1:14" ht="24" x14ac:dyDescent="0.3">
      <c r="A33" s="215" t="s">
        <v>1306</v>
      </c>
      <c r="B33" s="114" t="s">
        <v>1307</v>
      </c>
      <c r="C33" s="115">
        <v>12</v>
      </c>
      <c r="D33" s="115">
        <v>12</v>
      </c>
      <c r="E33" s="46">
        <f t="shared" si="2"/>
        <v>0</v>
      </c>
      <c r="F33" s="46">
        <f>ABS(ROUND(SUMIF('Trial Balance'!W:W,D33,'Trial Balance'!K:K),0))</f>
        <v>0</v>
      </c>
      <c r="G33" s="46">
        <v>0</v>
      </c>
      <c r="I33" t="s">
        <v>1279</v>
      </c>
      <c r="J33" s="145" t="s">
        <v>1583</v>
      </c>
    </row>
    <row r="34" spans="1:14" ht="24" x14ac:dyDescent="0.3">
      <c r="A34" s="215" t="s">
        <v>1308</v>
      </c>
      <c r="B34" s="114" t="s">
        <v>1309</v>
      </c>
      <c r="C34" s="115">
        <v>13</v>
      </c>
      <c r="D34" s="115">
        <v>13</v>
      </c>
      <c r="E34" s="46">
        <f t="shared" si="2"/>
        <v>0</v>
      </c>
      <c r="F34" s="46">
        <f>ABS(ROUND(SUMIF('Trial Balance'!W:W,D34,'Trial Balance'!K:K),0))</f>
        <v>0</v>
      </c>
      <c r="G34" s="46">
        <v>0</v>
      </c>
      <c r="I34" t="s">
        <v>1279</v>
      </c>
      <c r="J34" s="145" t="s">
        <v>1583</v>
      </c>
    </row>
    <row r="35" spans="1:14" ht="24" x14ac:dyDescent="0.3">
      <c r="A35" s="215" t="s">
        <v>1310</v>
      </c>
      <c r="B35" s="114" t="s">
        <v>1311</v>
      </c>
      <c r="C35" s="115">
        <v>14</v>
      </c>
      <c r="D35" s="115">
        <v>14</v>
      </c>
      <c r="E35" s="46">
        <f t="shared" si="2"/>
        <v>66588</v>
      </c>
      <c r="F35" s="46">
        <f>ABS(ROUND(SUMIF('Trial Balance'!W:W,D35,'Trial Balance'!K:K),0))</f>
        <v>66588</v>
      </c>
      <c r="G35" s="46">
        <v>0</v>
      </c>
      <c r="I35" t="s">
        <v>1279</v>
      </c>
      <c r="J35" s="145" t="s">
        <v>1583</v>
      </c>
    </row>
    <row r="36" spans="1:14" x14ac:dyDescent="0.3">
      <c r="A36" s="215" t="s">
        <v>1312</v>
      </c>
      <c r="B36" s="114" t="s">
        <v>1599</v>
      </c>
      <c r="C36" s="115">
        <v>15</v>
      </c>
      <c r="D36" s="115">
        <v>15</v>
      </c>
      <c r="E36" s="46">
        <v>0</v>
      </c>
      <c r="F36" s="46">
        <v>0</v>
      </c>
      <c r="G36" s="46">
        <v>0</v>
      </c>
      <c r="I36" t="s">
        <v>1286</v>
      </c>
    </row>
    <row r="37" spans="1:14" x14ac:dyDescent="0.3">
      <c r="A37" s="215" t="s">
        <v>1313</v>
      </c>
      <c r="B37" s="114" t="s">
        <v>1600</v>
      </c>
      <c r="C37" s="115">
        <v>16</v>
      </c>
      <c r="D37" s="115">
        <v>16</v>
      </c>
      <c r="E37" s="46">
        <v>0</v>
      </c>
      <c r="F37" s="46">
        <v>0</v>
      </c>
      <c r="G37" s="46">
        <v>0</v>
      </c>
      <c r="I37" t="s">
        <v>1286</v>
      </c>
    </row>
    <row r="38" spans="1:14" x14ac:dyDescent="0.3">
      <c r="A38" s="215" t="s">
        <v>1314</v>
      </c>
      <c r="B38" s="114" t="s">
        <v>1601</v>
      </c>
      <c r="C38" s="115">
        <v>17</v>
      </c>
      <c r="D38" s="115">
        <v>17</v>
      </c>
      <c r="E38" s="46">
        <v>0</v>
      </c>
      <c r="F38" s="46">
        <v>0</v>
      </c>
      <c r="G38" s="46">
        <v>0</v>
      </c>
      <c r="I38" t="s">
        <v>1286</v>
      </c>
    </row>
    <row r="39" spans="1:14" x14ac:dyDescent="0.3">
      <c r="A39" s="215" t="s">
        <v>1315</v>
      </c>
      <c r="B39" s="114" t="s">
        <v>1602</v>
      </c>
      <c r="C39" s="115">
        <v>18</v>
      </c>
      <c r="D39" s="115" t="s">
        <v>1316</v>
      </c>
      <c r="E39" s="46">
        <v>0</v>
      </c>
      <c r="F39" s="46">
        <v>0</v>
      </c>
      <c r="G39" s="46">
        <v>0</v>
      </c>
      <c r="I39" t="s">
        <v>1286</v>
      </c>
    </row>
    <row r="40" spans="1:14" x14ac:dyDescent="0.3">
      <c r="A40" s="215" t="s">
        <v>1317</v>
      </c>
      <c r="B40" s="114" t="s">
        <v>1603</v>
      </c>
      <c r="C40" s="115">
        <v>19</v>
      </c>
      <c r="D40" s="115">
        <v>18</v>
      </c>
      <c r="E40" s="46">
        <v>0</v>
      </c>
      <c r="F40" s="46">
        <v>0</v>
      </c>
      <c r="G40" s="46">
        <v>0</v>
      </c>
      <c r="I40" t="s">
        <v>1286</v>
      </c>
    </row>
    <row r="41" spans="1:14" x14ac:dyDescent="0.3">
      <c r="A41" s="216"/>
    </row>
    <row r="42" spans="1:14" ht="36" x14ac:dyDescent="0.3">
      <c r="A42" s="120" t="s">
        <v>1318</v>
      </c>
      <c r="B42" s="113" t="s">
        <v>1319</v>
      </c>
      <c r="C42" s="125" t="s">
        <v>2385</v>
      </c>
      <c r="D42" s="111" t="s">
        <v>2386</v>
      </c>
      <c r="E42" s="112" t="s">
        <v>1320</v>
      </c>
      <c r="F42" s="112" t="s">
        <v>1321</v>
      </c>
      <c r="G42" s="26"/>
      <c r="H42" s="2"/>
      <c r="J42" s="144"/>
      <c r="K42" s="2"/>
      <c r="L42" s="2"/>
      <c r="M42" s="2"/>
      <c r="N42" s="2"/>
    </row>
    <row r="43" spans="1:14" x14ac:dyDescent="0.3">
      <c r="A43" s="214" t="s">
        <v>1322</v>
      </c>
      <c r="B43" s="113" t="s">
        <v>1275</v>
      </c>
      <c r="C43" s="111"/>
      <c r="D43" s="111" t="s">
        <v>1276</v>
      </c>
      <c r="E43" s="110">
        <v>1</v>
      </c>
      <c r="F43" s="110">
        <v>2</v>
      </c>
      <c r="G43" s="26"/>
      <c r="H43" s="2"/>
      <c r="J43" s="144"/>
      <c r="K43" s="2"/>
      <c r="L43" s="2"/>
      <c r="M43" s="2"/>
      <c r="N43" s="2"/>
    </row>
    <row r="44" spans="1:14" x14ac:dyDescent="0.3">
      <c r="A44" s="215" t="s">
        <v>1323</v>
      </c>
      <c r="B44" s="114" t="s">
        <v>1324</v>
      </c>
      <c r="C44" s="115">
        <v>20</v>
      </c>
      <c r="D44" s="115">
        <v>19</v>
      </c>
      <c r="E44" s="46"/>
      <c r="F44" s="46"/>
      <c r="I44" t="s">
        <v>1286</v>
      </c>
    </row>
    <row r="45" spans="1:14" x14ac:dyDescent="0.3">
      <c r="A45" s="215" t="s">
        <v>1325</v>
      </c>
      <c r="B45" s="114" t="s">
        <v>1604</v>
      </c>
      <c r="C45" s="115">
        <v>21</v>
      </c>
      <c r="D45" s="115">
        <v>20</v>
      </c>
      <c r="E45" s="46"/>
      <c r="F45" s="46"/>
      <c r="I45" t="s">
        <v>1286</v>
      </c>
    </row>
    <row r="46" spans="1:14" x14ac:dyDescent="0.3">
      <c r="A46" s="216"/>
      <c r="D46" s="109" t="s">
        <v>1326</v>
      </c>
      <c r="E46" s="5" t="s">
        <v>1285</v>
      </c>
      <c r="F46" s="5" t="s">
        <v>1285</v>
      </c>
    </row>
    <row r="47" spans="1:14" x14ac:dyDescent="0.3">
      <c r="A47" s="216"/>
      <c r="D47" s="109" t="s">
        <v>1326</v>
      </c>
      <c r="E47" s="5" t="s">
        <v>1285</v>
      </c>
      <c r="F47" s="5" t="s">
        <v>1285</v>
      </c>
    </row>
    <row r="48" spans="1:14" ht="36" x14ac:dyDescent="0.3">
      <c r="A48" s="120" t="s">
        <v>1327</v>
      </c>
      <c r="B48" s="123" t="s">
        <v>1328</v>
      </c>
      <c r="C48" s="125" t="s">
        <v>2385</v>
      </c>
      <c r="D48" s="111" t="s">
        <v>2386</v>
      </c>
      <c r="E48" s="110" t="s">
        <v>1329</v>
      </c>
      <c r="F48" s="26"/>
      <c r="G48" s="26"/>
      <c r="H48" s="2"/>
      <c r="J48" s="144"/>
      <c r="K48" s="2"/>
      <c r="L48" s="2"/>
      <c r="M48" s="2"/>
      <c r="N48" s="2"/>
    </row>
    <row r="49" spans="1:14" x14ac:dyDescent="0.3">
      <c r="A49" s="214" t="s">
        <v>1330</v>
      </c>
      <c r="B49" s="113" t="s">
        <v>1275</v>
      </c>
      <c r="C49" s="111"/>
      <c r="D49" s="111" t="s">
        <v>1276</v>
      </c>
      <c r="E49" s="110">
        <v>1</v>
      </c>
      <c r="F49" s="26"/>
      <c r="G49" s="26"/>
      <c r="H49" s="2"/>
      <c r="J49" s="144"/>
      <c r="K49" s="2"/>
      <c r="L49" s="2"/>
      <c r="M49" s="2"/>
      <c r="N49" s="2"/>
    </row>
    <row r="50" spans="1:14" x14ac:dyDescent="0.3">
      <c r="A50" s="215" t="s">
        <v>1331</v>
      </c>
      <c r="B50" s="114" t="s">
        <v>1332</v>
      </c>
      <c r="C50" s="115">
        <v>22</v>
      </c>
      <c r="D50" s="115">
        <v>21</v>
      </c>
      <c r="E50" s="46">
        <v>0</v>
      </c>
      <c r="I50" t="s">
        <v>1286</v>
      </c>
    </row>
    <row r="51" spans="1:14" x14ac:dyDescent="0.3">
      <c r="A51" s="215" t="s">
        <v>1333</v>
      </c>
      <c r="B51" s="114" t="s">
        <v>1334</v>
      </c>
      <c r="C51" s="115">
        <v>23</v>
      </c>
      <c r="D51" s="115">
        <v>22</v>
      </c>
      <c r="E51" s="46">
        <v>0</v>
      </c>
      <c r="I51" t="s">
        <v>1286</v>
      </c>
    </row>
    <row r="52" spans="1:14" x14ac:dyDescent="0.3">
      <c r="A52" s="215" t="s">
        <v>1335</v>
      </c>
      <c r="B52" s="114" t="s">
        <v>1336</v>
      </c>
      <c r="C52" s="115">
        <v>24</v>
      </c>
      <c r="D52" s="115">
        <v>23</v>
      </c>
      <c r="E52" s="46">
        <v>0</v>
      </c>
      <c r="I52" t="s">
        <v>1286</v>
      </c>
    </row>
    <row r="53" spans="1:14" x14ac:dyDescent="0.3">
      <c r="A53" s="215" t="s">
        <v>1337</v>
      </c>
      <c r="B53" s="114" t="s">
        <v>1338</v>
      </c>
      <c r="C53" s="115">
        <v>25</v>
      </c>
      <c r="D53" s="115">
        <v>24</v>
      </c>
      <c r="E53" s="46">
        <v>0</v>
      </c>
      <c r="I53" t="s">
        <v>1286</v>
      </c>
    </row>
    <row r="54" spans="1:14" x14ac:dyDescent="0.3">
      <c r="A54" s="215" t="s">
        <v>1339</v>
      </c>
      <c r="B54" s="114" t="s">
        <v>1605</v>
      </c>
      <c r="C54" s="115">
        <v>26</v>
      </c>
      <c r="D54" s="115">
        <v>25</v>
      </c>
      <c r="E54" s="46">
        <v>0</v>
      </c>
      <c r="I54" t="s">
        <v>1286</v>
      </c>
    </row>
    <row r="55" spans="1:14" x14ac:dyDescent="0.3">
      <c r="A55" s="215" t="s">
        <v>1340</v>
      </c>
      <c r="B55" s="114" t="s">
        <v>1341</v>
      </c>
      <c r="C55" s="115">
        <v>27</v>
      </c>
      <c r="D55" s="115">
        <v>26</v>
      </c>
      <c r="E55" s="46">
        <v>0</v>
      </c>
      <c r="I55" t="s">
        <v>1286</v>
      </c>
    </row>
    <row r="56" spans="1:14" x14ac:dyDescent="0.3">
      <c r="A56" s="215" t="s">
        <v>1342</v>
      </c>
      <c r="B56" s="114" t="s">
        <v>1343</v>
      </c>
      <c r="C56" s="115">
        <v>28</v>
      </c>
      <c r="D56" s="115">
        <v>27</v>
      </c>
      <c r="E56" s="46">
        <v>0</v>
      </c>
      <c r="I56" t="s">
        <v>1286</v>
      </c>
    </row>
    <row r="57" spans="1:14" x14ac:dyDescent="0.3">
      <c r="A57" s="215" t="s">
        <v>1344</v>
      </c>
      <c r="B57" s="114" t="s">
        <v>1345</v>
      </c>
      <c r="C57" s="115">
        <v>29</v>
      </c>
      <c r="D57" s="115">
        <v>28</v>
      </c>
      <c r="E57" s="46">
        <v>0</v>
      </c>
      <c r="I57" t="s">
        <v>1286</v>
      </c>
    </row>
    <row r="58" spans="1:14" x14ac:dyDescent="0.3">
      <c r="A58" s="215" t="s">
        <v>1342</v>
      </c>
      <c r="B58" s="114" t="s">
        <v>1343</v>
      </c>
      <c r="C58" s="115">
        <v>30</v>
      </c>
      <c r="D58" s="115">
        <v>29</v>
      </c>
      <c r="E58" s="46">
        <v>0</v>
      </c>
      <c r="I58" t="s">
        <v>1286</v>
      </c>
    </row>
    <row r="59" spans="1:14" x14ac:dyDescent="0.3">
      <c r="A59" s="215" t="s">
        <v>1346</v>
      </c>
      <c r="B59" s="114" t="s">
        <v>1347</v>
      </c>
      <c r="C59" s="115">
        <v>31</v>
      </c>
      <c r="D59" s="115">
        <v>30</v>
      </c>
      <c r="E59" s="46">
        <v>0</v>
      </c>
      <c r="I59" t="s">
        <v>1286</v>
      </c>
    </row>
    <row r="60" spans="1:14" x14ac:dyDescent="0.3">
      <c r="A60" s="215" t="s">
        <v>1348</v>
      </c>
      <c r="B60" s="114" t="s">
        <v>1349</v>
      </c>
      <c r="C60" s="115">
        <v>32</v>
      </c>
      <c r="D60" s="115">
        <v>31</v>
      </c>
      <c r="E60" s="46">
        <v>0</v>
      </c>
      <c r="I60" t="s">
        <v>1286</v>
      </c>
    </row>
    <row r="61" spans="1:14" x14ac:dyDescent="0.3">
      <c r="A61" s="215" t="s">
        <v>1350</v>
      </c>
      <c r="B61" s="114" t="s">
        <v>1351</v>
      </c>
      <c r="C61" s="115">
        <v>33</v>
      </c>
      <c r="D61" s="115">
        <v>32</v>
      </c>
      <c r="E61" s="46">
        <v>0</v>
      </c>
      <c r="I61" t="s">
        <v>1286</v>
      </c>
    </row>
    <row r="62" spans="1:14" x14ac:dyDescent="0.3">
      <c r="A62" s="215" t="s">
        <v>1352</v>
      </c>
      <c r="B62" s="114" t="s">
        <v>1606</v>
      </c>
      <c r="C62" s="115">
        <v>34</v>
      </c>
      <c r="D62" s="115">
        <v>33</v>
      </c>
      <c r="E62" s="46">
        <v>0</v>
      </c>
      <c r="I62" t="s">
        <v>1286</v>
      </c>
    </row>
    <row r="63" spans="1:14" x14ac:dyDescent="0.3">
      <c r="A63" s="215" t="s">
        <v>1353</v>
      </c>
      <c r="B63" s="114" t="s">
        <v>1607</v>
      </c>
      <c r="C63" s="115">
        <v>35</v>
      </c>
      <c r="D63" s="115" t="s">
        <v>1354</v>
      </c>
      <c r="E63" s="46">
        <v>0</v>
      </c>
      <c r="I63" t="s">
        <v>1286</v>
      </c>
    </row>
    <row r="64" spans="1:14" x14ac:dyDescent="0.3">
      <c r="A64" s="215" t="s">
        <v>1355</v>
      </c>
      <c r="B64" s="114" t="s">
        <v>1608</v>
      </c>
      <c r="C64" s="115">
        <v>36</v>
      </c>
      <c r="D64" s="115" t="s">
        <v>1356</v>
      </c>
      <c r="E64" s="46">
        <v>0</v>
      </c>
      <c r="I64" t="s">
        <v>1286</v>
      </c>
    </row>
    <row r="65" spans="1:14" x14ac:dyDescent="0.3">
      <c r="A65" s="215" t="s">
        <v>1357</v>
      </c>
      <c r="B65" s="114" t="s">
        <v>1358</v>
      </c>
      <c r="C65" s="115">
        <v>37</v>
      </c>
      <c r="D65" s="115">
        <v>34</v>
      </c>
      <c r="E65" s="46">
        <v>0</v>
      </c>
      <c r="I65" t="s">
        <v>1286</v>
      </c>
    </row>
    <row r="66" spans="1:14" x14ac:dyDescent="0.3">
      <c r="A66" s="215" t="s">
        <v>1359</v>
      </c>
      <c r="B66" s="114" t="s">
        <v>1360</v>
      </c>
      <c r="C66" s="115">
        <v>38</v>
      </c>
      <c r="D66" s="115">
        <v>35</v>
      </c>
      <c r="E66" s="46">
        <v>0</v>
      </c>
      <c r="I66" t="s">
        <v>1286</v>
      </c>
    </row>
    <row r="67" spans="1:14" x14ac:dyDescent="0.3">
      <c r="A67" s="215" t="s">
        <v>1361</v>
      </c>
      <c r="B67" s="114" t="s">
        <v>1362</v>
      </c>
      <c r="C67" s="115">
        <v>39</v>
      </c>
      <c r="D67" s="115">
        <v>36</v>
      </c>
      <c r="E67" s="46">
        <v>0</v>
      </c>
      <c r="I67" t="s">
        <v>1286</v>
      </c>
    </row>
    <row r="68" spans="1:14" x14ac:dyDescent="0.3">
      <c r="A68" s="216"/>
      <c r="D68" s="109" t="s">
        <v>1326</v>
      </c>
      <c r="E68" s="5" t="s">
        <v>1363</v>
      </c>
    </row>
    <row r="69" spans="1:14" ht="36" x14ac:dyDescent="0.3">
      <c r="A69" s="120" t="s">
        <v>1364</v>
      </c>
      <c r="B69" s="113" t="s">
        <v>1365</v>
      </c>
      <c r="C69" s="125" t="s">
        <v>2385</v>
      </c>
      <c r="D69" s="111" t="s">
        <v>2386</v>
      </c>
      <c r="E69" s="110" t="s">
        <v>1366</v>
      </c>
      <c r="F69" s="26"/>
      <c r="G69" s="26"/>
      <c r="H69" s="2"/>
      <c r="J69" s="144"/>
      <c r="K69" s="2"/>
      <c r="L69" s="2"/>
      <c r="M69" s="2"/>
      <c r="N69" s="2"/>
    </row>
    <row r="70" spans="1:14" x14ac:dyDescent="0.3">
      <c r="A70" s="214" t="s">
        <v>1322</v>
      </c>
      <c r="B70" s="113" t="s">
        <v>1275</v>
      </c>
      <c r="C70" s="111"/>
      <c r="D70" s="111" t="s">
        <v>1276</v>
      </c>
      <c r="E70" s="110">
        <v>1</v>
      </c>
      <c r="F70" s="26"/>
      <c r="G70" s="26"/>
      <c r="H70" s="2"/>
      <c r="J70" s="144"/>
      <c r="K70" s="2"/>
      <c r="L70" s="2"/>
      <c r="M70" s="2"/>
      <c r="N70" s="2"/>
    </row>
    <row r="71" spans="1:14" x14ac:dyDescent="0.3">
      <c r="A71" s="215" t="s">
        <v>1367</v>
      </c>
      <c r="B71" s="205" t="s">
        <v>1609</v>
      </c>
      <c r="C71" s="206">
        <v>40</v>
      </c>
      <c r="D71" s="206">
        <v>37</v>
      </c>
      <c r="E71" s="204">
        <f>'N15 - Personnel'!C23</f>
        <v>68618</v>
      </c>
      <c r="F71" s="207"/>
      <c r="G71" s="207"/>
      <c r="H71" s="143"/>
      <c r="I71" s="143" t="s">
        <v>1418</v>
      </c>
      <c r="J71" s="145" t="s">
        <v>1584</v>
      </c>
    </row>
    <row r="72" spans="1:14" x14ac:dyDescent="0.3">
      <c r="A72" s="215" t="s">
        <v>1368</v>
      </c>
      <c r="B72" s="114" t="s">
        <v>1610</v>
      </c>
      <c r="C72" s="115">
        <v>41</v>
      </c>
      <c r="D72" s="115" t="s">
        <v>1369</v>
      </c>
      <c r="E72" s="46">
        <v>0</v>
      </c>
      <c r="I72" t="s">
        <v>1286</v>
      </c>
    </row>
    <row r="73" spans="1:14" x14ac:dyDescent="0.3">
      <c r="A73" s="216"/>
      <c r="D73" s="109" t="s">
        <v>1326</v>
      </c>
      <c r="E73" s="5" t="s">
        <v>1363</v>
      </c>
    </row>
    <row r="74" spans="1:14" ht="36" x14ac:dyDescent="0.3">
      <c r="A74" s="120" t="s">
        <v>1370</v>
      </c>
      <c r="B74" s="113" t="s">
        <v>1371</v>
      </c>
      <c r="C74" s="125" t="s">
        <v>2385</v>
      </c>
      <c r="D74" s="111" t="s">
        <v>2386</v>
      </c>
      <c r="E74" s="110" t="s">
        <v>1320</v>
      </c>
      <c r="F74" s="110" t="s">
        <v>1321</v>
      </c>
      <c r="G74" s="26"/>
      <c r="H74" s="2"/>
      <c r="J74" s="144"/>
      <c r="K74" s="2"/>
      <c r="L74" s="2"/>
      <c r="M74" s="2"/>
      <c r="N74" s="2"/>
    </row>
    <row r="75" spans="1:14" x14ac:dyDescent="0.3">
      <c r="A75" s="214" t="s">
        <v>1372</v>
      </c>
      <c r="B75" s="113" t="s">
        <v>1373</v>
      </c>
      <c r="C75" s="111"/>
      <c r="D75" s="111" t="s">
        <v>1374</v>
      </c>
      <c r="E75" s="110"/>
      <c r="F75" s="110"/>
      <c r="G75" s="26"/>
      <c r="H75" s="2"/>
      <c r="J75" s="144"/>
      <c r="K75" s="2"/>
      <c r="L75" s="2"/>
      <c r="M75" s="2"/>
      <c r="N75" s="2"/>
    </row>
    <row r="76" spans="1:14" x14ac:dyDescent="0.3">
      <c r="A76" s="214" t="s">
        <v>1322</v>
      </c>
      <c r="B76" s="113" t="s">
        <v>1275</v>
      </c>
      <c r="C76" s="111"/>
      <c r="D76" s="111" t="s">
        <v>1276</v>
      </c>
      <c r="E76" s="110">
        <v>1</v>
      </c>
      <c r="F76" s="110">
        <v>2</v>
      </c>
      <c r="G76" s="26"/>
      <c r="H76" s="2"/>
      <c r="J76" s="144"/>
      <c r="K76" s="2"/>
      <c r="L76" s="2"/>
      <c r="M76" s="2"/>
      <c r="N76" s="2"/>
    </row>
    <row r="77" spans="1:14" x14ac:dyDescent="0.3">
      <c r="A77" s="215" t="s">
        <v>1375</v>
      </c>
      <c r="B77" s="114" t="s">
        <v>1611</v>
      </c>
      <c r="C77" s="115">
        <v>42</v>
      </c>
      <c r="D77" s="115">
        <v>38</v>
      </c>
      <c r="E77" s="46">
        <v>0</v>
      </c>
      <c r="F77" s="46">
        <v>0</v>
      </c>
      <c r="I77" t="s">
        <v>1286</v>
      </c>
    </row>
    <row r="78" spans="1:14" ht="24" x14ac:dyDescent="0.3">
      <c r="A78" s="215" t="s">
        <v>1376</v>
      </c>
      <c r="B78" s="124" t="s">
        <v>1612</v>
      </c>
      <c r="C78" s="115">
        <v>43</v>
      </c>
      <c r="D78" s="115" t="s">
        <v>1377</v>
      </c>
      <c r="E78" s="46">
        <v>0</v>
      </c>
      <c r="F78" s="46">
        <v>0</v>
      </c>
      <c r="I78" t="s">
        <v>1286</v>
      </c>
    </row>
    <row r="79" spans="1:14" x14ac:dyDescent="0.3">
      <c r="A79" s="215" t="s">
        <v>1378</v>
      </c>
      <c r="B79" s="113" t="s">
        <v>1613</v>
      </c>
      <c r="C79" s="111">
        <v>44</v>
      </c>
      <c r="D79" s="111">
        <v>39</v>
      </c>
      <c r="E79" s="110">
        <f>SUM(E80:E81)</f>
        <v>0</v>
      </c>
      <c r="F79" s="110">
        <f>SUM(F80:F81)</f>
        <v>0</v>
      </c>
      <c r="I79" t="s">
        <v>1303</v>
      </c>
    </row>
    <row r="80" spans="1:14" x14ac:dyDescent="0.3">
      <c r="A80" s="215" t="s">
        <v>1379</v>
      </c>
      <c r="B80" s="114" t="s">
        <v>1614</v>
      </c>
      <c r="C80" s="115">
        <v>45</v>
      </c>
      <c r="D80" s="115">
        <v>40</v>
      </c>
      <c r="E80" s="46">
        <v>0</v>
      </c>
      <c r="F80" s="46">
        <v>0</v>
      </c>
      <c r="I80" t="s">
        <v>1286</v>
      </c>
    </row>
    <row r="81" spans="1:14" x14ac:dyDescent="0.3">
      <c r="A81" s="215" t="s">
        <v>1380</v>
      </c>
      <c r="B81" s="114" t="s">
        <v>1615</v>
      </c>
      <c r="C81" s="115">
        <v>46</v>
      </c>
      <c r="D81" s="115">
        <v>41</v>
      </c>
      <c r="E81" s="46">
        <v>0</v>
      </c>
      <c r="F81" s="46">
        <v>0</v>
      </c>
      <c r="I81" t="s">
        <v>1286</v>
      </c>
    </row>
    <row r="82" spans="1:14" x14ac:dyDescent="0.3">
      <c r="A82" s="215" t="s">
        <v>1381</v>
      </c>
      <c r="B82" s="113" t="s">
        <v>1616</v>
      </c>
      <c r="C82" s="111">
        <v>47</v>
      </c>
      <c r="D82" s="111">
        <v>42</v>
      </c>
      <c r="E82" s="110">
        <f>SUM(E83:E84)</f>
        <v>0</v>
      </c>
      <c r="F82" s="110">
        <f>SUM(F83:F84)</f>
        <v>0</v>
      </c>
      <c r="I82" t="s">
        <v>1303</v>
      </c>
    </row>
    <row r="83" spans="1:14" x14ac:dyDescent="0.3">
      <c r="A83" s="215" t="s">
        <v>1382</v>
      </c>
      <c r="B83" s="114" t="s">
        <v>1383</v>
      </c>
      <c r="C83" s="115">
        <v>48</v>
      </c>
      <c r="D83" s="115">
        <v>43</v>
      </c>
      <c r="E83" s="46">
        <v>0</v>
      </c>
      <c r="F83" s="46">
        <v>0</v>
      </c>
      <c r="I83" t="s">
        <v>1286</v>
      </c>
    </row>
    <row r="84" spans="1:14" x14ac:dyDescent="0.3">
      <c r="A84" s="215" t="s">
        <v>1384</v>
      </c>
      <c r="B84" s="114" t="s">
        <v>1385</v>
      </c>
      <c r="C84" s="115">
        <v>49</v>
      </c>
      <c r="D84" s="115">
        <v>44</v>
      </c>
      <c r="E84" s="46">
        <v>0</v>
      </c>
      <c r="F84" s="46">
        <v>0</v>
      </c>
      <c r="I84" t="s">
        <v>1286</v>
      </c>
    </row>
    <row r="85" spans="1:14" x14ac:dyDescent="0.3">
      <c r="A85" s="216"/>
    </row>
    <row r="86" spans="1:14" ht="36" x14ac:dyDescent="0.3">
      <c r="A86" s="120" t="s">
        <v>1386</v>
      </c>
      <c r="B86" s="113" t="s">
        <v>1387</v>
      </c>
      <c r="C86" s="125" t="s">
        <v>2385</v>
      </c>
      <c r="D86" s="111" t="s">
        <v>2386</v>
      </c>
      <c r="E86" s="110" t="s">
        <v>1320</v>
      </c>
      <c r="F86" s="110" t="s">
        <v>1321</v>
      </c>
      <c r="G86" s="26"/>
      <c r="H86" s="2"/>
      <c r="J86" s="144"/>
      <c r="K86" s="2"/>
      <c r="L86" s="2"/>
      <c r="M86" s="2"/>
      <c r="N86" s="2"/>
    </row>
    <row r="87" spans="1:14" x14ac:dyDescent="0.3">
      <c r="A87" s="214" t="s">
        <v>1388</v>
      </c>
      <c r="B87" s="113" t="s">
        <v>1389</v>
      </c>
      <c r="C87" s="111"/>
      <c r="D87" s="111" t="s">
        <v>1276</v>
      </c>
      <c r="E87" s="110">
        <v>1</v>
      </c>
      <c r="F87" s="110">
        <v>2</v>
      </c>
      <c r="G87" s="26"/>
      <c r="H87" s="2"/>
      <c r="J87" s="144"/>
      <c r="K87" s="2"/>
      <c r="L87" s="2"/>
      <c r="M87" s="2"/>
      <c r="N87" s="2"/>
    </row>
    <row r="88" spans="1:14" x14ac:dyDescent="0.3">
      <c r="A88" s="215" t="s">
        <v>1390</v>
      </c>
      <c r="B88" s="114" t="s">
        <v>1391</v>
      </c>
      <c r="C88" s="115">
        <v>50</v>
      </c>
      <c r="D88" s="115">
        <v>45</v>
      </c>
      <c r="E88" s="46">
        <v>0</v>
      </c>
      <c r="F88" s="46">
        <v>0</v>
      </c>
      <c r="I88" t="s">
        <v>1286</v>
      </c>
    </row>
    <row r="89" spans="1:14" x14ac:dyDescent="0.3">
      <c r="A89" s="215" t="s">
        <v>1376</v>
      </c>
      <c r="B89" s="114" t="s">
        <v>1612</v>
      </c>
      <c r="C89" s="115">
        <v>51</v>
      </c>
      <c r="D89" s="115" t="s">
        <v>1392</v>
      </c>
      <c r="E89" s="46">
        <v>0</v>
      </c>
      <c r="F89" s="46">
        <v>0</v>
      </c>
      <c r="I89" t="s">
        <v>1286</v>
      </c>
    </row>
    <row r="90" spans="1:14" x14ac:dyDescent="0.3">
      <c r="A90" s="216"/>
    </row>
    <row r="91" spans="1:14" ht="36" x14ac:dyDescent="0.3">
      <c r="A91" s="120" t="s">
        <v>1393</v>
      </c>
      <c r="B91" s="113" t="s">
        <v>1394</v>
      </c>
      <c r="C91" s="125" t="s">
        <v>2385</v>
      </c>
      <c r="D91" s="111" t="s">
        <v>2386</v>
      </c>
      <c r="E91" s="110" t="s">
        <v>1320</v>
      </c>
      <c r="F91" s="110" t="s">
        <v>1321</v>
      </c>
      <c r="G91" s="26"/>
      <c r="H91" s="2"/>
      <c r="J91" s="144"/>
      <c r="K91" s="2"/>
      <c r="L91" s="2"/>
      <c r="M91" s="2"/>
      <c r="N91" s="2"/>
    </row>
    <row r="92" spans="1:14" x14ac:dyDescent="0.3">
      <c r="A92" s="214" t="s">
        <v>1395</v>
      </c>
      <c r="B92" s="113" t="s">
        <v>1389</v>
      </c>
      <c r="C92" s="111"/>
      <c r="D92" s="111" t="s">
        <v>1276</v>
      </c>
      <c r="E92" s="110">
        <v>1</v>
      </c>
      <c r="F92" s="110">
        <v>2</v>
      </c>
      <c r="G92" s="26"/>
      <c r="H92" s="2"/>
      <c r="J92" s="144"/>
      <c r="K92" s="2"/>
      <c r="L92" s="2"/>
      <c r="M92" s="2"/>
      <c r="N92" s="2"/>
    </row>
    <row r="93" spans="1:14" x14ac:dyDescent="0.3">
      <c r="A93" s="215" t="s">
        <v>1396</v>
      </c>
      <c r="B93" s="114" t="s">
        <v>1617</v>
      </c>
      <c r="C93" s="115">
        <v>52</v>
      </c>
      <c r="D93" s="115">
        <v>46</v>
      </c>
      <c r="E93" s="46">
        <f>ABS(ROUND(SUMIF('Trial Balance'!O:O,D93,'Trial Balance'!H:H),0))</f>
        <v>0</v>
      </c>
      <c r="F93" s="46">
        <f>ABS(ROUND(SUMIF('Trial Balance'!O:O,D93,'Trial Balance'!K:K),0))</f>
        <v>0</v>
      </c>
      <c r="I93" t="s">
        <v>1418</v>
      </c>
    </row>
    <row r="94" spans="1:14" ht="24" x14ac:dyDescent="0.3">
      <c r="A94" s="215" t="s">
        <v>1397</v>
      </c>
      <c r="B94" s="124" t="s">
        <v>1618</v>
      </c>
      <c r="C94" s="115">
        <v>53</v>
      </c>
      <c r="D94" s="115" t="s">
        <v>1398</v>
      </c>
      <c r="E94" s="46">
        <v>0</v>
      </c>
      <c r="F94" s="46">
        <v>0</v>
      </c>
      <c r="I94" t="s">
        <v>1286</v>
      </c>
    </row>
    <row r="95" spans="1:14" ht="24" x14ac:dyDescent="0.3">
      <c r="A95" s="215" t="s">
        <v>1399</v>
      </c>
      <c r="B95" s="124" t="s">
        <v>1619</v>
      </c>
      <c r="C95" s="115">
        <v>54</v>
      </c>
      <c r="D95" s="115" t="s">
        <v>1400</v>
      </c>
      <c r="E95" s="46">
        <v>0</v>
      </c>
      <c r="F95" s="46">
        <v>0</v>
      </c>
      <c r="I95" t="s">
        <v>1286</v>
      </c>
    </row>
    <row r="96" spans="1:14" x14ac:dyDescent="0.3">
      <c r="A96" s="215" t="s">
        <v>1401</v>
      </c>
      <c r="B96" s="124" t="s">
        <v>1620</v>
      </c>
      <c r="C96" s="115">
        <v>55</v>
      </c>
      <c r="D96" s="115">
        <v>47</v>
      </c>
      <c r="E96" s="46">
        <f>ABS(ROUND(SUMIF('Trial Balance'!O:O,D96,'Trial Balance'!H:H),0))</f>
        <v>0</v>
      </c>
      <c r="F96" s="46">
        <f>ABS(ROUND(SUMIF('Trial Balance'!O:O,D96,'Trial Balance'!K:K),0))</f>
        <v>0</v>
      </c>
      <c r="I96" t="s">
        <v>1418</v>
      </c>
    </row>
    <row r="97" spans="1:10" ht="24" x14ac:dyDescent="0.3">
      <c r="A97" s="215" t="s">
        <v>1402</v>
      </c>
      <c r="B97" s="124" t="s">
        <v>1621</v>
      </c>
      <c r="C97" s="115">
        <v>56</v>
      </c>
      <c r="D97" s="115" t="s">
        <v>1403</v>
      </c>
      <c r="E97" s="46">
        <v>0</v>
      </c>
      <c r="F97" s="46">
        <v>0</v>
      </c>
      <c r="I97" t="s">
        <v>1286</v>
      </c>
    </row>
    <row r="98" spans="1:10" x14ac:dyDescent="0.3">
      <c r="A98" s="215" t="s">
        <v>1404</v>
      </c>
      <c r="B98" s="124" t="s">
        <v>1622</v>
      </c>
      <c r="C98" s="115">
        <v>57</v>
      </c>
      <c r="D98" s="115" t="s">
        <v>1405</v>
      </c>
      <c r="E98" s="46">
        <v>0</v>
      </c>
      <c r="F98" s="46">
        <v>0</v>
      </c>
      <c r="I98" t="s">
        <v>1286</v>
      </c>
    </row>
    <row r="99" spans="1:10" x14ac:dyDescent="0.3">
      <c r="A99" s="215" t="s">
        <v>1406</v>
      </c>
      <c r="B99" s="123" t="s">
        <v>1623</v>
      </c>
      <c r="C99" s="111">
        <v>58</v>
      </c>
      <c r="D99" s="111">
        <v>48</v>
      </c>
      <c r="E99" s="110">
        <f>E100+E106</f>
        <v>21006</v>
      </c>
      <c r="F99" s="110">
        <f>F100+F106</f>
        <v>21006</v>
      </c>
      <c r="I99" t="s">
        <v>1303</v>
      </c>
    </row>
    <row r="100" spans="1:10" ht="24" x14ac:dyDescent="0.3">
      <c r="A100" s="215" t="s">
        <v>1407</v>
      </c>
      <c r="B100" s="123" t="s">
        <v>1624</v>
      </c>
      <c r="C100" s="111">
        <v>59</v>
      </c>
      <c r="D100" s="111">
        <v>49</v>
      </c>
      <c r="E100" s="110">
        <f>SUM(E101:E103,E105)</f>
        <v>0</v>
      </c>
      <c r="F100" s="110">
        <f>SUM(F101:F103,F105)</f>
        <v>0</v>
      </c>
      <c r="I100" t="s">
        <v>1303</v>
      </c>
    </row>
    <row r="101" spans="1:10" x14ac:dyDescent="0.3">
      <c r="A101" s="215" t="s">
        <v>1408</v>
      </c>
      <c r="B101" s="124" t="s">
        <v>1409</v>
      </c>
      <c r="C101" s="115">
        <v>60</v>
      </c>
      <c r="D101" s="115">
        <v>50</v>
      </c>
      <c r="E101" s="46">
        <v>0</v>
      </c>
      <c r="F101" s="46">
        <v>0</v>
      </c>
      <c r="I101" t="s">
        <v>1286</v>
      </c>
    </row>
    <row r="102" spans="1:10" x14ac:dyDescent="0.3">
      <c r="A102" s="215" t="s">
        <v>1410</v>
      </c>
      <c r="B102" s="124" t="s">
        <v>1411</v>
      </c>
      <c r="C102" s="115">
        <v>61</v>
      </c>
      <c r="D102" s="115">
        <v>51</v>
      </c>
      <c r="E102" s="46">
        <v>0</v>
      </c>
      <c r="F102" s="46">
        <v>0</v>
      </c>
      <c r="I102" t="s">
        <v>1286</v>
      </c>
    </row>
    <row r="103" spans="1:10" x14ac:dyDescent="0.3">
      <c r="A103" s="215" t="s">
        <v>1412</v>
      </c>
      <c r="B103" s="124" t="s">
        <v>1625</v>
      </c>
      <c r="C103" s="115">
        <v>62</v>
      </c>
      <c r="D103" s="115">
        <v>52</v>
      </c>
      <c r="E103" s="46">
        <v>0</v>
      </c>
      <c r="F103" s="46">
        <v>0</v>
      </c>
      <c r="I103" t="s">
        <v>1286</v>
      </c>
    </row>
    <row r="104" spans="1:10" x14ac:dyDescent="0.3">
      <c r="A104" s="215" t="s">
        <v>1413</v>
      </c>
      <c r="B104" s="124" t="s">
        <v>1626</v>
      </c>
      <c r="C104" s="115">
        <v>63</v>
      </c>
      <c r="D104" s="115" t="s">
        <v>1414</v>
      </c>
      <c r="E104" s="46"/>
      <c r="F104" s="46"/>
      <c r="I104" t="s">
        <v>1286</v>
      </c>
    </row>
    <row r="105" spans="1:10" x14ac:dyDescent="0.3">
      <c r="A105" s="215" t="s">
        <v>1415</v>
      </c>
      <c r="B105" s="124" t="s">
        <v>1627</v>
      </c>
      <c r="C105" s="115">
        <v>64</v>
      </c>
      <c r="D105" s="115">
        <v>53</v>
      </c>
      <c r="E105" s="46">
        <v>0</v>
      </c>
      <c r="F105" s="46">
        <v>0</v>
      </c>
      <c r="I105" t="s">
        <v>1286</v>
      </c>
    </row>
    <row r="106" spans="1:10" x14ac:dyDescent="0.3">
      <c r="A106" s="215" t="s">
        <v>1416</v>
      </c>
      <c r="B106" s="123" t="s">
        <v>1628</v>
      </c>
      <c r="C106" s="111">
        <v>65</v>
      </c>
      <c r="D106" s="111">
        <v>54</v>
      </c>
      <c r="E106" s="110">
        <f>SUM(E107:E108)</f>
        <v>21006</v>
      </c>
      <c r="F106" s="110">
        <f>SUM(F107:F108)</f>
        <v>21006</v>
      </c>
      <c r="I106" t="s">
        <v>1303</v>
      </c>
    </row>
    <row r="107" spans="1:10" ht="24" x14ac:dyDescent="0.3">
      <c r="A107" s="215" t="s">
        <v>1417</v>
      </c>
      <c r="B107" s="124" t="s">
        <v>1629</v>
      </c>
      <c r="C107" s="115">
        <v>66</v>
      </c>
      <c r="D107" s="115">
        <v>55</v>
      </c>
      <c r="E107" s="46">
        <f>'1. F10'!$D$15</f>
        <v>21006</v>
      </c>
      <c r="F107" s="46">
        <f>'1. F10'!$E$15</f>
        <v>21006</v>
      </c>
      <c r="I107" t="s">
        <v>1418</v>
      </c>
      <c r="J107" s="145" t="s">
        <v>1750</v>
      </c>
    </row>
    <row r="108" spans="1:10" x14ac:dyDescent="0.3">
      <c r="A108" s="215" t="s">
        <v>1419</v>
      </c>
      <c r="B108" s="124" t="s">
        <v>1420</v>
      </c>
      <c r="C108" s="115">
        <v>67</v>
      </c>
      <c r="D108" s="115">
        <v>56</v>
      </c>
      <c r="E108" s="46">
        <v>0</v>
      </c>
      <c r="F108" s="46">
        <v>0</v>
      </c>
      <c r="I108" t="s">
        <v>1286</v>
      </c>
    </row>
    <row r="109" spans="1:10" ht="36" x14ac:dyDescent="0.3">
      <c r="A109" s="215" t="s">
        <v>1421</v>
      </c>
      <c r="B109" s="124" t="s">
        <v>1630</v>
      </c>
      <c r="C109" s="115">
        <v>68</v>
      </c>
      <c r="D109" s="115">
        <v>57</v>
      </c>
      <c r="E109" s="46">
        <f>ABS(ROUND(SUMIF('Trial Balance'!O:O,D109,'Trial Balance'!H:H),0))</f>
        <v>542020</v>
      </c>
      <c r="F109" s="46">
        <f>ABS(ROUND(SUMIF('Trial Balance'!O:O,D109,'Trial Balance'!K:K),0))</f>
        <v>1282856</v>
      </c>
      <c r="I109" t="s">
        <v>1418</v>
      </c>
    </row>
    <row r="110" spans="1:10" ht="48" x14ac:dyDescent="0.3">
      <c r="A110" s="215" t="s">
        <v>1422</v>
      </c>
      <c r="B110" s="124" t="s">
        <v>1631</v>
      </c>
      <c r="C110" s="115">
        <v>69</v>
      </c>
      <c r="D110" s="115">
        <v>58</v>
      </c>
      <c r="E110" s="46">
        <v>0</v>
      </c>
      <c r="F110" s="46">
        <v>0</v>
      </c>
      <c r="I110" t="s">
        <v>1286</v>
      </c>
    </row>
    <row r="111" spans="1:10" ht="48" x14ac:dyDescent="0.3">
      <c r="A111" s="215" t="s">
        <v>1423</v>
      </c>
      <c r="B111" s="124" t="s">
        <v>1632</v>
      </c>
      <c r="C111" s="115">
        <v>70</v>
      </c>
      <c r="D111" s="115" t="s">
        <v>1424</v>
      </c>
      <c r="E111" s="46">
        <v>0</v>
      </c>
      <c r="F111" s="46">
        <v>0</v>
      </c>
      <c r="I111" t="s">
        <v>1286</v>
      </c>
    </row>
    <row r="112" spans="1:10" x14ac:dyDescent="0.3">
      <c r="A112" s="215" t="s">
        <v>1425</v>
      </c>
      <c r="B112" s="124" t="s">
        <v>1633</v>
      </c>
      <c r="C112" s="115">
        <v>71</v>
      </c>
      <c r="D112" s="115">
        <v>59</v>
      </c>
      <c r="E112" s="46">
        <v>0</v>
      </c>
      <c r="F112" s="46">
        <v>0</v>
      </c>
      <c r="I112" t="s">
        <v>1286</v>
      </c>
    </row>
    <row r="113" spans="1:10" x14ac:dyDescent="0.3">
      <c r="A113" s="215" t="s">
        <v>1426</v>
      </c>
      <c r="B113" s="124" t="s">
        <v>1427</v>
      </c>
      <c r="C113" s="115">
        <v>72</v>
      </c>
      <c r="D113" s="115">
        <v>60</v>
      </c>
      <c r="E113" s="46">
        <f>ABS(ROUND(SUMIF('Trial Balance'!O:O,D113,'Trial Balance'!H:H),0))</f>
        <v>0</v>
      </c>
      <c r="F113" s="46">
        <f>ABS(ROUND(SUMIF('Trial Balance'!O:O,D113,'Trial Balance'!K:K),0))</f>
        <v>0</v>
      </c>
      <c r="I113" t="s">
        <v>1418</v>
      </c>
    </row>
    <row r="114" spans="1:10" ht="24" x14ac:dyDescent="0.3">
      <c r="A114" s="215" t="s">
        <v>1428</v>
      </c>
      <c r="B114" s="123" t="s">
        <v>1634</v>
      </c>
      <c r="C114" s="111">
        <v>73</v>
      </c>
      <c r="D114" s="111">
        <v>61</v>
      </c>
      <c r="E114" s="110">
        <f>SUM(E115:E119)</f>
        <v>139653</v>
      </c>
      <c r="F114" s="110">
        <f>SUM(F115:F119)</f>
        <v>319305</v>
      </c>
      <c r="I114" t="s">
        <v>1303</v>
      </c>
    </row>
    <row r="115" spans="1:10" ht="24" x14ac:dyDescent="0.3">
      <c r="A115" s="215" t="s">
        <v>1429</v>
      </c>
      <c r="B115" s="124" t="s">
        <v>1635</v>
      </c>
      <c r="C115" s="115">
        <v>74</v>
      </c>
      <c r="D115" s="115">
        <v>62</v>
      </c>
      <c r="E115" s="46">
        <f>ABS(ROUND(SUMIF('Trial Balance'!O:O,D115,'Trial Balance'!H:H),0))</f>
        <v>0</v>
      </c>
      <c r="F115" s="46">
        <f>ABS(ROUND(SUMIF('Trial Balance'!O:O,D115,'Trial Balance'!K:K),0))</f>
        <v>72213</v>
      </c>
      <c r="I115" t="s">
        <v>1418</v>
      </c>
      <c r="J115" s="145" t="s">
        <v>1753</v>
      </c>
    </row>
    <row r="116" spans="1:10" ht="24" x14ac:dyDescent="0.3">
      <c r="A116" s="215" t="s">
        <v>1430</v>
      </c>
      <c r="B116" s="124" t="s">
        <v>1636</v>
      </c>
      <c r="C116" s="115">
        <v>75</v>
      </c>
      <c r="D116" s="115">
        <v>63</v>
      </c>
      <c r="E116" s="46">
        <f>ABS(ROUND(SUMIF('Trial Balance'!O:O,D116,'Trial Balance'!H:H),0))</f>
        <v>134250</v>
      </c>
      <c r="F116" s="46">
        <f>ABS(ROUND(SUMIF('Trial Balance'!O:O,D116,'Trial Balance'!K:K),0))</f>
        <v>247092</v>
      </c>
      <c r="I116" t="s">
        <v>1418</v>
      </c>
      <c r="J116" s="145" t="s">
        <v>1754</v>
      </c>
    </row>
    <row r="117" spans="1:10" x14ac:dyDescent="0.3">
      <c r="A117" s="215" t="s">
        <v>1431</v>
      </c>
      <c r="B117" s="124" t="s">
        <v>1637</v>
      </c>
      <c r="C117" s="115">
        <v>76</v>
      </c>
      <c r="D117" s="115">
        <v>64</v>
      </c>
      <c r="E117" s="46">
        <f>ABS(ROUND(SUMIF('Trial Balance'!O:O,D117,'Trial Balance'!H:H),0))</f>
        <v>0</v>
      </c>
      <c r="F117" s="46">
        <f>ABS(ROUND(SUMIF('Trial Balance'!O:O,D117,'Trial Balance'!K:K),0))</f>
        <v>0</v>
      </c>
      <c r="I117" t="s">
        <v>1418</v>
      </c>
    </row>
    <row r="118" spans="1:10" x14ac:dyDescent="0.3">
      <c r="A118" s="215" t="s">
        <v>1432</v>
      </c>
      <c r="B118" s="124" t="s">
        <v>1638</v>
      </c>
      <c r="C118" s="115">
        <v>77</v>
      </c>
      <c r="D118" s="115">
        <v>65</v>
      </c>
      <c r="E118" s="46">
        <v>0</v>
      </c>
      <c r="F118" s="46">
        <v>0</v>
      </c>
      <c r="I118" t="s">
        <v>1286</v>
      </c>
      <c r="J118" s="145" t="s">
        <v>1755</v>
      </c>
    </row>
    <row r="119" spans="1:10" x14ac:dyDescent="0.3">
      <c r="A119" s="215" t="s">
        <v>1433</v>
      </c>
      <c r="B119" s="124" t="s">
        <v>1639</v>
      </c>
      <c r="C119" s="115">
        <v>78</v>
      </c>
      <c r="D119" s="115">
        <v>66</v>
      </c>
      <c r="E119" s="46">
        <f>ABS(ROUND(SUMIF('Trial Balance'!O:O,D119,'Trial Balance'!H:H),0))</f>
        <v>5403</v>
      </c>
      <c r="F119" s="46">
        <f>ABS(ROUND(SUMIF('Trial Balance'!O:O,D119,'Trial Balance'!K:K),0))</f>
        <v>0</v>
      </c>
      <c r="I119" t="s">
        <v>1418</v>
      </c>
    </row>
    <row r="120" spans="1:10" ht="36" x14ac:dyDescent="0.3">
      <c r="A120" s="215" t="s">
        <v>1434</v>
      </c>
      <c r="B120" s="124" t="s">
        <v>1640</v>
      </c>
      <c r="C120" s="115">
        <v>79</v>
      </c>
      <c r="D120" s="115">
        <v>67</v>
      </c>
      <c r="E120" s="46">
        <f>ABS(ROUND(SUMIF('Trial Balance'!D:D,"451",'Trial Balance'!H:H),0))</f>
        <v>0</v>
      </c>
      <c r="F120" s="46">
        <f>ABS(ROUND(SUMIF('Trial Balance'!D:D,"451",'Trial Balance'!K:K),0))</f>
        <v>0</v>
      </c>
      <c r="I120" t="s">
        <v>1418</v>
      </c>
      <c r="J120" s="145" t="s">
        <v>1752</v>
      </c>
    </row>
    <row r="121" spans="1:10" x14ac:dyDescent="0.3">
      <c r="A121" s="215" t="s">
        <v>1435</v>
      </c>
      <c r="B121" s="124" t="s">
        <v>1641</v>
      </c>
      <c r="C121" s="115">
        <v>80</v>
      </c>
      <c r="D121" s="115">
        <v>68</v>
      </c>
      <c r="E121" s="46">
        <v>0</v>
      </c>
      <c r="F121" s="46">
        <v>0</v>
      </c>
      <c r="I121" t="s">
        <v>1286</v>
      </c>
    </row>
    <row r="122" spans="1:10" x14ac:dyDescent="0.3">
      <c r="A122" s="215" t="s">
        <v>1436</v>
      </c>
      <c r="B122" s="124" t="s">
        <v>1437</v>
      </c>
      <c r="C122" s="115">
        <v>81</v>
      </c>
      <c r="D122" s="115">
        <v>69</v>
      </c>
      <c r="E122" s="46">
        <v>0</v>
      </c>
      <c r="F122" s="46">
        <v>0</v>
      </c>
      <c r="I122" t="s">
        <v>1286</v>
      </c>
    </row>
    <row r="123" spans="1:10" ht="36" x14ac:dyDescent="0.3">
      <c r="A123" s="215" t="s">
        <v>1438</v>
      </c>
      <c r="B123" s="124" t="s">
        <v>1642</v>
      </c>
      <c r="C123" s="115">
        <v>82</v>
      </c>
      <c r="D123" s="115">
        <v>70</v>
      </c>
      <c r="E123" s="46">
        <v>0</v>
      </c>
      <c r="F123" s="46">
        <v>0</v>
      </c>
      <c r="I123" t="s">
        <v>1286</v>
      </c>
    </row>
    <row r="124" spans="1:10" ht="24" x14ac:dyDescent="0.3">
      <c r="A124" s="215" t="s">
        <v>1439</v>
      </c>
      <c r="B124" s="124" t="s">
        <v>1643</v>
      </c>
      <c r="C124" s="115">
        <v>83</v>
      </c>
      <c r="D124" s="115">
        <v>71</v>
      </c>
      <c r="E124" s="46">
        <f>ABS(ROUND(SUMIF('Trial Balance'!D:D,"451",'Trial Balance'!H:H),0))</f>
        <v>0</v>
      </c>
      <c r="F124" s="46">
        <f>ABS(ROUND(SUMIF('Trial Balance'!D:D,"451",'Trial Balance'!K:K),0))</f>
        <v>0</v>
      </c>
      <c r="I124" t="s">
        <v>1418</v>
      </c>
      <c r="J124" s="145" t="s">
        <v>1751</v>
      </c>
    </row>
    <row r="125" spans="1:10" ht="24" x14ac:dyDescent="0.3">
      <c r="A125" s="215" t="s">
        <v>1440</v>
      </c>
      <c r="B125" s="124" t="s">
        <v>1644</v>
      </c>
      <c r="C125" s="115">
        <v>84</v>
      </c>
      <c r="D125" s="115">
        <v>72</v>
      </c>
      <c r="E125" s="46">
        <v>0</v>
      </c>
      <c r="F125" s="46">
        <v>0</v>
      </c>
      <c r="I125" t="s">
        <v>1286</v>
      </c>
    </row>
    <row r="126" spans="1:10" ht="24" x14ac:dyDescent="0.3">
      <c r="A126" s="215" t="s">
        <v>1441</v>
      </c>
      <c r="B126" s="124" t="s">
        <v>1645</v>
      </c>
      <c r="C126" s="115">
        <v>85</v>
      </c>
      <c r="D126" s="115">
        <v>73</v>
      </c>
      <c r="E126" s="46">
        <v>0</v>
      </c>
      <c r="F126" s="46">
        <v>0</v>
      </c>
      <c r="I126" t="s">
        <v>1286</v>
      </c>
    </row>
    <row r="127" spans="1:10" ht="24" x14ac:dyDescent="0.3">
      <c r="A127" s="215" t="s">
        <v>1442</v>
      </c>
      <c r="B127" s="124" t="s">
        <v>1646</v>
      </c>
      <c r="C127" s="115">
        <v>86</v>
      </c>
      <c r="D127" s="115">
        <v>74</v>
      </c>
      <c r="E127" s="46">
        <v>0</v>
      </c>
      <c r="F127" s="46">
        <v>0</v>
      </c>
      <c r="I127" t="s">
        <v>1286</v>
      </c>
    </row>
    <row r="128" spans="1:10" x14ac:dyDescent="0.3">
      <c r="A128" s="215" t="s">
        <v>1443</v>
      </c>
      <c r="B128" s="124" t="s">
        <v>1647</v>
      </c>
      <c r="C128" s="115">
        <v>87</v>
      </c>
      <c r="D128" s="115">
        <v>75</v>
      </c>
      <c r="E128" s="46">
        <f>ABS(ROUND(SUMIF('Trial Balance'!O:O,D128,'Trial Balance'!H:H),0))</f>
        <v>0</v>
      </c>
      <c r="F128" s="46">
        <f>ABS(ROUND(SUMIF('Trial Balance'!O:O,D128,'Trial Balance'!K:K),0))</f>
        <v>0</v>
      </c>
      <c r="I128" t="s">
        <v>1418</v>
      </c>
    </row>
    <row r="129" spans="1:9" x14ac:dyDescent="0.3">
      <c r="A129" s="215" t="s">
        <v>1444</v>
      </c>
      <c r="B129" s="124" t="s">
        <v>1648</v>
      </c>
      <c r="C129" s="115">
        <v>88</v>
      </c>
      <c r="D129" s="115">
        <v>76</v>
      </c>
      <c r="E129" s="46">
        <v>0</v>
      </c>
      <c r="F129" s="46">
        <v>0</v>
      </c>
      <c r="I129" t="s">
        <v>1286</v>
      </c>
    </row>
    <row r="130" spans="1:9" x14ac:dyDescent="0.3">
      <c r="A130" s="215" t="s">
        <v>1445</v>
      </c>
      <c r="B130" s="124" t="s">
        <v>1649</v>
      </c>
      <c r="C130" s="115">
        <v>89</v>
      </c>
      <c r="D130" s="115" t="s">
        <v>1446</v>
      </c>
      <c r="E130" s="46">
        <v>0</v>
      </c>
      <c r="F130" s="46">
        <v>0</v>
      </c>
      <c r="I130" t="s">
        <v>1286</v>
      </c>
    </row>
    <row r="131" spans="1:9" x14ac:dyDescent="0.3">
      <c r="A131" s="215" t="s">
        <v>1447</v>
      </c>
      <c r="B131" s="124" t="s">
        <v>1650</v>
      </c>
      <c r="C131" s="115">
        <v>90</v>
      </c>
      <c r="D131" s="115">
        <v>77</v>
      </c>
      <c r="E131" s="46">
        <v>0</v>
      </c>
      <c r="F131" s="46">
        <v>0</v>
      </c>
      <c r="I131" t="s">
        <v>1286</v>
      </c>
    </row>
    <row r="132" spans="1:9" x14ac:dyDescent="0.3">
      <c r="A132" s="215" t="s">
        <v>1448</v>
      </c>
      <c r="B132" s="124" t="s">
        <v>1651</v>
      </c>
      <c r="C132" s="115">
        <v>91</v>
      </c>
      <c r="D132" s="115">
        <v>78</v>
      </c>
      <c r="E132" s="46">
        <v>0</v>
      </c>
      <c r="F132" s="46">
        <v>0</v>
      </c>
      <c r="I132" t="s">
        <v>1286</v>
      </c>
    </row>
    <row r="133" spans="1:9" x14ac:dyDescent="0.3">
      <c r="A133" s="215" t="s">
        <v>1408</v>
      </c>
      <c r="B133" s="124" t="s">
        <v>1652</v>
      </c>
      <c r="C133" s="115">
        <v>92</v>
      </c>
      <c r="D133" s="115">
        <v>79</v>
      </c>
      <c r="E133" s="46">
        <v>0</v>
      </c>
      <c r="F133" s="46">
        <v>0</v>
      </c>
      <c r="I133" t="s">
        <v>1286</v>
      </c>
    </row>
    <row r="134" spans="1:9" x14ac:dyDescent="0.3">
      <c r="A134" s="215" t="s">
        <v>1410</v>
      </c>
      <c r="B134" s="124" t="s">
        <v>1653</v>
      </c>
      <c r="C134" s="115">
        <v>93</v>
      </c>
      <c r="D134" s="115">
        <v>80</v>
      </c>
      <c r="E134" s="46">
        <v>0</v>
      </c>
      <c r="F134" s="46">
        <v>0</v>
      </c>
      <c r="I134" t="s">
        <v>1286</v>
      </c>
    </row>
    <row r="135" spans="1:9" x14ac:dyDescent="0.3">
      <c r="A135" s="215" t="s">
        <v>1449</v>
      </c>
      <c r="B135" s="124" t="s">
        <v>1654</v>
      </c>
      <c r="C135" s="115">
        <v>94</v>
      </c>
      <c r="D135" s="115">
        <v>81</v>
      </c>
      <c r="E135" s="46">
        <v>0</v>
      </c>
      <c r="F135" s="46">
        <v>0</v>
      </c>
      <c r="I135" t="s">
        <v>1286</v>
      </c>
    </row>
    <row r="136" spans="1:9" x14ac:dyDescent="0.3">
      <c r="A136" s="215" t="s">
        <v>1415</v>
      </c>
      <c r="B136" s="124" t="s">
        <v>1627</v>
      </c>
      <c r="C136" s="115">
        <v>95</v>
      </c>
      <c r="D136" s="115">
        <v>82</v>
      </c>
      <c r="E136" s="46">
        <v>0</v>
      </c>
      <c r="F136" s="46">
        <v>0</v>
      </c>
      <c r="I136" t="s">
        <v>1286</v>
      </c>
    </row>
    <row r="137" spans="1:9" x14ac:dyDescent="0.3">
      <c r="A137" s="215" t="s">
        <v>1450</v>
      </c>
      <c r="B137" s="124" t="s">
        <v>1655</v>
      </c>
      <c r="C137" s="115">
        <v>96</v>
      </c>
      <c r="D137" s="115" t="s">
        <v>1451</v>
      </c>
      <c r="E137" s="46"/>
      <c r="F137" s="46"/>
      <c r="I137" t="s">
        <v>1286</v>
      </c>
    </row>
    <row r="138" spans="1:9" x14ac:dyDescent="0.3">
      <c r="A138" s="215" t="s">
        <v>1452</v>
      </c>
      <c r="B138" s="124" t="s">
        <v>1656</v>
      </c>
      <c r="C138" s="115">
        <v>97</v>
      </c>
      <c r="D138" s="115">
        <v>83</v>
      </c>
      <c r="E138" s="46">
        <f>ABS(ROUND(SUMIF('Trial Balance'!O:O,D138,'Trial Balance'!H:H),0))</f>
        <v>0</v>
      </c>
      <c r="F138" s="46">
        <f>ABS(ROUND(SUMIF('Trial Balance'!O:O,D138,'Trial Balance'!K:K),0))</f>
        <v>0</v>
      </c>
      <c r="I138" t="s">
        <v>1418</v>
      </c>
    </row>
    <row r="139" spans="1:9" x14ac:dyDescent="0.3">
      <c r="A139" s="215" t="s">
        <v>1453</v>
      </c>
      <c r="B139" s="123" t="s">
        <v>1657</v>
      </c>
      <c r="C139" s="111">
        <v>98</v>
      </c>
      <c r="D139" s="111">
        <v>84</v>
      </c>
      <c r="E139" s="110">
        <f>SUM(E140:E141)</f>
        <v>6070</v>
      </c>
      <c r="F139" s="110">
        <f>SUM(F140:F141)</f>
        <v>13392</v>
      </c>
      <c r="I139" t="s">
        <v>1303</v>
      </c>
    </row>
    <row r="140" spans="1:9" x14ac:dyDescent="0.3">
      <c r="A140" s="215" t="s">
        <v>1454</v>
      </c>
      <c r="B140" s="124" t="s">
        <v>1658</v>
      </c>
      <c r="C140" s="115">
        <v>99</v>
      </c>
      <c r="D140" s="115">
        <v>85</v>
      </c>
      <c r="E140" s="46">
        <f>ABS(ROUND(SUMIF('Trial Balance'!O:O,D140,'Trial Balance'!H:H),0))</f>
        <v>4950</v>
      </c>
      <c r="F140" s="46">
        <f>ABS(ROUND(SUMIF('Trial Balance'!O:O,D140,'Trial Balance'!K:K),0))</f>
        <v>12254</v>
      </c>
      <c r="I140" t="s">
        <v>1418</v>
      </c>
    </row>
    <row r="141" spans="1:9" x14ac:dyDescent="0.3">
      <c r="A141" s="215" t="s">
        <v>1455</v>
      </c>
      <c r="B141" s="124" t="s">
        <v>1659</v>
      </c>
      <c r="C141" s="115">
        <v>100</v>
      </c>
      <c r="D141" s="115">
        <v>86</v>
      </c>
      <c r="E141" s="46">
        <f>ABS(ROUND(SUMIF('Trial Balance'!O:O,D141,'Trial Balance'!H:H),0))</f>
        <v>1120</v>
      </c>
      <c r="F141" s="46">
        <f>ABS(ROUND(SUMIF('Trial Balance'!O:O,D141,'Trial Balance'!K:K),0))</f>
        <v>1138</v>
      </c>
      <c r="I141" t="s">
        <v>1418</v>
      </c>
    </row>
    <row r="142" spans="1:9" x14ac:dyDescent="0.3">
      <c r="A142" s="215" t="s">
        <v>1456</v>
      </c>
      <c r="B142" s="123" t="s">
        <v>1660</v>
      </c>
      <c r="C142" s="111">
        <v>101</v>
      </c>
      <c r="D142" s="111">
        <v>87</v>
      </c>
      <c r="E142" s="110">
        <f>SUM(E143:E145)</f>
        <v>419759</v>
      </c>
      <c r="F142" s="110">
        <f>SUM(F143:F145)</f>
        <v>407291</v>
      </c>
      <c r="I142" t="s">
        <v>1303</v>
      </c>
    </row>
    <row r="143" spans="1:9" x14ac:dyDescent="0.3">
      <c r="A143" s="215" t="s">
        <v>1457</v>
      </c>
      <c r="B143" s="124" t="s">
        <v>1661</v>
      </c>
      <c r="C143" s="115">
        <v>102</v>
      </c>
      <c r="D143" s="115">
        <v>88</v>
      </c>
      <c r="E143" s="46">
        <f>ABS(ROUND(SUMIF('Trial Balance'!O:O,D143,'Trial Balance'!H:H),0))</f>
        <v>77602</v>
      </c>
      <c r="F143" s="46">
        <f>ABS(ROUND(SUMIF('Trial Balance'!O:O,D143,'Trial Balance'!K:K),0))</f>
        <v>29535</v>
      </c>
      <c r="I143" t="s">
        <v>1418</v>
      </c>
    </row>
    <row r="144" spans="1:9" x14ac:dyDescent="0.3">
      <c r="A144" s="215" t="s">
        <v>1458</v>
      </c>
      <c r="B144" s="124" t="s">
        <v>1662</v>
      </c>
      <c r="C144" s="115">
        <v>103</v>
      </c>
      <c r="D144" s="115">
        <v>89</v>
      </c>
      <c r="E144" s="46">
        <v>0</v>
      </c>
      <c r="F144" s="46">
        <v>0</v>
      </c>
      <c r="I144" t="s">
        <v>1286</v>
      </c>
    </row>
    <row r="145" spans="1:9" x14ac:dyDescent="0.3">
      <c r="A145" s="215" t="s">
        <v>1459</v>
      </c>
      <c r="B145" s="124" t="s">
        <v>1663</v>
      </c>
      <c r="C145" s="115">
        <v>104</v>
      </c>
      <c r="D145" s="115">
        <v>90</v>
      </c>
      <c r="E145" s="46">
        <f>ABS(ROUND(SUMIF('Trial Balance'!O:O,D145,'Trial Balance'!H:H),0))</f>
        <v>342157</v>
      </c>
      <c r="F145" s="46">
        <f>ABS(ROUND(SUMIF('Trial Balance'!O:O,D145,'Trial Balance'!K:K),0))</f>
        <v>377756</v>
      </c>
      <c r="I145" t="s">
        <v>1418</v>
      </c>
    </row>
    <row r="146" spans="1:9" x14ac:dyDescent="0.3">
      <c r="A146" s="215" t="s">
        <v>1460</v>
      </c>
      <c r="B146" s="124" t="s">
        <v>1664</v>
      </c>
      <c r="C146" s="115">
        <v>105</v>
      </c>
      <c r="D146" s="115">
        <v>91</v>
      </c>
      <c r="E146" s="46">
        <v>0</v>
      </c>
      <c r="F146" s="46">
        <v>0</v>
      </c>
      <c r="I146" t="s">
        <v>1286</v>
      </c>
    </row>
    <row r="147" spans="1:9" x14ac:dyDescent="0.3">
      <c r="A147" s="215" t="s">
        <v>1461</v>
      </c>
      <c r="B147" s="123" t="s">
        <v>1665</v>
      </c>
      <c r="C147" s="111">
        <v>106</v>
      </c>
      <c r="D147" s="111">
        <v>92</v>
      </c>
      <c r="E147" s="110">
        <f>SUM(E148:E149)</f>
        <v>0</v>
      </c>
      <c r="F147" s="110">
        <f>SUM(F148:F149)</f>
        <v>0</v>
      </c>
      <c r="I147" t="s">
        <v>1303</v>
      </c>
    </row>
    <row r="148" spans="1:9" ht="24" x14ac:dyDescent="0.3">
      <c r="A148" s="215" t="s">
        <v>1462</v>
      </c>
      <c r="B148" s="124" t="s">
        <v>1666</v>
      </c>
      <c r="C148" s="115">
        <v>107</v>
      </c>
      <c r="D148" s="115">
        <v>93</v>
      </c>
      <c r="E148" s="46">
        <f>ABS(ROUND(SUMIF('Trial Balance'!O:O,D148,'Trial Balance'!H:H),0))</f>
        <v>0</v>
      </c>
      <c r="F148" s="46">
        <f>ABS(ROUND(SUMIF('Trial Balance'!O:O,D148,'Trial Balance'!K:K),0))</f>
        <v>0</v>
      </c>
      <c r="I148" t="s">
        <v>1418</v>
      </c>
    </row>
    <row r="149" spans="1:9" x14ac:dyDescent="0.3">
      <c r="A149" s="215" t="s">
        <v>1463</v>
      </c>
      <c r="B149" s="124" t="s">
        <v>1667</v>
      </c>
      <c r="C149" s="115">
        <v>108</v>
      </c>
      <c r="D149" s="115">
        <v>94</v>
      </c>
      <c r="E149" s="46">
        <v>0</v>
      </c>
      <c r="F149" s="46">
        <v>0</v>
      </c>
      <c r="I149" t="s">
        <v>1286</v>
      </c>
    </row>
    <row r="150" spans="1:9" x14ac:dyDescent="0.3">
      <c r="A150" s="215" t="s">
        <v>1464</v>
      </c>
      <c r="B150" s="123" t="s">
        <v>1668</v>
      </c>
      <c r="C150" s="111">
        <v>109</v>
      </c>
      <c r="D150" s="111">
        <v>95</v>
      </c>
      <c r="E150" s="110">
        <f>SUM(E151,E154,E157,E158,E161,E164,E167,E168,E173,E177,E180,E186)</f>
        <v>94620</v>
      </c>
      <c r="F150" s="110">
        <f>SUM(F151,F154,F157,F158,F161,F164,F167,F168,F173,F177,F180,F186)</f>
        <v>104177</v>
      </c>
      <c r="I150" t="s">
        <v>1303</v>
      </c>
    </row>
    <row r="151" spans="1:9" ht="36" x14ac:dyDescent="0.3">
      <c r="A151" s="215" t="s">
        <v>1465</v>
      </c>
      <c r="B151" s="124" t="s">
        <v>1669</v>
      </c>
      <c r="C151" s="115">
        <v>110</v>
      </c>
      <c r="D151" s="115">
        <v>96</v>
      </c>
      <c r="E151" s="46">
        <v>0</v>
      </c>
      <c r="F151" s="46">
        <v>0</v>
      </c>
      <c r="I151" t="s">
        <v>1286</v>
      </c>
    </row>
    <row r="152" spans="1:9" x14ac:dyDescent="0.3">
      <c r="A152" s="215" t="s">
        <v>1466</v>
      </c>
      <c r="B152" s="124" t="s">
        <v>1670</v>
      </c>
      <c r="C152" s="115">
        <v>111</v>
      </c>
      <c r="D152" s="115">
        <v>97</v>
      </c>
      <c r="E152" s="46">
        <v>0</v>
      </c>
      <c r="F152" s="46">
        <v>0</v>
      </c>
      <c r="I152" t="s">
        <v>1286</v>
      </c>
    </row>
    <row r="153" spans="1:9" x14ac:dyDescent="0.3">
      <c r="A153" s="215" t="s">
        <v>1467</v>
      </c>
      <c r="B153" s="124" t="s">
        <v>1671</v>
      </c>
      <c r="C153" s="115">
        <v>112</v>
      </c>
      <c r="D153" s="115">
        <v>98</v>
      </c>
      <c r="E153" s="46">
        <v>0</v>
      </c>
      <c r="F153" s="46">
        <v>0</v>
      </c>
      <c r="I153" t="s">
        <v>1286</v>
      </c>
    </row>
    <row r="154" spans="1:9" ht="36" x14ac:dyDescent="0.3">
      <c r="A154" s="215" t="s">
        <v>1468</v>
      </c>
      <c r="B154" s="123" t="s">
        <v>1672</v>
      </c>
      <c r="C154" s="111">
        <v>113</v>
      </c>
      <c r="D154" s="111">
        <v>99</v>
      </c>
      <c r="E154" s="110">
        <f>SUM(E155:E156)</f>
        <v>0</v>
      </c>
      <c r="F154" s="110">
        <f>SUM(F155:F156)</f>
        <v>0</v>
      </c>
      <c r="I154" t="s">
        <v>1303</v>
      </c>
    </row>
    <row r="155" spans="1:9" x14ac:dyDescent="0.3">
      <c r="A155" s="215" t="s">
        <v>1466</v>
      </c>
      <c r="B155" s="124" t="s">
        <v>1673</v>
      </c>
      <c r="C155" s="115">
        <v>114</v>
      </c>
      <c r="D155" s="115">
        <v>100</v>
      </c>
      <c r="E155" s="46">
        <v>0</v>
      </c>
      <c r="F155" s="46">
        <v>0</v>
      </c>
      <c r="I155" t="s">
        <v>1286</v>
      </c>
    </row>
    <row r="156" spans="1:9" x14ac:dyDescent="0.3">
      <c r="A156" s="215" t="s">
        <v>1467</v>
      </c>
      <c r="B156" s="124" t="s">
        <v>1674</v>
      </c>
      <c r="C156" s="115">
        <v>115</v>
      </c>
      <c r="D156" s="115">
        <v>101</v>
      </c>
      <c r="E156" s="46">
        <v>0</v>
      </c>
      <c r="F156" s="46">
        <v>0</v>
      </c>
      <c r="I156" t="s">
        <v>1286</v>
      </c>
    </row>
    <row r="157" spans="1:9" x14ac:dyDescent="0.3">
      <c r="A157" s="215" t="s">
        <v>1469</v>
      </c>
      <c r="B157" s="124" t="s">
        <v>1675</v>
      </c>
      <c r="C157" s="115">
        <v>116</v>
      </c>
      <c r="D157" s="115">
        <v>102</v>
      </c>
      <c r="E157" s="46">
        <v>0</v>
      </c>
      <c r="F157" s="46">
        <v>0</v>
      </c>
      <c r="I157" t="s">
        <v>1286</v>
      </c>
    </row>
    <row r="158" spans="1:9" x14ac:dyDescent="0.3">
      <c r="A158" s="215" t="s">
        <v>1470</v>
      </c>
      <c r="B158" s="124" t="s">
        <v>1676</v>
      </c>
      <c r="C158" s="115">
        <v>117</v>
      </c>
      <c r="D158" s="115">
        <v>103</v>
      </c>
      <c r="E158" s="46">
        <v>0</v>
      </c>
      <c r="F158" s="46">
        <v>0</v>
      </c>
      <c r="I158" t="s">
        <v>1286</v>
      </c>
    </row>
    <row r="159" spans="1:9" x14ac:dyDescent="0.3">
      <c r="A159" s="215" t="s">
        <v>1471</v>
      </c>
      <c r="B159" s="124" t="s">
        <v>1677</v>
      </c>
      <c r="C159" s="115">
        <v>118</v>
      </c>
      <c r="D159" s="115">
        <v>104</v>
      </c>
      <c r="E159" s="46">
        <v>0</v>
      </c>
      <c r="F159" s="46">
        <v>0</v>
      </c>
      <c r="I159" t="s">
        <v>1286</v>
      </c>
    </row>
    <row r="160" spans="1:9" x14ac:dyDescent="0.3">
      <c r="A160" s="215" t="s">
        <v>1467</v>
      </c>
      <c r="B160" s="124" t="s">
        <v>1671</v>
      </c>
      <c r="C160" s="115">
        <v>119</v>
      </c>
      <c r="D160" s="115">
        <v>105</v>
      </c>
      <c r="E160" s="46">
        <v>0</v>
      </c>
      <c r="F160" s="46">
        <v>0</v>
      </c>
      <c r="I160" t="s">
        <v>1286</v>
      </c>
    </row>
    <row r="161" spans="1:10" x14ac:dyDescent="0.3">
      <c r="A161" s="215" t="s">
        <v>1472</v>
      </c>
      <c r="B161" s="124" t="s">
        <v>1678</v>
      </c>
      <c r="C161" s="115">
        <v>120</v>
      </c>
      <c r="D161" s="115">
        <v>106</v>
      </c>
      <c r="E161" s="46">
        <f>ABS(ROUND(SUMIF('Trial Balance'!O:O,D161,'Trial Balance'!H:H),0))</f>
        <v>0</v>
      </c>
      <c r="F161" s="46">
        <f>ABS(ROUND(SUMIF('Trial Balance'!O:O,D161,'Trial Balance'!K:K),0))</f>
        <v>0</v>
      </c>
      <c r="I161" t="s">
        <v>1418</v>
      </c>
    </row>
    <row r="162" spans="1:10" x14ac:dyDescent="0.3">
      <c r="A162" s="215" t="s">
        <v>1473</v>
      </c>
      <c r="B162" s="124" t="s">
        <v>1679</v>
      </c>
      <c r="C162" s="115">
        <v>121</v>
      </c>
      <c r="D162" s="115">
        <v>107</v>
      </c>
      <c r="E162" s="46">
        <v>0</v>
      </c>
      <c r="F162" s="46">
        <v>0</v>
      </c>
      <c r="I162" t="s">
        <v>1286</v>
      </c>
    </row>
    <row r="163" spans="1:10" x14ac:dyDescent="0.3">
      <c r="A163" s="215" t="s">
        <v>1474</v>
      </c>
      <c r="B163" s="124" t="s">
        <v>1680</v>
      </c>
      <c r="C163" s="115">
        <v>122</v>
      </c>
      <c r="D163" s="115" t="s">
        <v>1475</v>
      </c>
      <c r="E163" s="46">
        <v>0</v>
      </c>
      <c r="F163" s="46">
        <v>0</v>
      </c>
      <c r="I163" t="s">
        <v>1286</v>
      </c>
    </row>
    <row r="164" spans="1:10" ht="24" x14ac:dyDescent="0.3">
      <c r="A164" s="215" t="s">
        <v>1476</v>
      </c>
      <c r="B164" s="124" t="s">
        <v>1681</v>
      </c>
      <c r="C164" s="115">
        <v>123</v>
      </c>
      <c r="D164" s="115">
        <v>108</v>
      </c>
      <c r="E164" s="46">
        <f>ABS(ROUND(SUMIF('Trial Balance'!O:O,D164,'Trial Balance'!H:H),0))</f>
        <v>8185</v>
      </c>
      <c r="F164" s="46">
        <f>ABS(ROUND(SUMIF('Trial Balance'!O:O,D164,'Trial Balance'!K:K),0))</f>
        <v>12760</v>
      </c>
      <c r="I164" t="s">
        <v>1418</v>
      </c>
    </row>
    <row r="165" spans="1:10" ht="36" x14ac:dyDescent="0.3">
      <c r="A165" s="215" t="s">
        <v>1477</v>
      </c>
      <c r="B165" s="124" t="s">
        <v>1682</v>
      </c>
      <c r="C165" s="115">
        <v>124</v>
      </c>
      <c r="D165" s="115">
        <v>109</v>
      </c>
      <c r="E165" s="46">
        <v>0</v>
      </c>
      <c r="F165" s="46">
        <v>0</v>
      </c>
      <c r="I165" t="s">
        <v>1286</v>
      </c>
    </row>
    <row r="166" spans="1:10" ht="36" x14ac:dyDescent="0.3">
      <c r="A166" s="215" t="s">
        <v>1478</v>
      </c>
      <c r="B166" s="124" t="s">
        <v>1683</v>
      </c>
      <c r="C166" s="115">
        <v>125</v>
      </c>
      <c r="D166" s="115" t="s">
        <v>1479</v>
      </c>
      <c r="E166" s="46">
        <v>0</v>
      </c>
      <c r="F166" s="46">
        <v>0</v>
      </c>
      <c r="I166" t="s">
        <v>1286</v>
      </c>
    </row>
    <row r="167" spans="1:10" x14ac:dyDescent="0.3">
      <c r="A167" s="215" t="s">
        <v>1480</v>
      </c>
      <c r="B167" s="124" t="s">
        <v>1684</v>
      </c>
      <c r="C167" s="115">
        <v>126</v>
      </c>
      <c r="D167" s="115">
        <v>110</v>
      </c>
      <c r="E167" s="46">
        <f>ABS(ROUND(SUMIF('Trial Balance'!O:O,D167,'Trial Balance'!H:H),0))</f>
        <v>0</v>
      </c>
      <c r="F167" s="46">
        <f>ABS(ROUND(SUMIF('Trial Balance'!O:O,D167,'Trial Balance'!K:K),0))</f>
        <v>0</v>
      </c>
      <c r="I167" t="s">
        <v>1418</v>
      </c>
    </row>
    <row r="168" spans="1:10" ht="24" x14ac:dyDescent="0.3">
      <c r="A168" s="215" t="s">
        <v>1481</v>
      </c>
      <c r="B168" s="123" t="s">
        <v>1685</v>
      </c>
      <c r="C168" s="111">
        <v>127</v>
      </c>
      <c r="D168" s="111">
        <v>111</v>
      </c>
      <c r="E168" s="110">
        <f>SUM(E169:E172)</f>
        <v>82693</v>
      </c>
      <c r="F168" s="110">
        <f>SUM(F169:F172)</f>
        <v>89668</v>
      </c>
      <c r="I168" t="s">
        <v>1303</v>
      </c>
    </row>
    <row r="169" spans="1:10" ht="36" x14ac:dyDescent="0.3">
      <c r="A169" s="215" t="s">
        <v>1482</v>
      </c>
      <c r="B169" s="124" t="s">
        <v>1686</v>
      </c>
      <c r="C169" s="115">
        <v>128</v>
      </c>
      <c r="D169" s="115">
        <v>112</v>
      </c>
      <c r="E169" s="46">
        <f>ABS(ROUND(SUMIF('Trial Balance'!O:O,D169,'Trial Balance'!H:H),0))</f>
        <v>82693</v>
      </c>
      <c r="F169" s="46">
        <f>ABS(ROUND(SUMIF('Trial Balance'!O:O,D169,'Trial Balance'!K:K),0))</f>
        <v>89668</v>
      </c>
      <c r="I169" t="s">
        <v>1418</v>
      </c>
      <c r="J169" s="145" t="s">
        <v>1756</v>
      </c>
    </row>
    <row r="170" spans="1:10" ht="36" x14ac:dyDescent="0.3">
      <c r="A170" s="215" t="s">
        <v>1483</v>
      </c>
      <c r="B170" s="124" t="s">
        <v>1687</v>
      </c>
      <c r="C170" s="115">
        <v>129</v>
      </c>
      <c r="D170" s="115">
        <v>113</v>
      </c>
      <c r="E170" s="46">
        <f>ABS(ROUND(SUMIF('Trial Balance'!O:O,D170,'Trial Balance'!H:H),0))</f>
        <v>0</v>
      </c>
      <c r="F170" s="46">
        <f>ABS(ROUND(SUMIF('Trial Balance'!O:O,D170,'Trial Balance'!K:K),0))</f>
        <v>0</v>
      </c>
      <c r="I170" t="s">
        <v>1418</v>
      </c>
      <c r="J170" s="145" t="s">
        <v>1757</v>
      </c>
    </row>
    <row r="171" spans="1:10" ht="24" x14ac:dyDescent="0.3">
      <c r="A171" s="215" t="s">
        <v>1484</v>
      </c>
      <c r="B171" s="124" t="s">
        <v>1638</v>
      </c>
      <c r="C171" s="115">
        <v>130</v>
      </c>
      <c r="D171" s="115">
        <v>114</v>
      </c>
      <c r="E171" s="46">
        <f>ABS(ROUND(SUMIF('Trial Balance'!O:O,D171,'Trial Balance'!H:H),0))</f>
        <v>0</v>
      </c>
      <c r="F171" s="46">
        <f>ABS(ROUND(SUMIF('Trial Balance'!O:O,D171,'Trial Balance'!K:K),0))</f>
        <v>0</v>
      </c>
      <c r="I171" t="s">
        <v>1418</v>
      </c>
      <c r="J171" s="145" t="s">
        <v>1758</v>
      </c>
    </row>
    <row r="172" spans="1:10" x14ac:dyDescent="0.3">
      <c r="A172" s="215" t="s">
        <v>1485</v>
      </c>
      <c r="B172" s="124" t="s">
        <v>1688</v>
      </c>
      <c r="C172" s="115">
        <v>131</v>
      </c>
      <c r="D172" s="115">
        <v>115</v>
      </c>
      <c r="E172" s="46">
        <f>ABS(ROUND(SUMIF('Trial Balance'!O:O,D172,'Trial Balance'!H:H),0))</f>
        <v>0</v>
      </c>
      <c r="F172" s="46">
        <f>ABS(ROUND(SUMIF('Trial Balance'!O:O,D172,'Trial Balance'!K:K),0))</f>
        <v>0</v>
      </c>
      <c r="I172" t="s">
        <v>1418</v>
      </c>
    </row>
    <row r="173" spans="1:10" ht="36" x14ac:dyDescent="0.3">
      <c r="A173" s="215" t="s">
        <v>1486</v>
      </c>
      <c r="B173" s="124" t="s">
        <v>1689</v>
      </c>
      <c r="C173" s="115">
        <v>132</v>
      </c>
      <c r="D173" s="115">
        <v>116</v>
      </c>
      <c r="E173" s="46">
        <v>0</v>
      </c>
      <c r="F173" s="46">
        <v>0</v>
      </c>
      <c r="I173" t="s">
        <v>1286</v>
      </c>
      <c r="J173" s="145" t="s">
        <v>1759</v>
      </c>
    </row>
    <row r="174" spans="1:10" x14ac:dyDescent="0.3">
      <c r="A174" s="215" t="s">
        <v>1487</v>
      </c>
      <c r="B174" s="124" t="s">
        <v>1690</v>
      </c>
      <c r="C174" s="115">
        <v>133</v>
      </c>
      <c r="D174" s="115">
        <v>117</v>
      </c>
      <c r="E174" s="46">
        <v>0</v>
      </c>
      <c r="F174" s="46">
        <v>0</v>
      </c>
      <c r="I174" t="s">
        <v>1286</v>
      </c>
    </row>
    <row r="175" spans="1:10" x14ac:dyDescent="0.3">
      <c r="A175" s="215" t="s">
        <v>1488</v>
      </c>
      <c r="B175" s="124" t="s">
        <v>1691</v>
      </c>
      <c r="C175" s="115">
        <v>134</v>
      </c>
      <c r="D175" s="115">
        <v>118</v>
      </c>
      <c r="E175" s="46">
        <v>0</v>
      </c>
      <c r="F175" s="46">
        <v>0</v>
      </c>
      <c r="I175" t="s">
        <v>1286</v>
      </c>
    </row>
    <row r="176" spans="1:10" x14ac:dyDescent="0.3">
      <c r="A176" s="215" t="s">
        <v>1489</v>
      </c>
      <c r="B176" s="124" t="s">
        <v>1692</v>
      </c>
      <c r="C176" s="115">
        <v>135</v>
      </c>
      <c r="D176" s="115" t="s">
        <v>1490</v>
      </c>
      <c r="E176" s="46">
        <v>0</v>
      </c>
      <c r="F176" s="46">
        <v>0</v>
      </c>
      <c r="I176" t="s">
        <v>1286</v>
      </c>
    </row>
    <row r="177" spans="1:10" x14ac:dyDescent="0.3">
      <c r="A177" s="215" t="s">
        <v>1491</v>
      </c>
      <c r="B177" s="124" t="s">
        <v>1693</v>
      </c>
      <c r="C177" s="115">
        <v>136</v>
      </c>
      <c r="D177" s="115">
        <v>119</v>
      </c>
      <c r="E177" s="46">
        <f>ABS(ROUND(SUMIF('Trial Balance'!O:O,D177,'Trial Balance'!H:H),0))</f>
        <v>0</v>
      </c>
      <c r="F177" s="46">
        <f>ABS(ROUND(SUMIF('Trial Balance'!O:O,D177,'Trial Balance'!K:K),0))</f>
        <v>0</v>
      </c>
      <c r="I177" t="s">
        <v>1418</v>
      </c>
    </row>
    <row r="178" spans="1:10" x14ac:dyDescent="0.3">
      <c r="A178" s="215" t="s">
        <v>1492</v>
      </c>
      <c r="B178" s="124" t="s">
        <v>1694</v>
      </c>
      <c r="C178" s="115">
        <v>137</v>
      </c>
      <c r="D178" s="115">
        <v>120</v>
      </c>
      <c r="E178" s="46">
        <v>0</v>
      </c>
      <c r="F178" s="46">
        <v>0</v>
      </c>
      <c r="I178" t="s">
        <v>1286</v>
      </c>
    </row>
    <row r="179" spans="1:10" x14ac:dyDescent="0.3">
      <c r="A179" s="215" t="s">
        <v>1493</v>
      </c>
      <c r="B179" s="124" t="s">
        <v>1695</v>
      </c>
      <c r="C179" s="115">
        <v>138</v>
      </c>
      <c r="D179" s="115">
        <v>121</v>
      </c>
      <c r="E179" s="46">
        <v>0</v>
      </c>
      <c r="F179" s="46">
        <v>0</v>
      </c>
      <c r="I179" t="s">
        <v>1286</v>
      </c>
    </row>
    <row r="180" spans="1:10" ht="24" x14ac:dyDescent="0.3">
      <c r="A180" s="215" t="s">
        <v>1494</v>
      </c>
      <c r="B180" s="124" t="s">
        <v>1696</v>
      </c>
      <c r="C180" s="115">
        <v>139</v>
      </c>
      <c r="D180" s="115">
        <v>122</v>
      </c>
      <c r="E180" s="46">
        <f>ABS(ROUND(SUMIF('Trial Balance'!O:O,D180,'Trial Balance'!H:H),0))</f>
        <v>3742</v>
      </c>
      <c r="F180" s="46">
        <f>ABS(ROUND(SUMIF('Trial Balance'!O:O,D180,'Trial Balance'!K:K),0))</f>
        <v>1749</v>
      </c>
      <c r="I180" t="s">
        <v>1418</v>
      </c>
      <c r="J180" s="145" t="s">
        <v>1760</v>
      </c>
    </row>
    <row r="181" spans="1:10" ht="24" x14ac:dyDescent="0.3">
      <c r="A181" s="215" t="s">
        <v>1495</v>
      </c>
      <c r="B181" s="124" t="s">
        <v>1697</v>
      </c>
      <c r="C181" s="115">
        <v>140</v>
      </c>
      <c r="D181" s="115">
        <v>123</v>
      </c>
      <c r="E181" s="46">
        <v>0</v>
      </c>
      <c r="F181" s="46">
        <v>0</v>
      </c>
      <c r="I181" t="s">
        <v>1286</v>
      </c>
    </row>
    <row r="182" spans="1:10" ht="24" x14ac:dyDescent="0.3">
      <c r="A182" s="215" t="s">
        <v>1496</v>
      </c>
      <c r="B182" s="124" t="s">
        <v>1698</v>
      </c>
      <c r="C182" s="115">
        <v>141</v>
      </c>
      <c r="D182" s="115">
        <v>124</v>
      </c>
      <c r="E182" s="46">
        <v>0</v>
      </c>
      <c r="F182" s="46">
        <v>0</v>
      </c>
      <c r="I182" t="s">
        <v>1286</v>
      </c>
    </row>
    <row r="183" spans="1:10" x14ac:dyDescent="0.3">
      <c r="A183" s="215" t="s">
        <v>1497</v>
      </c>
      <c r="B183" s="124" t="s">
        <v>1699</v>
      </c>
      <c r="C183" s="115">
        <v>142</v>
      </c>
      <c r="D183" s="115">
        <v>125</v>
      </c>
      <c r="E183" s="46">
        <v>0</v>
      </c>
      <c r="F183" s="46">
        <v>0</v>
      </c>
      <c r="I183" t="s">
        <v>1286</v>
      </c>
    </row>
    <row r="184" spans="1:10" ht="24" x14ac:dyDescent="0.3">
      <c r="A184" s="215" t="s">
        <v>1498</v>
      </c>
      <c r="B184" s="124" t="s">
        <v>1700</v>
      </c>
      <c r="C184" s="115">
        <v>143</v>
      </c>
      <c r="D184" s="115">
        <v>126</v>
      </c>
      <c r="E184" s="46">
        <v>0</v>
      </c>
      <c r="F184" s="46">
        <v>0</v>
      </c>
      <c r="I184" t="s">
        <v>1286</v>
      </c>
    </row>
    <row r="185" spans="1:10" x14ac:dyDescent="0.3">
      <c r="A185" s="215" t="s">
        <v>1499</v>
      </c>
      <c r="B185" s="124" t="s">
        <v>1701</v>
      </c>
      <c r="C185" s="115">
        <v>144</v>
      </c>
      <c r="D185" s="115">
        <v>127</v>
      </c>
      <c r="E185" s="46">
        <v>0</v>
      </c>
      <c r="F185" s="46">
        <v>0</v>
      </c>
      <c r="I185" t="s">
        <v>1286</v>
      </c>
    </row>
    <row r="186" spans="1:10" x14ac:dyDescent="0.3">
      <c r="A186" s="215" t="s">
        <v>1500</v>
      </c>
      <c r="B186" s="124" t="s">
        <v>1702</v>
      </c>
      <c r="C186" s="115">
        <v>145</v>
      </c>
      <c r="D186" s="115">
        <v>128</v>
      </c>
      <c r="E186" s="46">
        <f>ABS(ROUND(SUMIF('Trial Balance'!O:O,D186,'Trial Balance'!H:H),0))</f>
        <v>0</v>
      </c>
      <c r="F186" s="46">
        <f>ABS(ROUND(SUMIF('Trial Balance'!O:O,D186,'Trial Balance'!K:K),0))</f>
        <v>0</v>
      </c>
      <c r="I186" t="s">
        <v>1418</v>
      </c>
    </row>
    <row r="187" spans="1:10" x14ac:dyDescent="0.3">
      <c r="A187" s="215" t="s">
        <v>1501</v>
      </c>
      <c r="B187" s="124" t="s">
        <v>1703</v>
      </c>
      <c r="C187" s="115">
        <v>146</v>
      </c>
      <c r="D187" s="115" t="s">
        <v>1502</v>
      </c>
      <c r="E187" s="46">
        <v>0</v>
      </c>
      <c r="F187" s="46">
        <v>0</v>
      </c>
      <c r="I187" t="s">
        <v>1286</v>
      </c>
    </row>
    <row r="188" spans="1:10" x14ac:dyDescent="0.3">
      <c r="A188" s="215" t="s">
        <v>1503</v>
      </c>
      <c r="B188" s="124" t="s">
        <v>1704</v>
      </c>
      <c r="C188" s="115">
        <v>147</v>
      </c>
      <c r="D188" s="115" t="s">
        <v>1504</v>
      </c>
      <c r="E188" s="46">
        <v>0</v>
      </c>
      <c r="F188" s="46">
        <v>0</v>
      </c>
      <c r="I188" t="s">
        <v>1286</v>
      </c>
    </row>
    <row r="189" spans="1:10" x14ac:dyDescent="0.3">
      <c r="A189" s="215" t="s">
        <v>1505</v>
      </c>
      <c r="B189" s="124" t="s">
        <v>1705</v>
      </c>
      <c r="C189" s="115">
        <v>148</v>
      </c>
      <c r="D189" s="115">
        <v>129</v>
      </c>
      <c r="E189" s="46">
        <v>0</v>
      </c>
      <c r="F189" s="46">
        <v>0</v>
      </c>
      <c r="I189" t="s">
        <v>1286</v>
      </c>
    </row>
    <row r="190" spans="1:10" x14ac:dyDescent="0.3">
      <c r="A190" s="215" t="s">
        <v>1506</v>
      </c>
      <c r="B190" s="124" t="s">
        <v>1706</v>
      </c>
      <c r="C190" s="115">
        <v>149</v>
      </c>
      <c r="D190" s="115">
        <v>130</v>
      </c>
      <c r="E190" s="46">
        <f>ABS(ROUND(SUMIF('Trial Balance'!O:O,D190,'Trial Balance'!H:H),0))</f>
        <v>207290</v>
      </c>
      <c r="F190" s="46">
        <f>ABS(ROUND(SUMIF('Trial Balance'!O:O,D190,'Trial Balance'!K:K),0))</f>
        <v>207290</v>
      </c>
      <c r="I190" t="s">
        <v>1418</v>
      </c>
    </row>
    <row r="191" spans="1:10" x14ac:dyDescent="0.3">
      <c r="A191" s="215" t="s">
        <v>1507</v>
      </c>
      <c r="B191" s="124" t="s">
        <v>1707</v>
      </c>
      <c r="C191" s="115">
        <v>150</v>
      </c>
      <c r="D191" s="115">
        <v>131</v>
      </c>
      <c r="E191" s="46">
        <v>0</v>
      </c>
      <c r="F191" s="46">
        <v>0</v>
      </c>
      <c r="I191" t="s">
        <v>1286</v>
      </c>
    </row>
    <row r="192" spans="1:10" x14ac:dyDescent="0.3">
      <c r="A192" s="215" t="s">
        <v>1508</v>
      </c>
      <c r="B192" s="124" t="s">
        <v>1708</v>
      </c>
      <c r="C192" s="115">
        <v>151</v>
      </c>
      <c r="D192" s="115">
        <v>132</v>
      </c>
      <c r="E192" s="46">
        <v>0</v>
      </c>
      <c r="F192" s="46">
        <v>0</v>
      </c>
      <c r="I192" t="s">
        <v>1286</v>
      </c>
    </row>
    <row r="193" spans="1:14" x14ac:dyDescent="0.3">
      <c r="A193" s="215" t="s">
        <v>1509</v>
      </c>
      <c r="B193" s="124" t="s">
        <v>1709</v>
      </c>
      <c r="C193" s="115">
        <v>152</v>
      </c>
      <c r="D193" s="115">
        <v>133</v>
      </c>
      <c r="E193" s="46">
        <v>0</v>
      </c>
      <c r="F193" s="46">
        <v>0</v>
      </c>
      <c r="I193" t="s">
        <v>1286</v>
      </c>
    </row>
    <row r="194" spans="1:14" x14ac:dyDescent="0.3">
      <c r="A194" s="215" t="s">
        <v>1510</v>
      </c>
      <c r="B194" s="124" t="s">
        <v>1710</v>
      </c>
      <c r="C194" s="115">
        <v>153</v>
      </c>
      <c r="D194" s="115">
        <v>134</v>
      </c>
      <c r="E194" s="46">
        <v>0</v>
      </c>
      <c r="F194" s="46">
        <v>0</v>
      </c>
      <c r="I194" t="s">
        <v>1286</v>
      </c>
    </row>
    <row r="195" spans="1:14" x14ac:dyDescent="0.3">
      <c r="A195" s="215" t="s">
        <v>1511</v>
      </c>
      <c r="B195" s="124" t="s">
        <v>1711</v>
      </c>
      <c r="C195" s="115">
        <v>154</v>
      </c>
      <c r="D195" s="115">
        <v>135</v>
      </c>
      <c r="E195" s="46">
        <f>ABS(ROUND(SUMIF('Trial Balance'!O:O,D195,'Trial Balance'!H:H),0))</f>
        <v>61554</v>
      </c>
      <c r="F195" s="46">
        <f>ABS(ROUND(SUMIF('Trial Balance'!O:O,D195,'Trial Balance'!K:K),0))</f>
        <v>65108</v>
      </c>
      <c r="I195" t="s">
        <v>1418</v>
      </c>
    </row>
    <row r="196" spans="1:14" x14ac:dyDescent="0.3">
      <c r="A196" s="216"/>
    </row>
    <row r="197" spans="1:14" ht="36" x14ac:dyDescent="0.3">
      <c r="A197" s="120" t="s">
        <v>1512</v>
      </c>
      <c r="B197" s="113" t="s">
        <v>1513</v>
      </c>
      <c r="C197" s="125" t="s">
        <v>2385</v>
      </c>
      <c r="D197" s="111" t="s">
        <v>2386</v>
      </c>
      <c r="E197" s="110" t="s">
        <v>1320</v>
      </c>
      <c r="F197" s="110" t="s">
        <v>1321</v>
      </c>
      <c r="G197" s="26"/>
      <c r="H197" s="2"/>
      <c r="J197" s="144"/>
      <c r="K197" s="2"/>
      <c r="L197" s="2"/>
      <c r="M197" s="2"/>
      <c r="N197" s="2"/>
    </row>
    <row r="198" spans="1:14" x14ac:dyDescent="0.3">
      <c r="A198" s="214" t="s">
        <v>1322</v>
      </c>
      <c r="B198" s="113" t="s">
        <v>1275</v>
      </c>
      <c r="C198" s="111"/>
      <c r="D198" s="111" t="s">
        <v>1276</v>
      </c>
      <c r="E198" s="110">
        <v>1</v>
      </c>
      <c r="F198" s="110">
        <v>2</v>
      </c>
      <c r="G198" s="26"/>
      <c r="H198" s="2"/>
      <c r="J198" s="144"/>
      <c r="K198" s="2"/>
      <c r="L198" s="2"/>
      <c r="M198" s="2"/>
      <c r="N198" s="2"/>
    </row>
    <row r="199" spans="1:14" x14ac:dyDescent="0.3">
      <c r="A199" s="215" t="s">
        <v>1514</v>
      </c>
      <c r="B199" s="114" t="s">
        <v>1712</v>
      </c>
      <c r="C199" s="115">
        <v>155</v>
      </c>
      <c r="D199" s="115">
        <v>136</v>
      </c>
      <c r="E199" s="46">
        <f>ABS(ROUND(SUMIF('Trial Balance'!O:O,D199,'Trial Balance'!H:H),0))</f>
        <v>0</v>
      </c>
      <c r="F199" s="46">
        <f>ABS(ROUND(SUMIF('Trial Balance'!O:O,D199,'Trial Balance'!K:K),0))</f>
        <v>851180</v>
      </c>
      <c r="I199" t="s">
        <v>1418</v>
      </c>
    </row>
    <row r="200" spans="1:14" x14ac:dyDescent="0.3">
      <c r="A200" s="216"/>
    </row>
    <row r="201" spans="1:14" ht="36" x14ac:dyDescent="0.3">
      <c r="A201" s="120" t="s">
        <v>1515</v>
      </c>
      <c r="B201" s="113" t="s">
        <v>1516</v>
      </c>
      <c r="C201" s="125" t="s">
        <v>2385</v>
      </c>
      <c r="D201" s="111" t="s">
        <v>2386</v>
      </c>
      <c r="E201" s="110" t="s">
        <v>1320</v>
      </c>
      <c r="F201" s="110" t="s">
        <v>1321</v>
      </c>
      <c r="G201" s="26"/>
      <c r="H201" s="2"/>
      <c r="J201" s="144"/>
      <c r="K201" s="2"/>
      <c r="L201" s="2"/>
      <c r="M201" s="2"/>
      <c r="N201" s="2"/>
    </row>
    <row r="202" spans="1:14" x14ac:dyDescent="0.3">
      <c r="A202" s="215" t="s">
        <v>1517</v>
      </c>
      <c r="B202" s="114" t="s">
        <v>1713</v>
      </c>
      <c r="C202" s="115">
        <v>156</v>
      </c>
      <c r="D202" s="115">
        <v>137</v>
      </c>
      <c r="E202" s="46">
        <v>0</v>
      </c>
      <c r="F202" s="46">
        <v>0</v>
      </c>
      <c r="I202" t="s">
        <v>1286</v>
      </c>
    </row>
    <row r="203" spans="1:14" x14ac:dyDescent="0.3">
      <c r="A203" s="215" t="s">
        <v>1518</v>
      </c>
      <c r="B203" s="114" t="s">
        <v>1714</v>
      </c>
      <c r="C203" s="115">
        <v>157</v>
      </c>
      <c r="D203" s="115">
        <v>138</v>
      </c>
      <c r="E203" s="46">
        <v>0</v>
      </c>
      <c r="F203" s="46">
        <v>0</v>
      </c>
      <c r="I203" t="s">
        <v>1286</v>
      </c>
    </row>
    <row r="204" spans="1:14" x14ac:dyDescent="0.3">
      <c r="A204" s="215" t="s">
        <v>1519</v>
      </c>
      <c r="B204" s="114" t="s">
        <v>1715</v>
      </c>
      <c r="C204" s="115">
        <v>158</v>
      </c>
      <c r="D204" s="115">
        <v>139</v>
      </c>
      <c r="E204" s="46">
        <v>0</v>
      </c>
      <c r="F204" s="46">
        <v>0</v>
      </c>
      <c r="I204" t="s">
        <v>1286</v>
      </c>
    </row>
    <row r="205" spans="1:14" x14ac:dyDescent="0.3">
      <c r="A205" s="216"/>
      <c r="D205" s="109" t="s">
        <v>1326</v>
      </c>
      <c r="E205" s="5" t="s">
        <v>1285</v>
      </c>
      <c r="F205" s="5" t="s">
        <v>1285</v>
      </c>
    </row>
    <row r="206" spans="1:14" ht="36" x14ac:dyDescent="0.3">
      <c r="A206" s="120" t="s">
        <v>1520</v>
      </c>
      <c r="B206" s="113" t="s">
        <v>1521</v>
      </c>
      <c r="C206" s="125" t="s">
        <v>2385</v>
      </c>
      <c r="D206" s="111" t="s">
        <v>2386</v>
      </c>
      <c r="E206" s="110" t="s">
        <v>1320</v>
      </c>
      <c r="F206" s="110" t="s">
        <v>1321</v>
      </c>
      <c r="G206" s="26"/>
      <c r="H206" s="2"/>
      <c r="J206" s="144"/>
      <c r="K206" s="2"/>
      <c r="L206" s="2"/>
      <c r="M206" s="2"/>
      <c r="N206" s="2"/>
    </row>
    <row r="207" spans="1:14" x14ac:dyDescent="0.3">
      <c r="A207" s="215" t="s">
        <v>1522</v>
      </c>
      <c r="B207" s="114" t="s">
        <v>1716</v>
      </c>
      <c r="C207" s="115">
        <v>159</v>
      </c>
      <c r="D207" s="115">
        <v>140</v>
      </c>
      <c r="E207" s="46">
        <v>0</v>
      </c>
      <c r="F207" s="46">
        <v>0</v>
      </c>
      <c r="I207" t="s">
        <v>1286</v>
      </c>
    </row>
    <row r="208" spans="1:14" x14ac:dyDescent="0.3">
      <c r="A208" s="216"/>
    </row>
    <row r="209" spans="1:14" ht="36" x14ac:dyDescent="0.3">
      <c r="A209" s="120" t="s">
        <v>1523</v>
      </c>
      <c r="B209" s="113" t="s">
        <v>1524</v>
      </c>
      <c r="C209" s="125" t="s">
        <v>2385</v>
      </c>
      <c r="D209" s="111" t="s">
        <v>2386</v>
      </c>
      <c r="E209" s="110" t="s">
        <v>1320</v>
      </c>
      <c r="F209" s="110" t="s">
        <v>1321</v>
      </c>
      <c r="G209" s="26"/>
      <c r="H209" s="2"/>
      <c r="J209" s="144"/>
      <c r="K209" s="2"/>
      <c r="L209" s="2"/>
      <c r="M209" s="2"/>
      <c r="N209" s="2"/>
    </row>
    <row r="210" spans="1:14" x14ac:dyDescent="0.3">
      <c r="A210" s="215" t="s">
        <v>1525</v>
      </c>
      <c r="B210" s="114" t="s">
        <v>1525</v>
      </c>
      <c r="C210" s="115"/>
      <c r="D210" s="115" t="s">
        <v>1326</v>
      </c>
      <c r="E210" s="110" t="s">
        <v>1526</v>
      </c>
      <c r="F210" s="110" t="s">
        <v>1527</v>
      </c>
    </row>
    <row r="211" spans="1:14" x14ac:dyDescent="0.3">
      <c r="A211" s="215" t="s">
        <v>1525</v>
      </c>
      <c r="B211" s="114" t="s">
        <v>1525</v>
      </c>
      <c r="C211" s="115"/>
      <c r="D211" s="115" t="s">
        <v>1326</v>
      </c>
      <c r="E211" s="110" t="s">
        <v>1528</v>
      </c>
      <c r="F211" s="110" t="s">
        <v>1529</v>
      </c>
    </row>
    <row r="212" spans="1:14" x14ac:dyDescent="0.3">
      <c r="A212" s="215" t="s">
        <v>1530</v>
      </c>
      <c r="B212" s="113" t="s">
        <v>1717</v>
      </c>
      <c r="C212" s="111">
        <v>160</v>
      </c>
      <c r="D212" s="111">
        <v>141</v>
      </c>
      <c r="E212" s="110">
        <f>E213+E216+E220+E221+E222+E223</f>
        <v>0</v>
      </c>
      <c r="F212" s="110">
        <f>F213+F216+F220+F221+F222+F223</f>
        <v>0</v>
      </c>
      <c r="I212" t="s">
        <v>1303</v>
      </c>
    </row>
    <row r="213" spans="1:14" x14ac:dyDescent="0.3">
      <c r="A213" s="215" t="s">
        <v>1531</v>
      </c>
      <c r="B213" s="113" t="s">
        <v>1718</v>
      </c>
      <c r="C213" s="111">
        <v>161</v>
      </c>
      <c r="D213" s="111">
        <v>142</v>
      </c>
      <c r="E213" s="110">
        <f>SUM(E214:E215)</f>
        <v>0</v>
      </c>
      <c r="F213" s="110">
        <f>SUM(F214:F215)</f>
        <v>0</v>
      </c>
      <c r="I213" t="s">
        <v>1303</v>
      </c>
    </row>
    <row r="214" spans="1:14" x14ac:dyDescent="0.3">
      <c r="A214" s="215" t="s">
        <v>1532</v>
      </c>
      <c r="B214" s="114" t="s">
        <v>1719</v>
      </c>
      <c r="C214" s="115">
        <v>162</v>
      </c>
      <c r="D214" s="115">
        <v>143</v>
      </c>
      <c r="E214" s="46"/>
      <c r="F214" s="46"/>
      <c r="I214" t="s">
        <v>1286</v>
      </c>
    </row>
    <row r="215" spans="1:14" x14ac:dyDescent="0.3">
      <c r="A215" s="215" t="s">
        <v>1533</v>
      </c>
      <c r="B215" s="114" t="s">
        <v>1720</v>
      </c>
      <c r="C215" s="115">
        <v>163</v>
      </c>
      <c r="D215" s="115">
        <v>144</v>
      </c>
      <c r="E215" s="46"/>
      <c r="F215" s="46"/>
      <c r="I215" t="s">
        <v>1286</v>
      </c>
    </row>
    <row r="216" spans="1:14" x14ac:dyDescent="0.3">
      <c r="A216" s="215" t="s">
        <v>1534</v>
      </c>
      <c r="B216" s="114" t="s">
        <v>1721</v>
      </c>
      <c r="C216" s="115">
        <v>164</v>
      </c>
      <c r="D216" s="115">
        <v>145</v>
      </c>
      <c r="E216" s="46"/>
      <c r="F216" s="46"/>
      <c r="I216" t="s">
        <v>1286</v>
      </c>
    </row>
    <row r="217" spans="1:14" x14ac:dyDescent="0.3">
      <c r="A217" s="215" t="s">
        <v>1535</v>
      </c>
      <c r="B217" s="114" t="s">
        <v>1722</v>
      </c>
      <c r="C217" s="115">
        <v>165</v>
      </c>
      <c r="D217" s="115">
        <v>146</v>
      </c>
      <c r="E217" s="46"/>
      <c r="F217" s="46"/>
      <c r="I217" t="s">
        <v>1286</v>
      </c>
    </row>
    <row r="218" spans="1:14" x14ac:dyDescent="0.3">
      <c r="A218" s="215" t="s">
        <v>1536</v>
      </c>
      <c r="B218" s="114" t="s">
        <v>1723</v>
      </c>
      <c r="C218" s="115">
        <v>166</v>
      </c>
      <c r="D218" s="115">
        <v>147</v>
      </c>
      <c r="E218" s="46"/>
      <c r="F218" s="46"/>
      <c r="I218" t="s">
        <v>1286</v>
      </c>
    </row>
    <row r="219" spans="1:14" x14ac:dyDescent="0.3">
      <c r="A219" s="215" t="s">
        <v>1537</v>
      </c>
      <c r="B219" s="114" t="s">
        <v>1724</v>
      </c>
      <c r="C219" s="115">
        <v>167</v>
      </c>
      <c r="D219" s="115">
        <v>148</v>
      </c>
      <c r="E219" s="46"/>
      <c r="F219" s="46"/>
      <c r="I219" t="s">
        <v>1286</v>
      </c>
    </row>
    <row r="220" spans="1:14" x14ac:dyDescent="0.3">
      <c r="A220" s="215" t="s">
        <v>1538</v>
      </c>
      <c r="B220" s="114" t="s">
        <v>1725</v>
      </c>
      <c r="C220" s="115">
        <v>168</v>
      </c>
      <c r="D220" s="115">
        <v>149</v>
      </c>
      <c r="E220" s="46"/>
      <c r="F220" s="46"/>
      <c r="I220" t="s">
        <v>1286</v>
      </c>
    </row>
    <row r="221" spans="1:14" x14ac:dyDescent="0.3">
      <c r="A221" s="215" t="s">
        <v>1539</v>
      </c>
      <c r="B221" s="114" t="s">
        <v>1726</v>
      </c>
      <c r="C221" s="115">
        <v>169</v>
      </c>
      <c r="D221" s="115">
        <v>150</v>
      </c>
      <c r="E221" s="46"/>
      <c r="F221" s="46"/>
      <c r="I221" t="s">
        <v>1286</v>
      </c>
    </row>
    <row r="222" spans="1:14" x14ac:dyDescent="0.3">
      <c r="A222" s="215" t="s">
        <v>1540</v>
      </c>
      <c r="B222" s="114" t="s">
        <v>1727</v>
      </c>
      <c r="C222" s="115">
        <v>170</v>
      </c>
      <c r="D222" s="115">
        <v>151</v>
      </c>
      <c r="E222" s="46"/>
      <c r="F222" s="46"/>
      <c r="I222" t="s">
        <v>1286</v>
      </c>
    </row>
    <row r="223" spans="1:14" x14ac:dyDescent="0.3">
      <c r="A223" s="215" t="s">
        <v>1541</v>
      </c>
      <c r="B223" s="114" t="s">
        <v>1728</v>
      </c>
      <c r="C223" s="115">
        <v>171</v>
      </c>
      <c r="D223" s="115">
        <v>152</v>
      </c>
      <c r="E223" s="46"/>
      <c r="F223" s="46"/>
      <c r="I223" t="s">
        <v>1286</v>
      </c>
    </row>
    <row r="224" spans="1:14" x14ac:dyDescent="0.3">
      <c r="A224" s="216"/>
    </row>
    <row r="225" spans="1:14" ht="36" x14ac:dyDescent="0.3">
      <c r="A225" s="215"/>
      <c r="B225" s="114"/>
      <c r="C225" s="125" t="s">
        <v>2385</v>
      </c>
      <c r="D225" s="111" t="s">
        <v>2386</v>
      </c>
      <c r="E225" s="46"/>
      <c r="F225" s="46"/>
    </row>
    <row r="226" spans="1:14" x14ac:dyDescent="0.3">
      <c r="A226" s="214" t="s">
        <v>1542</v>
      </c>
      <c r="B226" s="113" t="s">
        <v>1543</v>
      </c>
      <c r="C226" s="111"/>
      <c r="D226" s="111" t="s">
        <v>1276</v>
      </c>
      <c r="E226" s="110" t="s">
        <v>1320</v>
      </c>
      <c r="F226" s="110" t="s">
        <v>1321</v>
      </c>
      <c r="G226" s="26"/>
      <c r="H226" s="2"/>
      <c r="J226" s="144"/>
      <c r="K226" s="2"/>
      <c r="L226" s="2"/>
      <c r="M226" s="2"/>
      <c r="N226" s="2"/>
    </row>
    <row r="227" spans="1:14" x14ac:dyDescent="0.3">
      <c r="A227" s="215" t="s">
        <v>1544</v>
      </c>
      <c r="B227" s="113" t="s">
        <v>1729</v>
      </c>
      <c r="C227" s="115">
        <v>172</v>
      </c>
      <c r="D227" s="115">
        <v>153</v>
      </c>
      <c r="E227" s="46">
        <v>0</v>
      </c>
      <c r="F227" s="46">
        <v>0</v>
      </c>
      <c r="I227" t="s">
        <v>1286</v>
      </c>
    </row>
    <row r="228" spans="1:14" x14ac:dyDescent="0.3">
      <c r="A228" s="215" t="s">
        <v>1545</v>
      </c>
      <c r="B228" s="114" t="s">
        <v>1730</v>
      </c>
      <c r="C228" s="115">
        <v>173</v>
      </c>
      <c r="D228" s="115">
        <v>154</v>
      </c>
      <c r="E228" s="46"/>
      <c r="F228" s="46"/>
      <c r="I228" t="s">
        <v>1286</v>
      </c>
    </row>
    <row r="229" spans="1:14" x14ac:dyDescent="0.3">
      <c r="A229" s="215" t="s">
        <v>1546</v>
      </c>
      <c r="B229" s="114" t="s">
        <v>1731</v>
      </c>
      <c r="C229" s="115">
        <v>174</v>
      </c>
      <c r="D229" s="115">
        <v>155</v>
      </c>
      <c r="E229" s="46"/>
      <c r="F229" s="46"/>
      <c r="I229" t="s">
        <v>1286</v>
      </c>
    </row>
    <row r="230" spans="1:14" x14ac:dyDescent="0.3">
      <c r="A230" s="215" t="s">
        <v>1547</v>
      </c>
      <c r="B230" s="114" t="s">
        <v>1732</v>
      </c>
      <c r="C230" s="115">
        <v>175</v>
      </c>
      <c r="D230" s="115">
        <v>156</v>
      </c>
      <c r="E230" s="46"/>
      <c r="F230" s="46"/>
      <c r="I230" t="s">
        <v>1286</v>
      </c>
    </row>
    <row r="231" spans="1:14" x14ac:dyDescent="0.3">
      <c r="A231" s="216"/>
    </row>
    <row r="232" spans="1:14" ht="36" x14ac:dyDescent="0.3">
      <c r="A232" s="215"/>
      <c r="B232" s="114"/>
      <c r="C232" s="125" t="s">
        <v>2385</v>
      </c>
      <c r="D232" s="111" t="s">
        <v>2386</v>
      </c>
      <c r="E232" s="46"/>
      <c r="F232" s="46"/>
    </row>
    <row r="233" spans="1:14" x14ac:dyDescent="0.3">
      <c r="A233" s="214" t="s">
        <v>1275</v>
      </c>
      <c r="B233" s="113" t="s">
        <v>1275</v>
      </c>
      <c r="C233" s="111"/>
      <c r="D233" s="111" t="s">
        <v>1276</v>
      </c>
      <c r="E233" s="110" t="s">
        <v>1320</v>
      </c>
      <c r="F233" s="110" t="s">
        <v>1321</v>
      </c>
      <c r="G233" s="26"/>
      <c r="H233" s="2"/>
      <c r="J233" s="144"/>
      <c r="K233" s="2"/>
      <c r="L233" s="2"/>
      <c r="M233" s="2"/>
      <c r="N233" s="2"/>
    </row>
    <row r="234" spans="1:14" x14ac:dyDescent="0.3">
      <c r="A234" s="215" t="s">
        <v>1548</v>
      </c>
      <c r="B234" s="113" t="s">
        <v>1733</v>
      </c>
      <c r="C234" s="115">
        <v>176</v>
      </c>
      <c r="D234" s="115">
        <v>157</v>
      </c>
      <c r="E234" s="46">
        <v>0</v>
      </c>
      <c r="F234" s="46">
        <v>0</v>
      </c>
      <c r="I234" t="s">
        <v>1286</v>
      </c>
    </row>
    <row r="235" spans="1:14" x14ac:dyDescent="0.3">
      <c r="A235" s="215" t="s">
        <v>1549</v>
      </c>
      <c r="B235" s="114" t="s">
        <v>1734</v>
      </c>
      <c r="C235" s="115">
        <v>177</v>
      </c>
      <c r="D235" s="115">
        <v>158</v>
      </c>
      <c r="E235" s="46">
        <v>0</v>
      </c>
      <c r="F235" s="46">
        <v>0</v>
      </c>
      <c r="I235" t="s">
        <v>1286</v>
      </c>
    </row>
    <row r="236" spans="1:14" x14ac:dyDescent="0.3">
      <c r="A236" s="215" t="s">
        <v>1545</v>
      </c>
      <c r="B236" s="114" t="s">
        <v>1735</v>
      </c>
      <c r="C236" s="115">
        <v>178</v>
      </c>
      <c r="D236" s="115">
        <v>159</v>
      </c>
      <c r="E236" s="46" t="s">
        <v>1285</v>
      </c>
      <c r="F236" s="46" t="s">
        <v>1285</v>
      </c>
      <c r="I236" t="s">
        <v>1286</v>
      </c>
    </row>
    <row r="237" spans="1:14" x14ac:dyDescent="0.3">
      <c r="A237" s="215" t="s">
        <v>1546</v>
      </c>
      <c r="B237" s="114" t="s">
        <v>1736</v>
      </c>
      <c r="C237" s="115">
        <v>179</v>
      </c>
      <c r="D237" s="115">
        <v>160</v>
      </c>
      <c r="E237" s="46" t="s">
        <v>1285</v>
      </c>
      <c r="F237" s="46" t="s">
        <v>1285</v>
      </c>
      <c r="I237" t="s">
        <v>1286</v>
      </c>
    </row>
    <row r="238" spans="1:14" x14ac:dyDescent="0.3">
      <c r="A238" s="215" t="s">
        <v>1547</v>
      </c>
      <c r="B238" s="114" t="s">
        <v>1737</v>
      </c>
      <c r="C238" s="115">
        <v>180</v>
      </c>
      <c r="D238" s="115">
        <v>161</v>
      </c>
      <c r="E238" s="46" t="s">
        <v>1285</v>
      </c>
      <c r="F238" s="46" t="s">
        <v>1285</v>
      </c>
      <c r="I238" t="s">
        <v>1286</v>
      </c>
    </row>
    <row r="239" spans="1:14" x14ac:dyDescent="0.3">
      <c r="A239" s="215" t="s">
        <v>1550</v>
      </c>
      <c r="B239" s="114" t="s">
        <v>1738</v>
      </c>
      <c r="C239" s="115">
        <v>181</v>
      </c>
      <c r="D239" s="115">
        <v>162</v>
      </c>
      <c r="E239" s="46">
        <v>0</v>
      </c>
      <c r="F239" s="46">
        <v>0</v>
      </c>
      <c r="I239" t="s">
        <v>1286</v>
      </c>
    </row>
    <row r="240" spans="1:14" x14ac:dyDescent="0.3">
      <c r="A240" s="215" t="s">
        <v>1545</v>
      </c>
      <c r="B240" s="114" t="s">
        <v>1735</v>
      </c>
      <c r="C240" s="115">
        <v>182</v>
      </c>
      <c r="D240" s="115">
        <v>163</v>
      </c>
      <c r="E240" s="46"/>
      <c r="F240" s="46"/>
      <c r="I240" t="s">
        <v>1286</v>
      </c>
    </row>
    <row r="241" spans="1:14" x14ac:dyDescent="0.3">
      <c r="A241" s="215" t="s">
        <v>1546</v>
      </c>
      <c r="B241" s="114" t="s">
        <v>1736</v>
      </c>
      <c r="C241" s="115">
        <v>183</v>
      </c>
      <c r="D241" s="115">
        <v>164</v>
      </c>
      <c r="E241" s="46"/>
      <c r="F241" s="46"/>
      <c r="I241" t="s">
        <v>1286</v>
      </c>
    </row>
    <row r="242" spans="1:14" x14ac:dyDescent="0.3">
      <c r="A242" s="215" t="s">
        <v>1547</v>
      </c>
      <c r="B242" s="114" t="s">
        <v>1739</v>
      </c>
      <c r="C242" s="115">
        <v>184</v>
      </c>
      <c r="D242" s="115">
        <v>165</v>
      </c>
      <c r="E242" s="46"/>
      <c r="F242" s="46"/>
      <c r="I242" t="s">
        <v>1286</v>
      </c>
    </row>
    <row r="243" spans="1:14" x14ac:dyDescent="0.3">
      <c r="A243" s="216"/>
      <c r="B243" s="117"/>
      <c r="C243" s="142"/>
      <c r="D243" s="118"/>
      <c r="E243" s="119"/>
      <c r="F243" s="119"/>
    </row>
    <row r="244" spans="1:14" ht="36" x14ac:dyDescent="0.3">
      <c r="A244" s="214" t="s">
        <v>1551</v>
      </c>
      <c r="B244" s="113" t="s">
        <v>1552</v>
      </c>
      <c r="C244" s="125" t="s">
        <v>2385</v>
      </c>
      <c r="D244" s="111" t="s">
        <v>2386</v>
      </c>
      <c r="E244" s="110" t="s">
        <v>1320</v>
      </c>
      <c r="F244" s="110" t="s">
        <v>1321</v>
      </c>
      <c r="G244" s="26"/>
      <c r="H244" s="2"/>
      <c r="J244" s="144"/>
      <c r="K244" s="2"/>
      <c r="L244" s="2"/>
      <c r="M244" s="2"/>
      <c r="N244" s="2"/>
    </row>
    <row r="245" spans="1:14" x14ac:dyDescent="0.3">
      <c r="A245" s="214" t="s">
        <v>1322</v>
      </c>
      <c r="B245" s="113" t="s">
        <v>1275</v>
      </c>
      <c r="C245" s="111"/>
      <c r="D245" s="111" t="s">
        <v>1276</v>
      </c>
      <c r="E245" s="110"/>
      <c r="F245" s="110"/>
      <c r="G245" s="26"/>
      <c r="H245" s="2"/>
      <c r="J245" s="144"/>
      <c r="K245" s="2"/>
      <c r="L245" s="2"/>
      <c r="M245" s="2"/>
      <c r="N245" s="2"/>
    </row>
    <row r="246" spans="1:14" x14ac:dyDescent="0.3">
      <c r="A246" s="215" t="s">
        <v>1553</v>
      </c>
      <c r="B246" s="114" t="s">
        <v>1740</v>
      </c>
      <c r="C246" s="115">
        <v>185</v>
      </c>
      <c r="D246" s="115" t="s">
        <v>1554</v>
      </c>
      <c r="E246" s="46">
        <v>0</v>
      </c>
      <c r="F246" s="46">
        <v>0</v>
      </c>
      <c r="I246" t="s">
        <v>1286</v>
      </c>
    </row>
    <row r="247" spans="1:14" x14ac:dyDescent="0.3">
      <c r="A247" s="216"/>
      <c r="B247" s="117"/>
      <c r="C247" s="142"/>
      <c r="D247" s="118"/>
      <c r="E247" s="119"/>
      <c r="F247" s="119"/>
    </row>
    <row r="248" spans="1:14" ht="36" x14ac:dyDescent="0.3">
      <c r="A248" s="214" t="s">
        <v>1555</v>
      </c>
      <c r="B248" s="113" t="s">
        <v>1556</v>
      </c>
      <c r="C248" s="125" t="s">
        <v>2385</v>
      </c>
      <c r="D248" s="111" t="s">
        <v>2386</v>
      </c>
      <c r="E248" s="110" t="s">
        <v>1320</v>
      </c>
      <c r="F248" s="110" t="s">
        <v>1321</v>
      </c>
      <c r="G248" s="26"/>
      <c r="H248" s="2"/>
      <c r="J248" s="144"/>
      <c r="K248" s="2"/>
      <c r="L248" s="2"/>
      <c r="M248" s="2"/>
      <c r="N248" s="2"/>
    </row>
    <row r="249" spans="1:14" x14ac:dyDescent="0.3">
      <c r="A249" s="214" t="s">
        <v>1322</v>
      </c>
      <c r="B249" s="113" t="s">
        <v>1275</v>
      </c>
      <c r="C249" s="111"/>
      <c r="D249" s="111" t="s">
        <v>1276</v>
      </c>
      <c r="E249" s="110"/>
      <c r="F249" s="110"/>
      <c r="G249" s="26"/>
      <c r="H249" s="2"/>
      <c r="J249" s="144"/>
      <c r="K249" s="2"/>
      <c r="L249" s="2"/>
      <c r="M249" s="2"/>
      <c r="N249" s="2"/>
    </row>
    <row r="250" spans="1:14" x14ac:dyDescent="0.3">
      <c r="A250" s="215" t="s">
        <v>1557</v>
      </c>
      <c r="B250" s="114" t="s">
        <v>1741</v>
      </c>
      <c r="C250" s="115">
        <v>186</v>
      </c>
      <c r="D250" s="115" t="s">
        <v>1558</v>
      </c>
      <c r="E250" s="46">
        <v>0</v>
      </c>
      <c r="F250" s="46">
        <v>0</v>
      </c>
      <c r="I250" t="s">
        <v>1286</v>
      </c>
    </row>
    <row r="251" spans="1:14" x14ac:dyDescent="0.3">
      <c r="A251" s="216"/>
      <c r="B251" s="117"/>
      <c r="C251" s="118"/>
      <c r="D251" s="118"/>
      <c r="E251" s="119"/>
      <c r="F251" s="119"/>
    </row>
    <row r="252" spans="1:14" ht="36" x14ac:dyDescent="0.3">
      <c r="A252" s="214" t="s">
        <v>1559</v>
      </c>
      <c r="B252" s="113" t="s">
        <v>1560</v>
      </c>
      <c r="C252" s="125" t="s">
        <v>2385</v>
      </c>
      <c r="D252" s="111" t="s">
        <v>2386</v>
      </c>
      <c r="E252" s="110" t="s">
        <v>1320</v>
      </c>
      <c r="F252" s="110" t="s">
        <v>1321</v>
      </c>
      <c r="G252" s="26"/>
      <c r="H252" s="2"/>
      <c r="J252" s="144"/>
      <c r="K252" s="2"/>
      <c r="L252" s="2"/>
      <c r="M252" s="2"/>
      <c r="N252" s="2"/>
    </row>
    <row r="253" spans="1:14" x14ac:dyDescent="0.3">
      <c r="A253" s="214" t="s">
        <v>1322</v>
      </c>
      <c r="B253" s="113" t="s">
        <v>1275</v>
      </c>
      <c r="C253" s="111"/>
      <c r="D253" s="111" t="s">
        <v>1276</v>
      </c>
      <c r="E253" s="110"/>
      <c r="F253" s="110"/>
      <c r="G253" s="26"/>
      <c r="H253" s="2"/>
      <c r="J253" s="144"/>
      <c r="K253" s="2"/>
      <c r="L253" s="2"/>
      <c r="M253" s="2"/>
      <c r="N253" s="2"/>
    </row>
    <row r="254" spans="1:14" x14ac:dyDescent="0.3">
      <c r="A254" s="215" t="s">
        <v>1561</v>
      </c>
      <c r="B254" s="114" t="s">
        <v>1742</v>
      </c>
      <c r="C254" s="115">
        <v>187</v>
      </c>
      <c r="D254" s="115">
        <v>166</v>
      </c>
      <c r="E254" s="46" t="s">
        <v>1285</v>
      </c>
      <c r="F254" s="46" t="s">
        <v>1285</v>
      </c>
      <c r="I254" t="s">
        <v>1286</v>
      </c>
    </row>
    <row r="255" spans="1:14" x14ac:dyDescent="0.3">
      <c r="A255" s="215" t="s">
        <v>1562</v>
      </c>
      <c r="B255" s="114" t="s">
        <v>1743</v>
      </c>
      <c r="C255" s="115">
        <v>188</v>
      </c>
      <c r="D255" s="115">
        <v>167</v>
      </c>
      <c r="E255" s="46" t="s">
        <v>1285</v>
      </c>
      <c r="F255" s="46" t="s">
        <v>1285</v>
      </c>
      <c r="I255" t="s">
        <v>1286</v>
      </c>
    </row>
    <row r="256" spans="1:14" x14ac:dyDescent="0.3">
      <c r="A256" s="215" t="s">
        <v>1563</v>
      </c>
      <c r="B256" s="114" t="s">
        <v>1744</v>
      </c>
      <c r="C256" s="115">
        <v>189</v>
      </c>
      <c r="D256" s="115">
        <v>168</v>
      </c>
      <c r="E256" s="46" t="s">
        <v>1285</v>
      </c>
      <c r="F256" s="46" t="s">
        <v>1285</v>
      </c>
      <c r="I256" t="s">
        <v>1286</v>
      </c>
    </row>
    <row r="257" spans="1:14" x14ac:dyDescent="0.3">
      <c r="A257" s="215" t="s">
        <v>1562</v>
      </c>
      <c r="B257" s="114" t="s">
        <v>1743</v>
      </c>
      <c r="C257" s="115">
        <v>190</v>
      </c>
      <c r="D257" s="115">
        <v>169</v>
      </c>
      <c r="E257" s="46" t="s">
        <v>1285</v>
      </c>
      <c r="F257" s="46" t="s">
        <v>1285</v>
      </c>
      <c r="I257" t="s">
        <v>1286</v>
      </c>
    </row>
    <row r="258" spans="1:14" x14ac:dyDescent="0.3">
      <c r="A258" s="216"/>
      <c r="D258" s="109" t="s">
        <v>1326</v>
      </c>
      <c r="E258" s="5" t="s">
        <v>1285</v>
      </c>
      <c r="F258" s="5" t="s">
        <v>1285</v>
      </c>
    </row>
    <row r="259" spans="1:14" x14ac:dyDescent="0.3">
      <c r="A259" s="214" t="s">
        <v>1564</v>
      </c>
      <c r="B259" s="113" t="s">
        <v>1565</v>
      </c>
      <c r="C259" s="111"/>
      <c r="D259" s="111" t="s">
        <v>314</v>
      </c>
      <c r="E259" s="110" t="s">
        <v>1320</v>
      </c>
      <c r="F259" s="110" t="s">
        <v>1321</v>
      </c>
      <c r="G259" s="26"/>
      <c r="H259" s="2"/>
      <c r="J259" s="144"/>
      <c r="K259" s="2"/>
      <c r="L259" s="2"/>
      <c r="M259" s="2"/>
      <c r="N259" s="2"/>
    </row>
    <row r="260" spans="1:14" x14ac:dyDescent="0.3">
      <c r="A260" s="214" t="s">
        <v>1322</v>
      </c>
      <c r="B260" s="113" t="s">
        <v>1275</v>
      </c>
      <c r="C260" s="111"/>
      <c r="D260" s="111" t="s">
        <v>1276</v>
      </c>
      <c r="E260" s="110"/>
      <c r="F260" s="110"/>
      <c r="G260" s="26"/>
      <c r="H260" s="2"/>
      <c r="J260" s="144"/>
      <c r="K260" s="2"/>
      <c r="L260" s="2"/>
      <c r="M260" s="2"/>
      <c r="N260" s="2"/>
    </row>
    <row r="261" spans="1:14" x14ac:dyDescent="0.3">
      <c r="A261" s="215" t="s">
        <v>1566</v>
      </c>
      <c r="B261" s="114" t="s">
        <v>1745</v>
      </c>
      <c r="C261" s="115">
        <v>191</v>
      </c>
      <c r="D261" s="115">
        <v>170</v>
      </c>
      <c r="E261" s="46"/>
      <c r="F261" s="46"/>
      <c r="I261" t="s">
        <v>1286</v>
      </c>
    </row>
    <row r="262" spans="1:14" x14ac:dyDescent="0.3">
      <c r="A262" s="215" t="s">
        <v>1567</v>
      </c>
      <c r="B262" s="113" t="s">
        <v>1746</v>
      </c>
      <c r="C262" s="115">
        <v>192</v>
      </c>
      <c r="D262" s="115" t="s">
        <v>1568</v>
      </c>
      <c r="E262" s="46" t="s">
        <v>1285</v>
      </c>
      <c r="F262" s="46" t="s">
        <v>1285</v>
      </c>
      <c r="I262" t="s">
        <v>1286</v>
      </c>
    </row>
    <row r="263" spans="1:14" x14ac:dyDescent="0.3">
      <c r="A263" s="215" t="s">
        <v>1569</v>
      </c>
      <c r="B263" s="114" t="s">
        <v>1747</v>
      </c>
      <c r="C263" s="115">
        <v>193</v>
      </c>
      <c r="D263" s="115" t="s">
        <v>1570</v>
      </c>
      <c r="E263" s="46"/>
      <c r="F263" s="46"/>
      <c r="I263" t="s">
        <v>1286</v>
      </c>
    </row>
    <row r="264" spans="1:14" x14ac:dyDescent="0.3">
      <c r="A264" s="215" t="s">
        <v>1571</v>
      </c>
      <c r="B264" s="114" t="s">
        <v>1748</v>
      </c>
      <c r="C264" s="115">
        <v>194</v>
      </c>
      <c r="D264" s="115" t="s">
        <v>1572</v>
      </c>
      <c r="E264" s="46"/>
      <c r="F264" s="46"/>
      <c r="I264" t="s">
        <v>1286</v>
      </c>
    </row>
    <row r="265" spans="1:14" x14ac:dyDescent="0.3">
      <c r="A265" s="215" t="s">
        <v>1573</v>
      </c>
      <c r="B265" s="114" t="s">
        <v>1749</v>
      </c>
      <c r="C265" s="115">
        <v>195</v>
      </c>
      <c r="D265" s="115" t="s">
        <v>1574</v>
      </c>
      <c r="E265" s="46"/>
      <c r="F265" s="46"/>
      <c r="I265" t="s">
        <v>1286</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1761</v>
      </c>
      <c r="B9" s="2" t="s">
        <v>1762</v>
      </c>
      <c r="L9" t="s">
        <v>1763</v>
      </c>
      <c r="M9" t="s">
        <v>1764</v>
      </c>
      <c r="N9" t="s">
        <v>1765</v>
      </c>
      <c r="O9" t="s">
        <v>1766</v>
      </c>
      <c r="P9" t="s">
        <v>1767</v>
      </c>
    </row>
    <row r="12" spans="1:16" ht="24" x14ac:dyDescent="0.3">
      <c r="A12" s="111" t="s">
        <v>1768</v>
      </c>
      <c r="B12" s="111" t="s">
        <v>1769</v>
      </c>
      <c r="C12" s="111" t="s">
        <v>2387</v>
      </c>
      <c r="D12" s="111" t="s">
        <v>2388</v>
      </c>
      <c r="E12" s="111" t="s">
        <v>2389</v>
      </c>
      <c r="F12" s="111" t="s">
        <v>65</v>
      </c>
      <c r="G12" s="125" t="s">
        <v>2390</v>
      </c>
      <c r="H12" s="125" t="s">
        <v>2391</v>
      </c>
    </row>
    <row r="13" spans="1:16" x14ac:dyDescent="0.3">
      <c r="A13" s="113"/>
      <c r="B13" s="113"/>
      <c r="C13" s="113" t="s">
        <v>45</v>
      </c>
      <c r="D13" s="113" t="s">
        <v>45</v>
      </c>
      <c r="E13" s="113" t="s">
        <v>45</v>
      </c>
      <c r="F13" s="113" t="s">
        <v>1303</v>
      </c>
      <c r="G13" s="113"/>
      <c r="H13" s="113"/>
    </row>
    <row r="14" spans="1:16" x14ac:dyDescent="0.3">
      <c r="A14" s="114" t="s">
        <v>1770</v>
      </c>
      <c r="B14" s="114" t="s">
        <v>1771</v>
      </c>
      <c r="C14" s="114" t="s">
        <v>1276</v>
      </c>
      <c r="D14" s="114">
        <v>1</v>
      </c>
      <c r="E14" s="114">
        <v>2</v>
      </c>
      <c r="F14" s="114">
        <v>3</v>
      </c>
      <c r="G14" s="114">
        <v>4</v>
      </c>
      <c r="H14" s="113">
        <v>5</v>
      </c>
    </row>
    <row r="15" spans="1:16" s="2" customFormat="1" x14ac:dyDescent="0.3">
      <c r="A15" s="113" t="s">
        <v>1772</v>
      </c>
      <c r="B15" s="113" t="s">
        <v>1773</v>
      </c>
      <c r="C15" s="113" t="s">
        <v>45</v>
      </c>
      <c r="D15" s="113" t="s">
        <v>45</v>
      </c>
      <c r="E15" s="113" t="s">
        <v>45</v>
      </c>
      <c r="F15" s="113" t="s">
        <v>45</v>
      </c>
      <c r="G15" s="113" t="s">
        <v>45</v>
      </c>
      <c r="H15" s="113" t="s">
        <v>45</v>
      </c>
    </row>
    <row r="16" spans="1:16" x14ac:dyDescent="0.3">
      <c r="A16" s="114" t="s">
        <v>1774</v>
      </c>
      <c r="B16" s="114" t="s">
        <v>1775</v>
      </c>
      <c r="C16" s="114" t="s">
        <v>1776</v>
      </c>
      <c r="D16" s="46">
        <f>ROUND(SUMIF('Trial Balance'!P:P,L16,'Trial Balance'!H:H),0)</f>
        <v>0</v>
      </c>
      <c r="E16" s="46">
        <f>ROUND(SUMIF('Trial Balance'!Q:Q,M16,'Trial Balance'!I:I),0)</f>
        <v>0</v>
      </c>
      <c r="F16" s="46">
        <f>ROUND(SUMIF('Trial Balance'!R:R,N16,'Trial Balance'!J:J),0)</f>
        <v>0</v>
      </c>
      <c r="G16" s="122">
        <v>0</v>
      </c>
      <c r="H16" s="110">
        <f>D16+E16-F16</f>
        <v>0</v>
      </c>
      <c r="L16" t="s">
        <v>1777</v>
      </c>
      <c r="M16" t="s">
        <v>1778</v>
      </c>
      <c r="N16" t="s">
        <v>1779</v>
      </c>
      <c r="O16" t="s">
        <v>1780</v>
      </c>
      <c r="P16" t="s">
        <v>1781</v>
      </c>
    </row>
    <row r="17" spans="1:16" x14ac:dyDescent="0.3">
      <c r="A17" s="114" t="s">
        <v>1782</v>
      </c>
      <c r="B17" s="114" t="s">
        <v>1783</v>
      </c>
      <c r="C17" s="114" t="s">
        <v>1784</v>
      </c>
      <c r="D17" s="46">
        <f>ROUND(SUMIF('Trial Balance'!P:P,L17,'Trial Balance'!H:H),0)</f>
        <v>0</v>
      </c>
      <c r="E17" s="46">
        <f>ROUND(SUMIF('Trial Balance'!Q:Q,M17,'Trial Balance'!I:I),0)</f>
        <v>0</v>
      </c>
      <c r="F17" s="46">
        <f>ROUND(SUMIF('Trial Balance'!R:R,N17,'Trial Balance'!J:J),0)</f>
        <v>0</v>
      </c>
      <c r="G17" s="122">
        <v>0</v>
      </c>
      <c r="H17" s="110">
        <f t="shared" ref="H17:H22" si="0">D17+E17-F17</f>
        <v>0</v>
      </c>
      <c r="L17" t="s">
        <v>1785</v>
      </c>
      <c r="M17" t="s">
        <v>1786</v>
      </c>
      <c r="N17" t="s">
        <v>1787</v>
      </c>
      <c r="O17" t="s">
        <v>1788</v>
      </c>
      <c r="P17" t="s">
        <v>1789</v>
      </c>
    </row>
    <row r="18" spans="1:16" x14ac:dyDescent="0.3">
      <c r="A18" s="114" t="s">
        <v>1790</v>
      </c>
      <c r="B18" s="114" t="s">
        <v>1791</v>
      </c>
      <c r="C18" s="114" t="s">
        <v>1792</v>
      </c>
      <c r="D18" s="46">
        <f>ROUND(SUMIF('Trial Balance'!P:P,L18,'Trial Balance'!H:H),0)</f>
        <v>61554</v>
      </c>
      <c r="E18" s="46">
        <f>ROUND(SUMIF('Trial Balance'!Q:Q,M18,'Trial Balance'!I:I),0)</f>
        <v>3554</v>
      </c>
      <c r="F18" s="46">
        <f>ROUND(SUMIF('Trial Balance'!R:R,N18,'Trial Balance'!J:J),0)</f>
        <v>0</v>
      </c>
      <c r="G18" s="122">
        <v>0</v>
      </c>
      <c r="H18" s="110">
        <f t="shared" si="0"/>
        <v>65108</v>
      </c>
      <c r="L18" t="s">
        <v>1793</v>
      </c>
      <c r="M18" t="s">
        <v>1794</v>
      </c>
      <c r="N18" t="s">
        <v>1795</v>
      </c>
      <c r="O18" t="s">
        <v>1796</v>
      </c>
      <c r="P18" t="s">
        <v>1797</v>
      </c>
    </row>
    <row r="19" spans="1:16" x14ac:dyDescent="0.3">
      <c r="A19" s="114" t="s">
        <v>1798</v>
      </c>
      <c r="B19" s="114" t="s">
        <v>1799</v>
      </c>
      <c r="C19" s="114" t="s">
        <v>1800</v>
      </c>
      <c r="D19" s="46">
        <f>ROUND(SUMIF('Trial Balance'!P:P,L19,'Trial Balance'!H:H),0)</f>
        <v>0</v>
      </c>
      <c r="E19" s="46">
        <f>ROUND(SUMIF('Trial Balance'!Q:Q,M19,'Trial Balance'!I:I),0)</f>
        <v>0</v>
      </c>
      <c r="F19" s="46">
        <f>ROUND(SUMIF('Trial Balance'!R:R,N19,'Trial Balance'!J:J),0)</f>
        <v>0</v>
      </c>
      <c r="G19" s="122">
        <v>0</v>
      </c>
      <c r="H19" s="110">
        <f t="shared" si="0"/>
        <v>0</v>
      </c>
      <c r="L19" t="s">
        <v>1801</v>
      </c>
      <c r="M19" t="s">
        <v>1802</v>
      </c>
      <c r="N19" t="s">
        <v>1803</v>
      </c>
      <c r="O19" t="s">
        <v>1804</v>
      </c>
      <c r="P19" t="s">
        <v>1805</v>
      </c>
    </row>
    <row r="20" spans="1:16" x14ac:dyDescent="0.3">
      <c r="A20" s="114" t="s">
        <v>1806</v>
      </c>
      <c r="B20" s="114" t="s">
        <v>1807</v>
      </c>
      <c r="C20" s="114" t="s">
        <v>1808</v>
      </c>
      <c r="D20" s="46">
        <f>ROUND(SUMIF('Trial Balance'!P:P,L20,'Trial Balance'!H:H),0)</f>
        <v>0</v>
      </c>
      <c r="E20" s="46">
        <f>ROUND(SUMIF('Trial Balance'!Q:Q,M20,'Trial Balance'!I:I),0)</f>
        <v>0</v>
      </c>
      <c r="F20" s="46">
        <f>ROUND(SUMIF('Trial Balance'!R:R,N20,'Trial Balance'!J:J),0)</f>
        <v>0</v>
      </c>
      <c r="G20" s="122">
        <v>0</v>
      </c>
      <c r="H20" s="110">
        <f t="shared" si="0"/>
        <v>0</v>
      </c>
      <c r="L20" t="s">
        <v>1809</v>
      </c>
      <c r="M20" t="s">
        <v>1810</v>
      </c>
      <c r="N20" t="s">
        <v>1811</v>
      </c>
      <c r="O20" t="s">
        <v>1812</v>
      </c>
      <c r="P20" t="s">
        <v>1813</v>
      </c>
    </row>
    <row r="21" spans="1:16" x14ac:dyDescent="0.3">
      <c r="A21" s="114" t="s">
        <v>1814</v>
      </c>
      <c r="B21" s="114" t="s">
        <v>1815</v>
      </c>
      <c r="C21" s="114" t="s">
        <v>1816</v>
      </c>
      <c r="D21" s="46">
        <f>ROUND(SUMIF('Trial Balance'!P:P,L21,'Trial Balance'!H:H),0)</f>
        <v>0</v>
      </c>
      <c r="E21" s="46">
        <f>ROUND(SUMIF('Trial Balance'!Q:Q,M21,'Trial Balance'!I:I),0)</f>
        <v>0</v>
      </c>
      <c r="F21" s="46">
        <f>ROUND(SUMIF('Trial Balance'!R:R,N21,'Trial Balance'!J:J),0)</f>
        <v>0</v>
      </c>
      <c r="G21" s="122">
        <v>0</v>
      </c>
      <c r="H21" s="110">
        <f t="shared" si="0"/>
        <v>0</v>
      </c>
      <c r="L21" t="s">
        <v>1817</v>
      </c>
      <c r="M21" t="s">
        <v>1818</v>
      </c>
      <c r="N21" t="s">
        <v>1819</v>
      </c>
      <c r="O21" t="s">
        <v>1820</v>
      </c>
      <c r="P21" t="s">
        <v>1821</v>
      </c>
    </row>
    <row r="22" spans="1:16" s="2" customFormat="1" x14ac:dyDescent="0.3">
      <c r="A22" s="113" t="s">
        <v>2075</v>
      </c>
      <c r="B22" s="113" t="s">
        <v>2074</v>
      </c>
      <c r="C22" s="113" t="s">
        <v>1822</v>
      </c>
      <c r="D22" s="110">
        <f>SUM(D16:D21)</f>
        <v>61554</v>
      </c>
      <c r="E22" s="110">
        <f t="shared" ref="E22:G22" si="1">SUM(E16:E21)</f>
        <v>3554</v>
      </c>
      <c r="F22" s="110">
        <f t="shared" si="1"/>
        <v>0</v>
      </c>
      <c r="G22" s="147">
        <f t="shared" si="1"/>
        <v>0</v>
      </c>
      <c r="H22" s="110">
        <f t="shared" si="0"/>
        <v>65108</v>
      </c>
      <c r="L22" s="2" t="s">
        <v>1823</v>
      </c>
      <c r="M22" s="2" t="s">
        <v>1824</v>
      </c>
      <c r="N22" s="2" t="s">
        <v>1825</v>
      </c>
      <c r="O22" s="2" t="s">
        <v>1826</v>
      </c>
      <c r="P22" s="2" t="s">
        <v>1827</v>
      </c>
    </row>
    <row r="23" spans="1:16" s="2" customFormat="1" x14ac:dyDescent="0.3">
      <c r="A23" s="113" t="s">
        <v>1828</v>
      </c>
      <c r="B23" s="113" t="s">
        <v>1829</v>
      </c>
      <c r="C23" s="113"/>
      <c r="D23" s="110"/>
      <c r="E23" s="110"/>
      <c r="F23" s="110"/>
      <c r="G23" s="110"/>
      <c r="H23" s="110"/>
    </row>
    <row r="24" spans="1:16" x14ac:dyDescent="0.3">
      <c r="A24" s="114" t="s">
        <v>1830</v>
      </c>
      <c r="B24" s="114" t="s">
        <v>1831</v>
      </c>
      <c r="C24" s="114" t="s">
        <v>1832</v>
      </c>
      <c r="D24" s="46">
        <f>ROUND(SUMIF('Trial Balance'!P:P,L24,'Trial Balance'!H:H),0)</f>
        <v>0</v>
      </c>
      <c r="E24" s="46">
        <f>ROUND(SUMIF('Trial Balance'!Q:Q,M24,'Trial Balance'!I:I),0)</f>
        <v>0</v>
      </c>
      <c r="F24" s="46">
        <f>ROUND(SUMIF('Trial Balance'!R:R,N24,'Trial Balance'!J:J),0)</f>
        <v>0</v>
      </c>
      <c r="G24" s="122">
        <v>0</v>
      </c>
      <c r="H24" s="110">
        <f t="shared" ref="H24:H35" si="2">D24+E24-F24</f>
        <v>0</v>
      </c>
      <c r="L24" t="s">
        <v>1833</v>
      </c>
      <c r="M24" t="s">
        <v>1834</v>
      </c>
      <c r="N24" t="s">
        <v>1835</v>
      </c>
      <c r="O24" t="s">
        <v>1836</v>
      </c>
      <c r="P24" t="s">
        <v>1837</v>
      </c>
    </row>
    <row r="25" spans="1:16" x14ac:dyDescent="0.3">
      <c r="A25" s="114" t="s">
        <v>1838</v>
      </c>
      <c r="B25" s="114" t="s">
        <v>1839</v>
      </c>
      <c r="C25" s="114" t="s">
        <v>1840</v>
      </c>
      <c r="D25" s="46">
        <f>ROUND(SUMIF('Trial Balance'!P:P,L25,'Trial Balance'!H:H),0)</f>
        <v>15715</v>
      </c>
      <c r="E25" s="46">
        <f>ROUND(SUMIF('Trial Balance'!Q:Q,M25,'Trial Balance'!I:I),0)</f>
        <v>0</v>
      </c>
      <c r="F25" s="46">
        <f>ROUND(SUMIF('Trial Balance'!R:R,N25,'Trial Balance'!J:J),0)</f>
        <v>0</v>
      </c>
      <c r="G25" s="122">
        <v>0</v>
      </c>
      <c r="H25" s="110">
        <f t="shared" si="2"/>
        <v>15715</v>
      </c>
      <c r="L25" t="s">
        <v>1841</v>
      </c>
      <c r="M25" t="s">
        <v>1842</v>
      </c>
      <c r="N25" t="s">
        <v>1843</v>
      </c>
      <c r="O25" t="s">
        <v>1844</v>
      </c>
      <c r="P25" t="s">
        <v>1845</v>
      </c>
    </row>
    <row r="26" spans="1:16" x14ac:dyDescent="0.3">
      <c r="A26" s="114" t="s">
        <v>1846</v>
      </c>
      <c r="B26" s="114" t="s">
        <v>1847</v>
      </c>
      <c r="C26" s="114">
        <v>10</v>
      </c>
      <c r="D26" s="46">
        <f>ROUND(SUMIF('Trial Balance'!P:P,L26,'Trial Balance'!H:H),0)</f>
        <v>2416322</v>
      </c>
      <c r="E26" s="46">
        <f>ROUND(SUMIF('Trial Balance'!Q:Q,M26,'Trial Balance'!I:I),0)</f>
        <v>41495</v>
      </c>
      <c r="F26" s="46">
        <f>ROUND(SUMIF('Trial Balance'!R:R,N26,'Trial Balance'!J:J),0)</f>
        <v>0</v>
      </c>
      <c r="G26" s="122">
        <v>0</v>
      </c>
      <c r="H26" s="110">
        <f t="shared" si="2"/>
        <v>2457817</v>
      </c>
      <c r="L26" t="s">
        <v>1848</v>
      </c>
      <c r="M26" t="s">
        <v>1849</v>
      </c>
      <c r="N26" t="s">
        <v>1850</v>
      </c>
      <c r="O26" t="s">
        <v>1851</v>
      </c>
      <c r="P26" t="s">
        <v>1852</v>
      </c>
    </row>
    <row r="27" spans="1:16" x14ac:dyDescent="0.3">
      <c r="A27" s="114" t="s">
        <v>1853</v>
      </c>
      <c r="B27" s="114" t="s">
        <v>1854</v>
      </c>
      <c r="C27" s="114">
        <v>11</v>
      </c>
      <c r="D27" s="46">
        <f>ROUND(SUMIF('Trial Balance'!P:P,L27,'Trial Balance'!H:H),0)</f>
        <v>292171</v>
      </c>
      <c r="E27" s="46">
        <f>ROUND(SUMIF('Trial Balance'!Q:Q,M27,'Trial Balance'!I:I),0)</f>
        <v>0</v>
      </c>
      <c r="F27" s="46">
        <f>ROUND(SUMIF('Trial Balance'!R:R,N27,'Trial Balance'!J:J),0)</f>
        <v>0</v>
      </c>
      <c r="G27" s="122">
        <v>0</v>
      </c>
      <c r="H27" s="110">
        <f t="shared" si="2"/>
        <v>292171</v>
      </c>
      <c r="L27" t="s">
        <v>1855</v>
      </c>
      <c r="M27" t="s">
        <v>1856</v>
      </c>
      <c r="N27" t="s">
        <v>1857</v>
      </c>
      <c r="O27" t="s">
        <v>1858</v>
      </c>
      <c r="P27" t="s">
        <v>1859</v>
      </c>
    </row>
    <row r="28" spans="1:16" x14ac:dyDescent="0.3">
      <c r="A28" s="114" t="s">
        <v>1860</v>
      </c>
      <c r="B28" s="114" t="s">
        <v>1861</v>
      </c>
      <c r="C28" s="114">
        <v>12</v>
      </c>
      <c r="D28" s="46">
        <f>ROUND(SUMIF('Trial Balance'!P:P,L28,'Trial Balance'!H:H),0)</f>
        <v>0</v>
      </c>
      <c r="E28" s="46">
        <f>ROUND(SUMIF('Trial Balance'!Q:Q,M28,'Trial Balance'!I:I),0)</f>
        <v>0</v>
      </c>
      <c r="F28" s="46">
        <f>ROUND(SUMIF('Trial Balance'!R:R,N28,'Trial Balance'!J:J),0)</f>
        <v>0</v>
      </c>
      <c r="G28" s="122">
        <v>0</v>
      </c>
      <c r="H28" s="110">
        <f t="shared" si="2"/>
        <v>0</v>
      </c>
      <c r="L28" t="s">
        <v>1862</v>
      </c>
      <c r="M28" t="s">
        <v>1863</v>
      </c>
      <c r="N28" t="s">
        <v>1864</v>
      </c>
      <c r="O28" t="s">
        <v>1865</v>
      </c>
      <c r="P28" t="s">
        <v>1866</v>
      </c>
    </row>
    <row r="29" spans="1:16" x14ac:dyDescent="0.3">
      <c r="A29" s="114" t="s">
        <v>1867</v>
      </c>
      <c r="B29" s="114" t="s">
        <v>1868</v>
      </c>
      <c r="C29" s="114">
        <v>13</v>
      </c>
      <c r="D29" s="46">
        <f>ROUND(SUMIF('Trial Balance'!P:P,L29,'Trial Balance'!H:H),0)</f>
        <v>0</v>
      </c>
      <c r="E29" s="46">
        <f>ROUND(SUMIF('Trial Balance'!Q:Q,M29,'Trial Balance'!I:I),0)</f>
        <v>0</v>
      </c>
      <c r="F29" s="46">
        <f>ROUND(SUMIF('Trial Balance'!R:R,N29,'Trial Balance'!J:J),0)</f>
        <v>0</v>
      </c>
      <c r="G29" s="122">
        <v>0</v>
      </c>
      <c r="H29" s="110">
        <f t="shared" si="2"/>
        <v>0</v>
      </c>
      <c r="L29" t="s">
        <v>1869</v>
      </c>
      <c r="M29" t="s">
        <v>1870</v>
      </c>
      <c r="N29" t="s">
        <v>1871</v>
      </c>
      <c r="O29" t="s">
        <v>1872</v>
      </c>
      <c r="P29" t="s">
        <v>1873</v>
      </c>
    </row>
    <row r="30" spans="1:16" x14ac:dyDescent="0.3">
      <c r="A30" s="114" t="s">
        <v>1874</v>
      </c>
      <c r="B30" s="114" t="s">
        <v>1875</v>
      </c>
      <c r="C30" s="114">
        <v>14</v>
      </c>
      <c r="D30" s="46">
        <f>ROUND(SUMIF('Trial Balance'!P:P,L30,'Trial Balance'!H:H),0)</f>
        <v>0</v>
      </c>
      <c r="E30" s="46">
        <f>ROUND(SUMIF('Trial Balance'!Q:Q,M30,'Trial Balance'!I:I),0)</f>
        <v>0</v>
      </c>
      <c r="F30" s="46">
        <f>ROUND(SUMIF('Trial Balance'!R:R,N30,'Trial Balance'!J:J),0)</f>
        <v>0</v>
      </c>
      <c r="G30" s="122">
        <v>0</v>
      </c>
      <c r="H30" s="110">
        <f t="shared" si="2"/>
        <v>0</v>
      </c>
      <c r="L30" t="s">
        <v>1876</v>
      </c>
      <c r="M30" t="s">
        <v>1877</v>
      </c>
      <c r="N30" t="s">
        <v>1878</v>
      </c>
      <c r="O30" t="s">
        <v>1879</v>
      </c>
      <c r="P30" t="s">
        <v>1880</v>
      </c>
    </row>
    <row r="31" spans="1:16" x14ac:dyDescent="0.3">
      <c r="A31" s="114" t="s">
        <v>1881</v>
      </c>
      <c r="B31" s="114" t="s">
        <v>1882</v>
      </c>
      <c r="C31" s="114">
        <v>15</v>
      </c>
      <c r="D31" s="46">
        <f>ROUND(SUMIF('Trial Balance'!P:P,L31,'Trial Balance'!H:H),0)</f>
        <v>0</v>
      </c>
      <c r="E31" s="46">
        <f>ROUND(SUMIF('Trial Balance'!Q:Q,M31,'Trial Balance'!I:I),0)</f>
        <v>0</v>
      </c>
      <c r="F31" s="46">
        <f>ROUND(SUMIF('Trial Balance'!R:R,N31,'Trial Balance'!J:J),0)</f>
        <v>0</v>
      </c>
      <c r="G31" s="122">
        <v>0</v>
      </c>
      <c r="H31" s="110">
        <f t="shared" si="2"/>
        <v>0</v>
      </c>
      <c r="L31" t="s">
        <v>1883</v>
      </c>
      <c r="M31" t="s">
        <v>1884</v>
      </c>
      <c r="N31" t="s">
        <v>1885</v>
      </c>
      <c r="O31" t="s">
        <v>1886</v>
      </c>
      <c r="P31" t="s">
        <v>1887</v>
      </c>
    </row>
    <row r="32" spans="1:16" x14ac:dyDescent="0.3">
      <c r="A32" s="114" t="s">
        <v>1888</v>
      </c>
      <c r="B32" s="114" t="s">
        <v>1889</v>
      </c>
      <c r="C32" s="114">
        <v>16</v>
      </c>
      <c r="D32" s="46">
        <f>ROUND(SUMIF('Trial Balance'!P:P,L32,'Trial Balance'!H:H),0)</f>
        <v>0</v>
      </c>
      <c r="E32" s="46">
        <f>ROUND(SUMIF('Trial Balance'!Q:Q,M32,'Trial Balance'!I:I),0)</f>
        <v>0</v>
      </c>
      <c r="F32" s="46">
        <f>ROUND(SUMIF('Trial Balance'!R:R,N32,'Trial Balance'!J:J),0)</f>
        <v>0</v>
      </c>
      <c r="G32" s="122">
        <v>0</v>
      </c>
      <c r="H32" s="110">
        <f t="shared" si="2"/>
        <v>0</v>
      </c>
      <c r="L32" t="s">
        <v>1890</v>
      </c>
      <c r="M32" t="s">
        <v>1891</v>
      </c>
      <c r="N32" t="s">
        <v>1892</v>
      </c>
      <c r="O32" t="s">
        <v>1893</v>
      </c>
      <c r="P32" t="s">
        <v>1894</v>
      </c>
    </row>
    <row r="33" spans="1:16" x14ac:dyDescent="0.3">
      <c r="A33" s="114" t="s">
        <v>1895</v>
      </c>
      <c r="B33" s="114" t="s">
        <v>1896</v>
      </c>
      <c r="C33" s="114">
        <v>17</v>
      </c>
      <c r="D33" s="46">
        <f>ROUND(SUMIF('Trial Balance'!P:P,L33,'Trial Balance'!H:H),0)</f>
        <v>0</v>
      </c>
      <c r="E33" s="46">
        <f>ROUND(SUMIF('Trial Balance'!Q:Q,M33,'Trial Balance'!I:I),0)</f>
        <v>0</v>
      </c>
      <c r="F33" s="46">
        <f>ROUND(SUMIF('Trial Balance'!R:R,N33,'Trial Balance'!J:J),0)</f>
        <v>0</v>
      </c>
      <c r="G33" s="122">
        <v>0</v>
      </c>
      <c r="H33" s="110">
        <f t="shared" si="2"/>
        <v>0</v>
      </c>
      <c r="L33" t="s">
        <v>1897</v>
      </c>
      <c r="M33" t="s">
        <v>1898</v>
      </c>
      <c r="N33" t="s">
        <v>1899</v>
      </c>
      <c r="O33" t="s">
        <v>1900</v>
      </c>
      <c r="P33" t="s">
        <v>1901</v>
      </c>
    </row>
    <row r="34" spans="1:16" x14ac:dyDescent="0.3">
      <c r="A34" s="113" t="s">
        <v>2077</v>
      </c>
      <c r="B34" s="113" t="s">
        <v>2078</v>
      </c>
      <c r="C34" s="113">
        <v>18</v>
      </c>
      <c r="D34" s="110">
        <f>SUM(D24:D33)</f>
        <v>2724208</v>
      </c>
      <c r="E34" s="110">
        <f t="shared" ref="E34:H34" si="3">SUM(E24:E33)</f>
        <v>41495</v>
      </c>
      <c r="F34" s="110">
        <f t="shared" si="3"/>
        <v>0</v>
      </c>
      <c r="G34" s="110">
        <f t="shared" si="3"/>
        <v>0</v>
      </c>
      <c r="H34" s="110">
        <f t="shared" si="3"/>
        <v>2765703</v>
      </c>
      <c r="L34" t="s">
        <v>1902</v>
      </c>
      <c r="M34" t="s">
        <v>1903</v>
      </c>
      <c r="N34" t="s">
        <v>1904</v>
      </c>
      <c r="O34" t="s">
        <v>1905</v>
      </c>
      <c r="P34" t="s">
        <v>1906</v>
      </c>
    </row>
    <row r="35" spans="1:16" x14ac:dyDescent="0.3">
      <c r="A35" s="114" t="s">
        <v>1907</v>
      </c>
      <c r="B35" s="114" t="s">
        <v>1908</v>
      </c>
      <c r="C35" s="114">
        <v>19</v>
      </c>
      <c r="D35" s="46">
        <f>ROUND(SUMIF('Trial Balance'!P:P,L35,'Trial Balance'!H:H),0)</f>
        <v>21006</v>
      </c>
      <c r="E35" s="46">
        <f>ROUND(SUMIF('Trial Balance'!Q:Q,M35,'Trial Balance'!I:I),0)</f>
        <v>0</v>
      </c>
      <c r="F35" s="46">
        <f>ROUND(SUMIF('Trial Balance'!R:R,N35,'Trial Balance'!J:J),0)</f>
        <v>0</v>
      </c>
      <c r="G35" s="122">
        <v>0</v>
      </c>
      <c r="H35" s="110">
        <f t="shared" si="2"/>
        <v>21006</v>
      </c>
      <c r="L35" t="s">
        <v>1909</v>
      </c>
      <c r="M35" t="s">
        <v>1910</v>
      </c>
      <c r="N35" t="s">
        <v>1911</v>
      </c>
      <c r="O35" t="s">
        <v>1912</v>
      </c>
      <c r="P35" t="s">
        <v>1913</v>
      </c>
    </row>
    <row r="36" spans="1:16" s="2" customFormat="1" x14ac:dyDescent="0.3">
      <c r="A36" s="113" t="s">
        <v>2079</v>
      </c>
      <c r="B36" s="113" t="s">
        <v>2080</v>
      </c>
      <c r="C36" s="113">
        <v>20</v>
      </c>
      <c r="D36" s="110">
        <f>D22+D34+D35</f>
        <v>2806768</v>
      </c>
      <c r="E36" s="110">
        <f t="shared" ref="E36:H36" si="4">E22+E34+E35</f>
        <v>45049</v>
      </c>
      <c r="F36" s="110">
        <f t="shared" si="4"/>
        <v>0</v>
      </c>
      <c r="G36" s="110">
        <f t="shared" si="4"/>
        <v>0</v>
      </c>
      <c r="H36" s="110">
        <f t="shared" si="4"/>
        <v>2851817</v>
      </c>
      <c r="L36" s="2" t="s">
        <v>1914</v>
      </c>
      <c r="M36" s="2" t="s">
        <v>1915</v>
      </c>
      <c r="N36" s="2" t="s">
        <v>1916</v>
      </c>
      <c r="O36" s="2" t="s">
        <v>1917</v>
      </c>
      <c r="P36" s="2" t="s">
        <v>1918</v>
      </c>
    </row>
    <row r="37" spans="1:16" x14ac:dyDescent="0.3">
      <c r="C37" t="s">
        <v>45</v>
      </c>
      <c r="D37" t="s">
        <v>45</v>
      </c>
      <c r="E37" t="s">
        <v>45</v>
      </c>
      <c r="F37" t="s">
        <v>45</v>
      </c>
      <c r="G37" t="s">
        <v>45</v>
      </c>
      <c r="H37" t="s">
        <v>45</v>
      </c>
    </row>
    <row r="39" spans="1:16" ht="24" x14ac:dyDescent="0.3">
      <c r="A39" s="120" t="s">
        <v>1768</v>
      </c>
      <c r="B39" s="120" t="s">
        <v>1769</v>
      </c>
      <c r="C39" s="111" t="s">
        <v>2387</v>
      </c>
      <c r="D39" s="120" t="s">
        <v>2388</v>
      </c>
      <c r="E39" s="120" t="s">
        <v>2392</v>
      </c>
      <c r="F39" s="120" t="s">
        <v>2393</v>
      </c>
      <c r="G39" s="152" t="s">
        <v>2394</v>
      </c>
    </row>
    <row r="40" spans="1:16" s="2" customFormat="1" x14ac:dyDescent="0.3">
      <c r="A40" s="113" t="s">
        <v>1919</v>
      </c>
      <c r="B40" s="113" t="s">
        <v>1771</v>
      </c>
      <c r="C40" s="113" t="s">
        <v>1276</v>
      </c>
      <c r="D40" s="113">
        <v>6</v>
      </c>
      <c r="E40" s="113">
        <v>7</v>
      </c>
      <c r="F40" s="113">
        <v>8</v>
      </c>
      <c r="G40" s="113">
        <v>9</v>
      </c>
    </row>
    <row r="41" spans="1:16" s="2" customFormat="1" x14ac:dyDescent="0.3">
      <c r="A41" s="113" t="s">
        <v>1772</v>
      </c>
      <c r="B41" s="113" t="s">
        <v>1773</v>
      </c>
      <c r="C41" s="113" t="s">
        <v>45</v>
      </c>
      <c r="D41" s="113" t="s">
        <v>45</v>
      </c>
      <c r="E41" s="113" t="s">
        <v>45</v>
      </c>
      <c r="F41" s="113" t="s">
        <v>45</v>
      </c>
      <c r="G41" s="113"/>
    </row>
    <row r="42" spans="1:16" x14ac:dyDescent="0.3">
      <c r="A42" s="114" t="s">
        <v>1774</v>
      </c>
      <c r="B42" s="114" t="s">
        <v>1775</v>
      </c>
      <c r="C42" s="114">
        <v>21</v>
      </c>
      <c r="D42" s="46">
        <f>-ROUND(SUMIF('Trial Balance'!P:P,L42,'Trial Balance'!H:H),0)</f>
        <v>0</v>
      </c>
      <c r="E42" s="46">
        <f>ROUND(SUMIF('Trial Balance'!Q:Q,M42,'Trial Balance'!J:J),0)</f>
        <v>0</v>
      </c>
      <c r="F42" s="46">
        <f>ROUND(SUMIF('Trial Balance'!R:R,N42,'Trial Balance'!I:I),0)</f>
        <v>0</v>
      </c>
      <c r="G42" s="110">
        <f>D42+E42-F42</f>
        <v>0</v>
      </c>
      <c r="L42" t="s">
        <v>1920</v>
      </c>
      <c r="M42" t="s">
        <v>1921</v>
      </c>
      <c r="N42" t="s">
        <v>1922</v>
      </c>
      <c r="O42" t="s">
        <v>1923</v>
      </c>
    </row>
    <row r="43" spans="1:16" x14ac:dyDescent="0.3">
      <c r="A43" s="114" t="s">
        <v>1782</v>
      </c>
      <c r="B43" s="114" t="s">
        <v>1783</v>
      </c>
      <c r="C43" s="114">
        <v>22</v>
      </c>
      <c r="D43" s="46">
        <f>-ROUND(SUMIF('Trial Balance'!P:P,L43,'Trial Balance'!H:H),0)</f>
        <v>0</v>
      </c>
      <c r="E43" s="46">
        <f>ROUND(SUMIF('Trial Balance'!Q:Q,M43,'Trial Balance'!J:J),0)</f>
        <v>0</v>
      </c>
      <c r="F43" s="46">
        <f>ROUND(SUMIF('Trial Balance'!R:R,N43,'Trial Balance'!I:I),0)</f>
        <v>0</v>
      </c>
      <c r="G43" s="110">
        <f t="shared" ref="G43:G55" si="5">D43+E43-F43</f>
        <v>0</v>
      </c>
      <c r="L43" t="s">
        <v>1924</v>
      </c>
      <c r="M43" t="s">
        <v>1925</v>
      </c>
      <c r="N43" t="s">
        <v>1926</v>
      </c>
      <c r="O43" t="s">
        <v>1927</v>
      </c>
    </row>
    <row r="44" spans="1:16" x14ac:dyDescent="0.3">
      <c r="A44" s="114" t="s">
        <v>1790</v>
      </c>
      <c r="B44" s="114" t="s">
        <v>1791</v>
      </c>
      <c r="C44" s="114">
        <v>23</v>
      </c>
      <c r="D44" s="46">
        <f>-ROUND(SUMIF('Trial Balance'!P:P,L44,'Trial Balance'!H:H),0)</f>
        <v>57334</v>
      </c>
      <c r="E44" s="46">
        <f>ROUND(SUMIF('Trial Balance'!Q:Q,M44,'Trial Balance'!J:J),0)</f>
        <v>3633</v>
      </c>
      <c r="F44" s="46">
        <f>ROUND(SUMIF('Trial Balance'!R:R,N44,'Trial Balance'!I:I),0)</f>
        <v>0</v>
      </c>
      <c r="G44" s="110">
        <f t="shared" si="5"/>
        <v>60967</v>
      </c>
      <c r="L44" t="s">
        <v>1928</v>
      </c>
      <c r="M44" t="s">
        <v>1929</v>
      </c>
      <c r="N44" t="s">
        <v>1930</v>
      </c>
      <c r="O44" t="s">
        <v>1931</v>
      </c>
    </row>
    <row r="45" spans="1:16" x14ac:dyDescent="0.3">
      <c r="A45" s="114" t="s">
        <v>1798</v>
      </c>
      <c r="B45" s="114" t="s">
        <v>1799</v>
      </c>
      <c r="C45" s="114">
        <v>24</v>
      </c>
      <c r="D45" s="46">
        <f>-ROUND(SUMIF('Trial Balance'!P:P,L45,'Trial Balance'!H:H),0)</f>
        <v>0</v>
      </c>
      <c r="E45" s="46">
        <f>ROUND(SUMIF('Trial Balance'!Q:Q,M45,'Trial Balance'!J:J),0)</f>
        <v>0</v>
      </c>
      <c r="F45" s="46">
        <f>ROUND(SUMIF('Trial Balance'!R:R,N45,'Trial Balance'!I:I),0)</f>
        <v>0</v>
      </c>
      <c r="G45" s="110">
        <f t="shared" si="5"/>
        <v>0</v>
      </c>
      <c r="L45" t="s">
        <v>1932</v>
      </c>
      <c r="M45" t="s">
        <v>1933</v>
      </c>
      <c r="N45" t="s">
        <v>1934</v>
      </c>
      <c r="O45" t="s">
        <v>1935</v>
      </c>
    </row>
    <row r="46" spans="1:16" x14ac:dyDescent="0.3">
      <c r="A46" s="114" t="s">
        <v>1806</v>
      </c>
      <c r="B46" s="114" t="s">
        <v>1807</v>
      </c>
      <c r="C46" s="114">
        <v>25</v>
      </c>
      <c r="D46" s="46">
        <f>-ROUND(SUMIF('Trial Balance'!P:P,L46,'Trial Balance'!H:H),0)</f>
        <v>0</v>
      </c>
      <c r="E46" s="46">
        <f>ROUND(SUMIF('Trial Balance'!Q:Q,M46,'Trial Balance'!J:J),0)</f>
        <v>0</v>
      </c>
      <c r="F46" s="46">
        <f>ROUND(SUMIF('Trial Balance'!R:R,N46,'Trial Balance'!I:I),0)</f>
        <v>0</v>
      </c>
      <c r="G46" s="110">
        <f t="shared" si="5"/>
        <v>0</v>
      </c>
      <c r="L46" t="s">
        <v>1936</v>
      </c>
      <c r="M46" t="s">
        <v>1937</v>
      </c>
      <c r="N46" t="s">
        <v>1938</v>
      </c>
      <c r="O46" t="s">
        <v>1939</v>
      </c>
    </row>
    <row r="47" spans="1:16" s="2" customFormat="1" x14ac:dyDescent="0.3">
      <c r="A47" s="113" t="s">
        <v>2082</v>
      </c>
      <c r="B47" s="113" t="s">
        <v>2083</v>
      </c>
      <c r="C47" s="113">
        <v>26</v>
      </c>
      <c r="D47" s="110">
        <f>SUM(D42:D46)</f>
        <v>57334</v>
      </c>
      <c r="E47" s="110">
        <f t="shared" ref="E47:F47" si="6">SUM(E42:E46)</f>
        <v>3633</v>
      </c>
      <c r="F47" s="110">
        <f t="shared" si="6"/>
        <v>0</v>
      </c>
      <c r="G47" s="110">
        <f t="shared" si="5"/>
        <v>60967</v>
      </c>
      <c r="L47" s="2" t="s">
        <v>1940</v>
      </c>
      <c r="M47" s="2" t="s">
        <v>1941</v>
      </c>
      <c r="N47" s="2" t="s">
        <v>1942</v>
      </c>
      <c r="O47" s="2" t="s">
        <v>1943</v>
      </c>
    </row>
    <row r="48" spans="1:16" s="2" customFormat="1" x14ac:dyDescent="0.3">
      <c r="A48" s="113" t="s">
        <v>1828</v>
      </c>
      <c r="B48" s="113" t="s">
        <v>1944</v>
      </c>
      <c r="C48" s="113"/>
      <c r="D48" s="110"/>
      <c r="E48" s="110"/>
      <c r="F48" s="110"/>
      <c r="G48" s="110"/>
    </row>
    <row r="49" spans="1:15" x14ac:dyDescent="0.3">
      <c r="A49" s="114" t="s">
        <v>1945</v>
      </c>
      <c r="B49" s="114" t="s">
        <v>1946</v>
      </c>
      <c r="C49" s="114">
        <v>27</v>
      </c>
      <c r="D49" s="46">
        <f>-ROUND(SUMIF('Trial Balance'!P:P,L49,'Trial Balance'!H:H),0)</f>
        <v>0</v>
      </c>
      <c r="E49" s="46">
        <f>ROUND(SUMIF('Trial Balance'!Q:Q,M49,'Trial Balance'!J:J),0)</f>
        <v>0</v>
      </c>
      <c r="F49" s="46">
        <f>ROUND(SUMIF('Trial Balance'!R:R,N49,'Trial Balance'!I:I),0)</f>
        <v>0</v>
      </c>
      <c r="G49" s="110">
        <f t="shared" si="5"/>
        <v>0</v>
      </c>
      <c r="L49" t="s">
        <v>1947</v>
      </c>
      <c r="M49" t="s">
        <v>1948</v>
      </c>
      <c r="N49" t="s">
        <v>1949</v>
      </c>
      <c r="O49" t="s">
        <v>1950</v>
      </c>
    </row>
    <row r="50" spans="1:15" x14ac:dyDescent="0.3">
      <c r="A50" s="114" t="s">
        <v>1838</v>
      </c>
      <c r="B50" s="114" t="s">
        <v>1951</v>
      </c>
      <c r="C50" s="114">
        <v>28</v>
      </c>
      <c r="D50" s="46">
        <f>-ROUND(SUMIF('Trial Balance'!P:P,L50,'Trial Balance'!H:H),0)</f>
        <v>15715</v>
      </c>
      <c r="E50" s="46">
        <f>ROUND(SUMIF('Trial Balance'!Q:Q,M50,'Trial Balance'!J:J),0)</f>
        <v>0</v>
      </c>
      <c r="F50" s="46">
        <f>ROUND(SUMIF('Trial Balance'!R:R,N50,'Trial Balance'!I:I),0)</f>
        <v>0</v>
      </c>
      <c r="G50" s="110">
        <f t="shared" si="5"/>
        <v>15715</v>
      </c>
      <c r="L50" t="s">
        <v>1952</v>
      </c>
      <c r="M50" t="s">
        <v>1953</v>
      </c>
      <c r="N50" t="s">
        <v>1954</v>
      </c>
      <c r="O50" t="s">
        <v>1955</v>
      </c>
    </row>
    <row r="51" spans="1:15" x14ac:dyDescent="0.3">
      <c r="A51" s="114" t="s">
        <v>1846</v>
      </c>
      <c r="B51" s="114" t="s">
        <v>1956</v>
      </c>
      <c r="C51" s="114">
        <v>29</v>
      </c>
      <c r="D51" s="46">
        <f>-ROUND(SUMIF('Trial Balance'!P:P,L51,'Trial Balance'!H:H),0)</f>
        <v>1938320</v>
      </c>
      <c r="E51" s="46">
        <f>ROUND(SUMIF('Trial Balance'!Q:Q,M51,'Trial Balance'!J:J),0)</f>
        <v>166333</v>
      </c>
      <c r="F51" s="46">
        <f>ROUND(SUMIF('Trial Balance'!R:R,N51,'Trial Balance'!I:I),0)</f>
        <v>0</v>
      </c>
      <c r="G51" s="110">
        <f t="shared" si="5"/>
        <v>2104653</v>
      </c>
      <c r="L51" t="s">
        <v>1957</v>
      </c>
      <c r="M51" t="s">
        <v>1958</v>
      </c>
      <c r="N51" t="s">
        <v>1959</v>
      </c>
      <c r="O51" t="s">
        <v>1960</v>
      </c>
    </row>
    <row r="52" spans="1:15" x14ac:dyDescent="0.3">
      <c r="A52" s="114" t="s">
        <v>1853</v>
      </c>
      <c r="B52" s="114" t="s">
        <v>1961</v>
      </c>
      <c r="C52" s="114">
        <v>30</v>
      </c>
      <c r="D52" s="46">
        <f>-ROUND(SUMIF('Trial Balance'!P:P,L52,'Trial Balance'!H:H),0)</f>
        <v>275933</v>
      </c>
      <c r="E52" s="46">
        <f>ROUND(SUMIF('Trial Balance'!Q:Q,M52,'Trial Balance'!J:J),0)</f>
        <v>8992</v>
      </c>
      <c r="F52" s="46">
        <f>ROUND(SUMIF('Trial Balance'!R:R,N52,'Trial Balance'!I:I),0)</f>
        <v>0</v>
      </c>
      <c r="G52" s="110">
        <f t="shared" si="5"/>
        <v>284925</v>
      </c>
      <c r="L52" t="s">
        <v>1962</v>
      </c>
      <c r="M52" t="s">
        <v>1963</v>
      </c>
      <c r="N52" t="s">
        <v>1964</v>
      </c>
      <c r="O52" t="s">
        <v>1965</v>
      </c>
    </row>
    <row r="53" spans="1:15" x14ac:dyDescent="0.3">
      <c r="A53" s="114" t="s">
        <v>1860</v>
      </c>
      <c r="B53" s="114" t="s">
        <v>1966</v>
      </c>
      <c r="C53" s="114">
        <v>31</v>
      </c>
      <c r="D53" s="46">
        <f>-ROUND(SUMIF('Trial Balance'!P:P,L53,'Trial Balance'!H:H),0)</f>
        <v>0</v>
      </c>
      <c r="E53" s="46">
        <f>ROUND(SUMIF('Trial Balance'!Q:Q,M53,'Trial Balance'!J:J),0)</f>
        <v>0</v>
      </c>
      <c r="F53" s="46">
        <f>ROUND(SUMIF('Trial Balance'!R:R,N53,'Trial Balance'!I:I),0)</f>
        <v>0</v>
      </c>
      <c r="G53" s="110">
        <f t="shared" si="5"/>
        <v>0</v>
      </c>
      <c r="L53" t="s">
        <v>1967</v>
      </c>
      <c r="M53" t="s">
        <v>1968</v>
      </c>
      <c r="N53" t="s">
        <v>1969</v>
      </c>
      <c r="O53" t="s">
        <v>1970</v>
      </c>
    </row>
    <row r="54" spans="1:15" x14ac:dyDescent="0.3">
      <c r="A54" s="114" t="s">
        <v>1881</v>
      </c>
      <c r="B54" s="114" t="s">
        <v>1971</v>
      </c>
      <c r="C54" s="114">
        <v>32</v>
      </c>
      <c r="D54" s="46">
        <f>-ROUND(SUMIF('Trial Balance'!P:P,L54,'Trial Balance'!H:H),0)</f>
        <v>0</v>
      </c>
      <c r="E54" s="46">
        <f>ROUND(SUMIF('Trial Balance'!Q:Q,M54,'Trial Balance'!J:J),0)</f>
        <v>0</v>
      </c>
      <c r="F54" s="46">
        <f>ROUND(SUMIF('Trial Balance'!R:R,N54,'Trial Balance'!I:I),0)</f>
        <v>0</v>
      </c>
      <c r="G54" s="110">
        <f t="shared" si="5"/>
        <v>0</v>
      </c>
      <c r="L54" t="s">
        <v>1972</v>
      </c>
      <c r="M54" t="s">
        <v>1973</v>
      </c>
      <c r="N54" t="s">
        <v>1974</v>
      </c>
      <c r="O54" t="s">
        <v>1975</v>
      </c>
    </row>
    <row r="55" spans="1:15" x14ac:dyDescent="0.3">
      <c r="A55" s="114" t="s">
        <v>1976</v>
      </c>
      <c r="B55" s="114" t="s">
        <v>1977</v>
      </c>
      <c r="C55" s="114">
        <v>33</v>
      </c>
      <c r="D55" s="46">
        <f>-ROUND(SUMIF('Trial Balance'!P:P,L55,'Trial Balance'!H:H),0)</f>
        <v>0</v>
      </c>
      <c r="E55" s="46">
        <f>ROUND(SUMIF('Trial Balance'!Q:Q,M55,'Trial Balance'!J:J),0)</f>
        <v>0</v>
      </c>
      <c r="F55" s="46">
        <f>ROUND(SUMIF('Trial Balance'!R:R,N55,'Trial Balance'!I:I),0)</f>
        <v>0</v>
      </c>
      <c r="G55" s="110">
        <f t="shared" si="5"/>
        <v>0</v>
      </c>
      <c r="L55" t="s">
        <v>1978</v>
      </c>
      <c r="M55" t="s">
        <v>1979</v>
      </c>
      <c r="N55" t="s">
        <v>1980</v>
      </c>
      <c r="O55" t="s">
        <v>1981</v>
      </c>
    </row>
    <row r="56" spans="1:15" s="2" customFormat="1" x14ac:dyDescent="0.3">
      <c r="A56" s="113" t="s">
        <v>2084</v>
      </c>
      <c r="B56" s="113" t="s">
        <v>2085</v>
      </c>
      <c r="C56" s="113">
        <v>34</v>
      </c>
      <c r="D56" s="110">
        <f>SUM(D49:D55)</f>
        <v>2229968</v>
      </c>
      <c r="E56" s="110">
        <f t="shared" ref="E56:G56" si="7">SUM(E49:E55)</f>
        <v>175325</v>
      </c>
      <c r="F56" s="110">
        <f t="shared" si="7"/>
        <v>0</v>
      </c>
      <c r="G56" s="110">
        <f t="shared" si="7"/>
        <v>2405293</v>
      </c>
      <c r="L56" s="2" t="s">
        <v>1982</v>
      </c>
      <c r="M56" s="2" t="s">
        <v>1983</v>
      </c>
      <c r="N56" s="2" t="s">
        <v>1984</v>
      </c>
      <c r="O56" s="2" t="s">
        <v>1985</v>
      </c>
    </row>
    <row r="57" spans="1:15" s="2" customFormat="1" x14ac:dyDescent="0.3">
      <c r="A57" s="113" t="s">
        <v>2086</v>
      </c>
      <c r="B57" s="113" t="s">
        <v>2087</v>
      </c>
      <c r="C57" s="113">
        <v>35</v>
      </c>
      <c r="D57" s="110">
        <f>D47+D56</f>
        <v>2287302</v>
      </c>
      <c r="E57" s="110">
        <f t="shared" ref="E57:G57" si="8">E47+E56</f>
        <v>178958</v>
      </c>
      <c r="F57" s="110">
        <f t="shared" si="8"/>
        <v>0</v>
      </c>
      <c r="G57" s="110">
        <f t="shared" si="8"/>
        <v>2466260</v>
      </c>
      <c r="L57" s="2" t="s">
        <v>1986</v>
      </c>
      <c r="M57" s="2" t="s">
        <v>1987</v>
      </c>
      <c r="N57" s="2" t="s">
        <v>1988</v>
      </c>
      <c r="O57" s="2" t="s">
        <v>1989</v>
      </c>
    </row>
    <row r="60" spans="1:15" x14ac:dyDescent="0.3">
      <c r="A60" s="113" t="s">
        <v>1768</v>
      </c>
      <c r="B60" s="111" t="s">
        <v>1769</v>
      </c>
      <c r="C60" s="111" t="s">
        <v>2081</v>
      </c>
      <c r="D60" s="111" t="s">
        <v>2388</v>
      </c>
      <c r="E60" s="125" t="s">
        <v>2395</v>
      </c>
      <c r="F60" s="125" t="s">
        <v>65</v>
      </c>
      <c r="G60" s="125" t="s">
        <v>2396</v>
      </c>
    </row>
    <row r="61" spans="1:15" x14ac:dyDescent="0.3">
      <c r="A61" s="113" t="s">
        <v>1771</v>
      </c>
      <c r="B61" s="113" t="s">
        <v>1771</v>
      </c>
      <c r="C61" s="113" t="s">
        <v>1276</v>
      </c>
      <c r="D61" s="113">
        <v>10</v>
      </c>
      <c r="E61" s="113">
        <v>11</v>
      </c>
      <c r="F61" s="113">
        <v>12</v>
      </c>
      <c r="G61" s="113">
        <v>13</v>
      </c>
    </row>
    <row r="62" spans="1:15" s="2" customFormat="1" x14ac:dyDescent="0.3">
      <c r="A62" s="113" t="s">
        <v>1990</v>
      </c>
      <c r="B62" s="113" t="s">
        <v>1991</v>
      </c>
      <c r="C62" s="113" t="s">
        <v>45</v>
      </c>
      <c r="D62" s="113" t="s">
        <v>45</v>
      </c>
      <c r="E62" s="113" t="s">
        <v>45</v>
      </c>
      <c r="F62" s="113" t="s">
        <v>45</v>
      </c>
      <c r="G62" s="113" t="s">
        <v>45</v>
      </c>
    </row>
    <row r="63" spans="1:15" x14ac:dyDescent="0.3">
      <c r="A63" s="114" t="s">
        <v>1782</v>
      </c>
      <c r="B63" s="114" t="s">
        <v>1992</v>
      </c>
      <c r="C63" s="114">
        <v>36</v>
      </c>
      <c r="D63" s="46">
        <f>-ROUND(SUMIF('Trial Balance'!P:P,L63,'Trial Balance'!H:H),0)</f>
        <v>0</v>
      </c>
      <c r="E63" s="46">
        <f>ROUND(SUMIF('Trial Balance'!Q:Q,M63,'Trial Balance'!J:J),0)</f>
        <v>0</v>
      </c>
      <c r="F63" s="46">
        <f>ROUND(SUMIF('Trial Balance'!R:R,N63,'Trial Balance'!I:I),0)</f>
        <v>0</v>
      </c>
      <c r="G63" s="46">
        <f>D63+E63-F63</f>
        <v>0</v>
      </c>
      <c r="L63" t="s">
        <v>1993</v>
      </c>
      <c r="M63" t="s">
        <v>1994</v>
      </c>
      <c r="N63" t="s">
        <v>1995</v>
      </c>
      <c r="O63" t="s">
        <v>1996</v>
      </c>
    </row>
    <row r="64" spans="1:15" x14ac:dyDescent="0.3">
      <c r="A64" s="114" t="s">
        <v>1790</v>
      </c>
      <c r="B64" s="114" t="s">
        <v>1997</v>
      </c>
      <c r="C64" s="114">
        <v>37</v>
      </c>
      <c r="D64" s="46">
        <f>-ROUND(SUMIF('Trial Balance'!P:P,L64,'Trial Balance'!H:H),0)</f>
        <v>0</v>
      </c>
      <c r="E64" s="46">
        <f>ROUND(SUMIF('Trial Balance'!Q:Q,M64,'Trial Balance'!J:J),0)</f>
        <v>0</v>
      </c>
      <c r="F64" s="46">
        <f>ROUND(SUMIF('Trial Balance'!R:R,N64,'Trial Balance'!I:I),0)</f>
        <v>0</v>
      </c>
      <c r="G64" s="46">
        <f t="shared" ref="G64:G66" si="9">D64+E64-F64</f>
        <v>0</v>
      </c>
      <c r="L64" t="s">
        <v>1998</v>
      </c>
      <c r="M64" t="s">
        <v>1999</v>
      </c>
      <c r="N64" t="s">
        <v>2000</v>
      </c>
      <c r="O64" t="s">
        <v>2001</v>
      </c>
    </row>
    <row r="65" spans="1:15" x14ac:dyDescent="0.3">
      <c r="A65" s="114" t="s">
        <v>1806</v>
      </c>
      <c r="B65" s="114" t="s">
        <v>2002</v>
      </c>
      <c r="C65" s="114">
        <v>38</v>
      </c>
      <c r="D65" s="46">
        <f>-ROUND(SUMIF('Trial Balance'!P:P,L65,'Trial Balance'!H:H),0)</f>
        <v>0</v>
      </c>
      <c r="E65" s="46">
        <f>ROUND(SUMIF('Trial Balance'!Q:Q,M65,'Trial Balance'!J:J),0)</f>
        <v>0</v>
      </c>
      <c r="F65" s="46">
        <f>ROUND(SUMIF('Trial Balance'!R:R,N65,'Trial Balance'!I:I),0)</f>
        <v>0</v>
      </c>
      <c r="G65" s="46">
        <f t="shared" si="9"/>
        <v>0</v>
      </c>
      <c r="L65" t="s">
        <v>2003</v>
      </c>
      <c r="M65" t="s">
        <v>2004</v>
      </c>
      <c r="N65" t="s">
        <v>2005</v>
      </c>
      <c r="O65" t="s">
        <v>2006</v>
      </c>
    </row>
    <row r="66" spans="1:15" x14ac:dyDescent="0.3">
      <c r="A66" s="114" t="s">
        <v>1814</v>
      </c>
      <c r="B66" s="114" t="s">
        <v>2007</v>
      </c>
      <c r="C66" s="114">
        <v>39</v>
      </c>
      <c r="D66" s="46">
        <f>-ROUND(SUMIF('Trial Balance'!P:P,L66,'Trial Balance'!H:H),0)</f>
        <v>0</v>
      </c>
      <c r="E66" s="46">
        <f>ROUND(SUMIF('Trial Balance'!Q:Q,M66,'Trial Balance'!J:J),0)</f>
        <v>0</v>
      </c>
      <c r="F66" s="46">
        <f>ROUND(SUMIF('Trial Balance'!R:R,N66,'Trial Balance'!I:I),0)</f>
        <v>0</v>
      </c>
      <c r="G66" s="46">
        <f t="shared" si="9"/>
        <v>0</v>
      </c>
      <c r="H66" s="108" t="s">
        <v>2070</v>
      </c>
      <c r="I66" s="149" t="s">
        <v>2094</v>
      </c>
      <c r="J66" s="37" t="s">
        <v>2071</v>
      </c>
      <c r="L66" s="116" t="s">
        <v>2008</v>
      </c>
      <c r="M66" s="116" t="s">
        <v>2009</v>
      </c>
      <c r="N66" s="116" t="s">
        <v>2010</v>
      </c>
      <c r="O66" s="116" t="s">
        <v>2011</v>
      </c>
    </row>
    <row r="67" spans="1:15" s="2" customFormat="1" x14ac:dyDescent="0.3">
      <c r="A67" s="113" t="s">
        <v>2088</v>
      </c>
      <c r="B67" s="113" t="s">
        <v>2089</v>
      </c>
      <c r="C67" s="113">
        <v>40</v>
      </c>
      <c r="D67" s="110">
        <f t="shared" ref="D67:F67" si="10">SUM(D63:D66)</f>
        <v>0</v>
      </c>
      <c r="E67" s="110">
        <f t="shared" si="10"/>
        <v>0</v>
      </c>
      <c r="F67" s="110">
        <f t="shared" si="10"/>
        <v>0</v>
      </c>
      <c r="G67" s="110">
        <f>SUM(G63:G66)</f>
        <v>0</v>
      </c>
      <c r="H67" s="26">
        <f>H22-G47-G67</f>
        <v>4141</v>
      </c>
      <c r="I67" s="148">
        <f>'1. F10'!E13</f>
        <v>4141</v>
      </c>
      <c r="J67" s="28">
        <f>H67-I67</f>
        <v>0</v>
      </c>
      <c r="L67" s="2" t="s">
        <v>2012</v>
      </c>
      <c r="M67" s="2" t="s">
        <v>2013</v>
      </c>
      <c r="N67" s="2" t="s">
        <v>2014</v>
      </c>
      <c r="O67" s="2" t="s">
        <v>2015</v>
      </c>
    </row>
    <row r="68" spans="1:15" s="2" customFormat="1" x14ac:dyDescent="0.3">
      <c r="A68" s="113" t="s">
        <v>1828</v>
      </c>
      <c r="B68" s="113" t="s">
        <v>2016</v>
      </c>
      <c r="C68" s="113" t="s">
        <v>45</v>
      </c>
      <c r="D68" s="113"/>
      <c r="E68" s="113"/>
      <c r="F68" s="113"/>
      <c r="G68" s="113"/>
    </row>
    <row r="69" spans="1:15" x14ac:dyDescent="0.3">
      <c r="A69" s="114" t="s">
        <v>1830</v>
      </c>
      <c r="B69" s="114" t="s">
        <v>1831</v>
      </c>
      <c r="C69" s="114">
        <v>41</v>
      </c>
      <c r="D69" s="46">
        <f>-ROUND(SUMIF('Trial Balance'!P:P,L69,'Trial Balance'!H:H),0)</f>
        <v>0</v>
      </c>
      <c r="E69" s="46">
        <f>ROUND(SUMIF('Trial Balance'!Q:Q,M69,'Trial Balance'!J:J),0)</f>
        <v>0</v>
      </c>
      <c r="F69" s="46">
        <f>ROUND(SUMIF('Trial Balance'!R:R,N69,'Trial Balance'!I:I),0)</f>
        <v>0</v>
      </c>
      <c r="G69" s="46">
        <f t="shared" ref="G69:G78" si="11">D69+E69-F69</f>
        <v>0</v>
      </c>
      <c r="L69" t="s">
        <v>2017</v>
      </c>
      <c r="M69" t="s">
        <v>2018</v>
      </c>
      <c r="N69" t="s">
        <v>2019</v>
      </c>
      <c r="O69" t="s">
        <v>2020</v>
      </c>
    </row>
    <row r="70" spans="1:15" x14ac:dyDescent="0.3">
      <c r="A70" s="114" t="s">
        <v>1838</v>
      </c>
      <c r="B70" s="114" t="s">
        <v>1839</v>
      </c>
      <c r="C70" s="114">
        <v>42</v>
      </c>
      <c r="D70" s="46">
        <f>-ROUND(SUMIF('Trial Balance'!P:P,L70,'Trial Balance'!H:H),0)</f>
        <v>0</v>
      </c>
      <c r="E70" s="46">
        <f>ROUND(SUMIF('Trial Balance'!Q:Q,M70,'Trial Balance'!J:J),0)</f>
        <v>0</v>
      </c>
      <c r="F70" s="46">
        <f>ROUND(SUMIF('Trial Balance'!R:R,N70,'Trial Balance'!I:I),0)</f>
        <v>0</v>
      </c>
      <c r="G70" s="46">
        <f t="shared" si="11"/>
        <v>0</v>
      </c>
      <c r="L70" t="s">
        <v>2021</v>
      </c>
      <c r="M70" t="s">
        <v>2022</v>
      </c>
      <c r="N70" t="s">
        <v>2023</v>
      </c>
      <c r="O70" t="s">
        <v>2024</v>
      </c>
    </row>
    <row r="71" spans="1:15" x14ac:dyDescent="0.3">
      <c r="A71" s="114" t="s">
        <v>1846</v>
      </c>
      <c r="B71" s="114" t="s">
        <v>1847</v>
      </c>
      <c r="C71" s="114">
        <v>43</v>
      </c>
      <c r="D71" s="46">
        <f>-ROUND(SUMIF('Trial Balance'!P:P,L71,'Trial Balance'!H:H),0)</f>
        <v>0</v>
      </c>
      <c r="E71" s="46">
        <f>ROUND(SUMIF('Trial Balance'!Q:Q,M71,'Trial Balance'!J:J),0)</f>
        <v>0</v>
      </c>
      <c r="F71" s="46">
        <f>ROUND(SUMIF('Trial Balance'!R:R,N71,'Trial Balance'!I:I),0)</f>
        <v>0</v>
      </c>
      <c r="G71" s="46">
        <f t="shared" si="11"/>
        <v>0</v>
      </c>
      <c r="L71" t="s">
        <v>2025</v>
      </c>
      <c r="M71" t="s">
        <v>2026</v>
      </c>
      <c r="N71" t="s">
        <v>2027</v>
      </c>
      <c r="O71" t="s">
        <v>2028</v>
      </c>
    </row>
    <row r="72" spans="1:15" x14ac:dyDescent="0.3">
      <c r="A72" s="114" t="s">
        <v>1853</v>
      </c>
      <c r="B72" s="114" t="s">
        <v>1854</v>
      </c>
      <c r="C72" s="114">
        <v>44</v>
      </c>
      <c r="D72" s="46">
        <f>-ROUND(SUMIF('Trial Balance'!P:P,L72,'Trial Balance'!H:H),0)</f>
        <v>0</v>
      </c>
      <c r="E72" s="46">
        <f>ROUND(SUMIF('Trial Balance'!Q:Q,M72,'Trial Balance'!J:J),0)</f>
        <v>0</v>
      </c>
      <c r="F72" s="46">
        <f>ROUND(SUMIF('Trial Balance'!R:R,N72,'Trial Balance'!I:I),0)</f>
        <v>0</v>
      </c>
      <c r="G72" s="46">
        <f t="shared" si="11"/>
        <v>0</v>
      </c>
      <c r="L72" t="s">
        <v>2029</v>
      </c>
      <c r="M72" t="s">
        <v>2030</v>
      </c>
      <c r="N72" t="s">
        <v>2031</v>
      </c>
      <c r="O72" t="s">
        <v>2032</v>
      </c>
    </row>
    <row r="73" spans="1:15" x14ac:dyDescent="0.3">
      <c r="A73" s="114" t="s">
        <v>1860</v>
      </c>
      <c r="B73" s="114" t="s">
        <v>1861</v>
      </c>
      <c r="C73" s="114">
        <v>45</v>
      </c>
      <c r="D73" s="46">
        <f>-ROUND(SUMIF('Trial Balance'!P:P,L73,'Trial Balance'!H:H),0)</f>
        <v>0</v>
      </c>
      <c r="E73" s="46">
        <f>ROUND(SUMIF('Trial Balance'!Q:Q,M73,'Trial Balance'!J:J),0)</f>
        <v>0</v>
      </c>
      <c r="F73" s="46">
        <f>ROUND(SUMIF('Trial Balance'!R:R,N73,'Trial Balance'!I:I),0)</f>
        <v>0</v>
      </c>
      <c r="G73" s="46">
        <f t="shared" si="11"/>
        <v>0</v>
      </c>
      <c r="L73" t="s">
        <v>2033</v>
      </c>
      <c r="M73" t="s">
        <v>2034</v>
      </c>
      <c r="N73" t="s">
        <v>2035</v>
      </c>
      <c r="O73" t="s">
        <v>2036</v>
      </c>
    </row>
    <row r="74" spans="1:15" x14ac:dyDescent="0.3">
      <c r="A74" s="114" t="s">
        <v>1867</v>
      </c>
      <c r="B74" s="114" t="s">
        <v>1868</v>
      </c>
      <c r="C74" s="114">
        <v>46</v>
      </c>
      <c r="D74" s="46">
        <f>-ROUND(SUMIF('Trial Balance'!P:P,L74,'Trial Balance'!H:H),0)</f>
        <v>0</v>
      </c>
      <c r="E74" s="46">
        <f>ROUND(SUMIF('Trial Balance'!Q:Q,M74,'Trial Balance'!J:J),0)</f>
        <v>0</v>
      </c>
      <c r="F74" s="46">
        <f>ROUND(SUMIF('Trial Balance'!R:R,N74,'Trial Balance'!I:I),0)</f>
        <v>0</v>
      </c>
      <c r="G74" s="46">
        <f t="shared" si="11"/>
        <v>0</v>
      </c>
      <c r="L74" t="s">
        <v>2037</v>
      </c>
      <c r="M74" t="s">
        <v>2038</v>
      </c>
      <c r="N74" t="s">
        <v>2039</v>
      </c>
      <c r="O74" t="s">
        <v>2040</v>
      </c>
    </row>
    <row r="75" spans="1:15" x14ac:dyDescent="0.3">
      <c r="A75" s="114" t="s">
        <v>1874</v>
      </c>
      <c r="B75" s="114" t="s">
        <v>1875</v>
      </c>
      <c r="C75" s="114">
        <v>47</v>
      </c>
      <c r="D75" s="46">
        <f>-ROUND(SUMIF('Trial Balance'!P:P,L75,'Trial Balance'!H:H),0)</f>
        <v>0</v>
      </c>
      <c r="E75" s="46">
        <f>ROUND(SUMIF('Trial Balance'!Q:Q,M75,'Trial Balance'!J:J),0)</f>
        <v>0</v>
      </c>
      <c r="F75" s="46">
        <f>ROUND(SUMIF('Trial Balance'!R:R,N75,'Trial Balance'!I:I),0)</f>
        <v>0</v>
      </c>
      <c r="G75" s="46">
        <f t="shared" si="11"/>
        <v>0</v>
      </c>
      <c r="L75" t="s">
        <v>2041</v>
      </c>
      <c r="M75" t="s">
        <v>2042</v>
      </c>
      <c r="N75" t="s">
        <v>2043</v>
      </c>
      <c r="O75" t="s">
        <v>2044</v>
      </c>
    </row>
    <row r="76" spans="1:15" x14ac:dyDescent="0.3">
      <c r="A76" s="114" t="s">
        <v>1881</v>
      </c>
      <c r="B76" s="114" t="s">
        <v>1882</v>
      </c>
      <c r="C76" s="114">
        <v>48</v>
      </c>
      <c r="D76" s="46">
        <f>-ROUND(SUMIF('Trial Balance'!P:P,L76,'Trial Balance'!H:H),0)</f>
        <v>0</v>
      </c>
      <c r="E76" s="46">
        <f>ROUND(SUMIF('Trial Balance'!Q:Q,M76,'Trial Balance'!J:J),0)</f>
        <v>0</v>
      </c>
      <c r="F76" s="46">
        <f>ROUND(SUMIF('Trial Balance'!R:R,N76,'Trial Balance'!I:I),0)</f>
        <v>0</v>
      </c>
      <c r="G76" s="46">
        <f t="shared" si="11"/>
        <v>0</v>
      </c>
      <c r="L76" t="s">
        <v>2045</v>
      </c>
      <c r="M76" t="s">
        <v>2046</v>
      </c>
      <c r="N76" t="s">
        <v>2047</v>
      </c>
      <c r="O76" t="s">
        <v>2048</v>
      </c>
    </row>
    <row r="77" spans="1:15" x14ac:dyDescent="0.3">
      <c r="A77" s="114" t="s">
        <v>1888</v>
      </c>
      <c r="B77" s="114" t="s">
        <v>1889</v>
      </c>
      <c r="C77" s="114">
        <v>49</v>
      </c>
      <c r="D77" s="46">
        <f>-ROUND(SUMIF('Trial Balance'!P:P,L77,'Trial Balance'!H:H),0)</f>
        <v>0</v>
      </c>
      <c r="E77" s="46">
        <f>ROUND(SUMIF('Trial Balance'!Q:Q,M77,'Trial Balance'!J:J),0)</f>
        <v>0</v>
      </c>
      <c r="F77" s="46">
        <f>ROUND(SUMIF('Trial Balance'!R:R,N77,'Trial Balance'!I:I),0)</f>
        <v>0</v>
      </c>
      <c r="G77" s="46">
        <f t="shared" si="11"/>
        <v>0</v>
      </c>
      <c r="L77" t="s">
        <v>2049</v>
      </c>
      <c r="M77" t="s">
        <v>2050</v>
      </c>
      <c r="N77" t="s">
        <v>2051</v>
      </c>
      <c r="O77" t="s">
        <v>2052</v>
      </c>
    </row>
    <row r="78" spans="1:15" x14ac:dyDescent="0.3">
      <c r="A78" s="114" t="s">
        <v>1895</v>
      </c>
      <c r="B78" s="114" t="s">
        <v>1896</v>
      </c>
      <c r="C78" s="114">
        <v>50</v>
      </c>
      <c r="D78" s="46">
        <f>-ROUND(SUMIF('Trial Balance'!P:P,L78,'Trial Balance'!H:H),0)</f>
        <v>0</v>
      </c>
      <c r="E78" s="46">
        <f>ROUND(SUMIF('Trial Balance'!Q:Q,M78,'Trial Balance'!J:J),0)</f>
        <v>0</v>
      </c>
      <c r="F78" s="46">
        <f>ROUND(SUMIF('Trial Balance'!R:R,N78,'Trial Balance'!I:I),0)</f>
        <v>0</v>
      </c>
      <c r="G78" s="46">
        <f t="shared" si="11"/>
        <v>0</v>
      </c>
      <c r="H78" s="108" t="s">
        <v>2070</v>
      </c>
      <c r="I78" s="149" t="s">
        <v>2094</v>
      </c>
      <c r="J78" s="37" t="s">
        <v>2071</v>
      </c>
      <c r="L78" t="s">
        <v>2053</v>
      </c>
      <c r="M78" t="s">
        <v>2054</v>
      </c>
      <c r="N78" t="s">
        <v>2055</v>
      </c>
      <c r="O78" t="s">
        <v>2056</v>
      </c>
    </row>
    <row r="79" spans="1:15" s="2" customFormat="1" x14ac:dyDescent="0.3">
      <c r="A79" s="113" t="s">
        <v>2090</v>
      </c>
      <c r="B79" s="113" t="s">
        <v>2091</v>
      </c>
      <c r="C79" s="113">
        <v>51</v>
      </c>
      <c r="D79" s="141">
        <f>SUM(D69:D78)</f>
        <v>0</v>
      </c>
      <c r="E79" s="141">
        <f t="shared" ref="E79:G79" si="12">SUM(E69:E78)</f>
        <v>0</v>
      </c>
      <c r="F79" s="141">
        <f t="shared" si="12"/>
        <v>0</v>
      </c>
      <c r="G79" s="141">
        <f t="shared" si="12"/>
        <v>0</v>
      </c>
      <c r="H79" s="26">
        <f>H34-G56-G79</f>
        <v>360410</v>
      </c>
      <c r="I79" s="26">
        <f>'1. F10'!E14</f>
        <v>360409</v>
      </c>
      <c r="J79" s="28">
        <f>H79-I79</f>
        <v>1</v>
      </c>
      <c r="L79" s="2" t="s">
        <v>2057</v>
      </c>
      <c r="M79" s="2" t="s">
        <v>2058</v>
      </c>
      <c r="N79" s="2" t="s">
        <v>2059</v>
      </c>
      <c r="O79" s="2" t="s">
        <v>2060</v>
      </c>
    </row>
    <row r="80" spans="1:15" s="2" customFormat="1" x14ac:dyDescent="0.3">
      <c r="A80" s="113" t="s">
        <v>1907</v>
      </c>
      <c r="B80" s="113" t="s">
        <v>2061</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21006</v>
      </c>
      <c r="I80" s="26">
        <f>'1. F10'!E15</f>
        <v>21006</v>
      </c>
      <c r="J80" s="28">
        <f>H80-I80</f>
        <v>0</v>
      </c>
      <c r="L80" s="2" t="s">
        <v>2062</v>
      </c>
      <c r="M80" s="2" t="s">
        <v>2063</v>
      </c>
      <c r="N80" s="2" t="s">
        <v>2064</v>
      </c>
      <c r="O80" s="2" t="s">
        <v>2065</v>
      </c>
    </row>
    <row r="81" spans="1:15" s="2" customFormat="1" ht="24" x14ac:dyDescent="0.3">
      <c r="A81" s="123" t="s">
        <v>2092</v>
      </c>
      <c r="B81" s="123" t="s">
        <v>2093</v>
      </c>
      <c r="C81" s="113">
        <v>53</v>
      </c>
      <c r="D81" s="113">
        <v>0</v>
      </c>
      <c r="E81" s="113">
        <v>0</v>
      </c>
      <c r="F81" s="113">
        <v>0</v>
      </c>
      <c r="G81" s="113">
        <v>0</v>
      </c>
      <c r="L81" s="2" t="s">
        <v>2066</v>
      </c>
      <c r="M81" s="2" t="s">
        <v>2067</v>
      </c>
      <c r="N81" s="2" t="s">
        <v>2068</v>
      </c>
      <c r="O81" s="2" t="s">
        <v>2069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80" bestFit="1" customWidth="1"/>
    <col min="2" max="2" width="16.6640625" style="180" bestFit="1" customWidth="1"/>
    <col min="3" max="3" width="15.33203125" style="180" bestFit="1" customWidth="1"/>
    <col min="4" max="4" width="12.109375" style="180" bestFit="1" customWidth="1"/>
    <col min="5" max="5" width="23.6640625" style="180" customWidth="1"/>
    <col min="6" max="6" width="10.5546875" style="180" bestFit="1" customWidth="1"/>
    <col min="7" max="7" width="19.88671875" style="180" bestFit="1" customWidth="1"/>
    <col min="8" max="8" width="16.44140625" style="180" bestFit="1" customWidth="1"/>
    <col min="9" max="9" width="13.88671875" style="180" bestFit="1" customWidth="1"/>
    <col min="10" max="10" width="14" style="180" bestFit="1" customWidth="1"/>
    <col min="11" max="11" width="17.44140625" style="180" bestFit="1" customWidth="1"/>
    <col min="12" max="12" width="8.5546875" style="180" bestFit="1" customWidth="1"/>
    <col min="13" max="13" width="19" style="180" bestFit="1" customWidth="1"/>
    <col min="14" max="15" width="16.6640625" style="180" bestFit="1" customWidth="1"/>
    <col min="16" max="16" width="9.109375" style="180"/>
    <col min="17" max="17" width="13.109375" style="158" bestFit="1" customWidth="1"/>
    <col min="18" max="18" width="14.109375" style="159" bestFit="1" customWidth="1"/>
    <col min="19" max="19" width="9.109375" style="180"/>
    <col min="20" max="20" width="90.109375" style="180" hidden="1" customWidth="1" outlineLevel="1"/>
    <col min="21" max="21" width="9.109375" style="180" collapsed="1"/>
    <col min="22" max="16384" width="9.109375" style="180"/>
  </cols>
  <sheetData>
    <row r="1" spans="1:18" x14ac:dyDescent="0.3">
      <c r="A1" s="157" t="s">
        <v>2095</v>
      </c>
      <c r="B1" s="158" t="str">
        <f>'4. F40'!C1</f>
        <v>X</v>
      </c>
    </row>
    <row r="2" spans="1:18" x14ac:dyDescent="0.3">
      <c r="A2" s="157" t="s">
        <v>2096</v>
      </c>
      <c r="B2" s="158" t="str">
        <f>'4. F40'!C2</f>
        <v>X</v>
      </c>
    </row>
    <row r="3" spans="1:18" x14ac:dyDescent="0.3">
      <c r="A3" s="157" t="s">
        <v>2097</v>
      </c>
      <c r="B3" s="158" t="str">
        <f>'4. F40'!C3</f>
        <v>X</v>
      </c>
    </row>
    <row r="4" spans="1:18" x14ac:dyDescent="0.3">
      <c r="A4" s="157" t="s">
        <v>2098</v>
      </c>
      <c r="B4" s="158" t="str">
        <f>'4. F40'!C4</f>
        <v>X</v>
      </c>
    </row>
    <row r="5" spans="1:18" x14ac:dyDescent="0.3">
      <c r="A5" s="157" t="s">
        <v>2099</v>
      </c>
      <c r="B5" s="158" t="str">
        <f>'4. F40'!C5</f>
        <v>X</v>
      </c>
    </row>
    <row r="6" spans="1:18" x14ac:dyDescent="0.3">
      <c r="A6" s="157" t="s">
        <v>2100</v>
      </c>
      <c r="B6" s="158" t="str">
        <f>'4. F40'!C6</f>
        <v>X</v>
      </c>
    </row>
    <row r="7" spans="1:18" x14ac:dyDescent="0.3">
      <c r="A7" s="157" t="s">
        <v>2101</v>
      </c>
      <c r="B7" s="160">
        <f>'4. F40'!C7</f>
        <v>2022</v>
      </c>
    </row>
    <row r="9" spans="1:18" x14ac:dyDescent="0.3">
      <c r="A9" s="2" t="s">
        <v>2397</v>
      </c>
    </row>
    <row r="11" spans="1:18" ht="13.75" customHeight="1" x14ac:dyDescent="0.3">
      <c r="A11" s="217"/>
      <c r="B11" s="218"/>
      <c r="C11" s="219"/>
      <c r="D11" s="219"/>
      <c r="E11" s="219" t="s">
        <v>2398</v>
      </c>
      <c r="F11" s="219"/>
      <c r="G11" s="219"/>
      <c r="H11" s="218"/>
      <c r="I11" s="219"/>
      <c r="J11" s="219"/>
      <c r="K11" s="219" t="s">
        <v>2399</v>
      </c>
      <c r="L11" s="219"/>
      <c r="M11" s="219"/>
      <c r="N11" s="220" t="s">
        <v>2400</v>
      </c>
      <c r="O11" s="221"/>
    </row>
    <row r="12" spans="1:18" ht="14.4" customHeight="1" x14ac:dyDescent="0.3">
      <c r="A12" s="222" t="s">
        <v>2401</v>
      </c>
      <c r="B12" s="223"/>
      <c r="C12" s="224"/>
      <c r="D12" s="224"/>
      <c r="E12" s="224"/>
      <c r="F12" s="224"/>
      <c r="G12" s="224"/>
      <c r="H12" s="225"/>
      <c r="I12" s="226"/>
      <c r="J12" s="226" t="s">
        <v>2402</v>
      </c>
      <c r="K12" s="226"/>
      <c r="L12" s="226"/>
      <c r="M12" s="226"/>
      <c r="N12" s="223"/>
      <c r="O12" s="227"/>
    </row>
    <row r="13" spans="1:18" x14ac:dyDescent="0.3">
      <c r="A13" s="228"/>
      <c r="B13" s="229" t="s">
        <v>2403</v>
      </c>
      <c r="C13" s="228" t="s">
        <v>2404</v>
      </c>
      <c r="D13" s="228" t="s">
        <v>2405</v>
      </c>
      <c r="E13" s="228" t="s">
        <v>2406</v>
      </c>
      <c r="F13" s="228" t="s">
        <v>2407</v>
      </c>
      <c r="G13" s="228" t="s">
        <v>2408</v>
      </c>
      <c r="H13" s="228" t="s">
        <v>2403</v>
      </c>
      <c r="I13" s="228" t="s">
        <v>2409</v>
      </c>
      <c r="J13" s="228" t="s">
        <v>2410</v>
      </c>
      <c r="K13" s="228" t="s">
        <v>2406</v>
      </c>
      <c r="L13" s="228" t="s">
        <v>2407</v>
      </c>
      <c r="M13" s="228" t="s">
        <v>2408</v>
      </c>
      <c r="N13" s="228" t="s">
        <v>2403</v>
      </c>
      <c r="O13" s="228" t="s">
        <v>2408</v>
      </c>
    </row>
    <row r="14" spans="1:18" s="181" customFormat="1" ht="42" customHeight="1" x14ac:dyDescent="0.3">
      <c r="A14" s="161">
        <v>0</v>
      </c>
      <c r="B14" s="161">
        <v>1</v>
      </c>
      <c r="C14" s="161">
        <v>2</v>
      </c>
      <c r="D14" s="161">
        <v>3</v>
      </c>
      <c r="E14" s="161">
        <v>4</v>
      </c>
      <c r="F14" s="161">
        <v>5</v>
      </c>
      <c r="G14" s="161" t="s">
        <v>2102</v>
      </c>
      <c r="H14" s="161">
        <v>6</v>
      </c>
      <c r="I14" s="161">
        <v>7</v>
      </c>
      <c r="J14" s="161">
        <v>8</v>
      </c>
      <c r="K14" s="161">
        <v>9</v>
      </c>
      <c r="L14" s="161">
        <v>10</v>
      </c>
      <c r="M14" s="161" t="s">
        <v>2103</v>
      </c>
      <c r="N14" s="161" t="s">
        <v>2104</v>
      </c>
      <c r="O14" s="161" t="s">
        <v>2105</v>
      </c>
      <c r="Q14" s="163"/>
      <c r="R14" s="164"/>
    </row>
    <row r="15" spans="1:18" s="158" customFormat="1" x14ac:dyDescent="0.3">
      <c r="A15" s="165" t="s">
        <v>2411</v>
      </c>
      <c r="B15" s="165"/>
      <c r="C15" s="165"/>
      <c r="D15" s="165"/>
      <c r="E15" s="165"/>
      <c r="F15" s="165"/>
      <c r="G15" s="165"/>
      <c r="H15" s="165"/>
      <c r="I15" s="165"/>
      <c r="J15" s="165"/>
      <c r="K15" s="165"/>
      <c r="L15" s="165"/>
      <c r="M15" s="165"/>
      <c r="N15" s="165"/>
      <c r="O15" s="165"/>
      <c r="R15" s="159"/>
    </row>
    <row r="16" spans="1:18" x14ac:dyDescent="0.3">
      <c r="A16" s="182" t="s">
        <v>2123</v>
      </c>
      <c r="B16" s="183">
        <f>ROUND(SUMIF('Trial Balance'!S:S,A16,'Trial Balance'!H:H),0)</f>
        <v>0</v>
      </c>
      <c r="C16" s="183">
        <f>ROUND(SUMIF('Trial Balance'!S:S,A16,'Trial Balance'!I:I),0)</f>
        <v>0</v>
      </c>
      <c r="D16" s="184"/>
      <c r="E16" s="183">
        <f>ROUND(SUMIF('Trial Balance'!S:S,A16,'Trial Balance'!J:J),0)</f>
        <v>0</v>
      </c>
      <c r="F16" s="184"/>
      <c r="G16" s="183">
        <f t="shared" ref="G16:G22" si="0">B16+C16+D16-E16-F16</f>
        <v>0</v>
      </c>
      <c r="H16" s="183">
        <f>-ROUND(SUMIF('Trial Balance'!T:T,A16,'Trial Balance'!H:H),0)</f>
        <v>0</v>
      </c>
      <c r="I16" s="183">
        <f>ROUND(SUMIF('Trial Balance'!T:T,A16,'Trial Balance'!J:J),0)</f>
        <v>0</v>
      </c>
      <c r="J16" s="184"/>
      <c r="K16" s="183">
        <f>ROUND(SUMIF('Trial Balance'!T:T,A16,'Trial Balance'!I:I),0)</f>
        <v>0</v>
      </c>
      <c r="L16" s="184"/>
      <c r="M16" s="183">
        <f t="shared" ref="M16:M22" si="1">H16+I16-K16</f>
        <v>0</v>
      </c>
      <c r="N16" s="183">
        <f t="shared" ref="N16:N22" si="2">B16-H16</f>
        <v>0</v>
      </c>
      <c r="O16" s="183">
        <f t="shared" ref="O16:O22" si="3">G16-M16</f>
        <v>0</v>
      </c>
    </row>
    <row r="17" spans="1:18" x14ac:dyDescent="0.3">
      <c r="A17" s="182" t="s">
        <v>2124</v>
      </c>
      <c r="B17" s="183">
        <f>ROUND(SUMIF('Trial Balance'!S:S,A17,'Trial Balance'!H:H),0)</f>
        <v>61554</v>
      </c>
      <c r="C17" s="183">
        <f>ROUND(SUMIF('Trial Balance'!S:S,A17,'Trial Balance'!I:I),0)</f>
        <v>3554</v>
      </c>
      <c r="D17" s="184"/>
      <c r="E17" s="183">
        <f>ROUND(SUMIF('Trial Balance'!S:S,A17,'Trial Balance'!J:J),0)</f>
        <v>0</v>
      </c>
      <c r="F17" s="184"/>
      <c r="G17" s="183">
        <f t="shared" si="0"/>
        <v>65108</v>
      </c>
      <c r="H17" s="183">
        <f>-ROUND(SUMIF('Trial Balance'!T:T,A17,'Trial Balance'!H:H),0)</f>
        <v>57334</v>
      </c>
      <c r="I17" s="183">
        <f>ROUND(SUMIF('Trial Balance'!T:T,A17,'Trial Balance'!J:J),0)</f>
        <v>3633</v>
      </c>
      <c r="J17" s="184"/>
      <c r="K17" s="183">
        <f>ROUND(SUMIF('Trial Balance'!T:T,A17,'Trial Balance'!I:I),0)</f>
        <v>0</v>
      </c>
      <c r="L17" s="184"/>
      <c r="M17" s="183">
        <f t="shared" si="1"/>
        <v>60967</v>
      </c>
      <c r="N17" s="183">
        <f t="shared" si="2"/>
        <v>4220</v>
      </c>
      <c r="O17" s="183">
        <f t="shared" si="3"/>
        <v>4141</v>
      </c>
    </row>
    <row r="18" spans="1:18" x14ac:dyDescent="0.3">
      <c r="A18" s="182" t="s">
        <v>2126</v>
      </c>
      <c r="B18" s="183">
        <f>ROUND(SUMIF('Trial Balance'!S:S,A18,'Trial Balance'!H:H),0)</f>
        <v>0</v>
      </c>
      <c r="C18" s="183">
        <f>ROUND(SUMIF('Trial Balance'!S:S,A18,'Trial Balance'!I:I),0)</f>
        <v>0</v>
      </c>
      <c r="D18" s="184"/>
      <c r="E18" s="183">
        <f>ROUND(SUMIF('Trial Balance'!S:S,A18,'Trial Balance'!J:J),0)</f>
        <v>0</v>
      </c>
      <c r="F18" s="184"/>
      <c r="G18" s="183">
        <f t="shared" si="0"/>
        <v>0</v>
      </c>
      <c r="H18" s="183">
        <f>-ROUND(SUMIF('Trial Balance'!T:T,A18,'Trial Balance'!H:H),0)</f>
        <v>0</v>
      </c>
      <c r="I18" s="183">
        <f>ROUND(SUMIF('Trial Balance'!T:T,A18,'Trial Balance'!J:J),0)</f>
        <v>0</v>
      </c>
      <c r="J18" s="184"/>
      <c r="K18" s="183">
        <f>ROUND(SUMIF('Trial Balance'!T:T,A18,'Trial Balance'!I:I),0)</f>
        <v>0</v>
      </c>
      <c r="L18" s="184"/>
      <c r="M18" s="183">
        <f t="shared" si="1"/>
        <v>0</v>
      </c>
      <c r="N18" s="183">
        <f t="shared" si="2"/>
        <v>0</v>
      </c>
      <c r="O18" s="183">
        <f t="shared" si="3"/>
        <v>0</v>
      </c>
    </row>
    <row r="19" spans="1:18" x14ac:dyDescent="0.3">
      <c r="A19" s="182" t="s">
        <v>2125</v>
      </c>
      <c r="B19" s="183">
        <f>ROUND(SUMIF('Trial Balance'!S:S,A19,'Trial Balance'!H:H),0)</f>
        <v>0</v>
      </c>
      <c r="C19" s="183">
        <f>ROUND(SUMIF('Trial Balance'!S:S,A19,'Trial Balance'!I:I),0)</f>
        <v>0</v>
      </c>
      <c r="D19" s="184"/>
      <c r="E19" s="183">
        <f>ROUND(SUMIF('Trial Balance'!S:S,A19,'Trial Balance'!J:J),0)</f>
        <v>0</v>
      </c>
      <c r="F19" s="184"/>
      <c r="G19" s="183">
        <f t="shared" si="0"/>
        <v>0</v>
      </c>
      <c r="H19" s="183">
        <f>-ROUND(SUMIF('Trial Balance'!T:T,A19,'Trial Balance'!H:H),0)</f>
        <v>0</v>
      </c>
      <c r="I19" s="183">
        <f>ROUND(SUMIF('Trial Balance'!T:T,A19,'Trial Balance'!J:J),0)</f>
        <v>0</v>
      </c>
      <c r="J19" s="184"/>
      <c r="K19" s="183">
        <f>ROUND(SUMIF('Trial Balance'!T:T,A19,'Trial Balance'!I:I),0)</f>
        <v>0</v>
      </c>
      <c r="L19" s="184"/>
      <c r="M19" s="183">
        <f t="shared" si="1"/>
        <v>0</v>
      </c>
      <c r="N19" s="183">
        <f t="shared" si="2"/>
        <v>0</v>
      </c>
      <c r="O19" s="183">
        <f t="shared" si="3"/>
        <v>0</v>
      </c>
    </row>
    <row r="20" spans="1:18" x14ac:dyDescent="0.3">
      <c r="A20" s="182" t="s">
        <v>2127</v>
      </c>
      <c r="B20" s="183">
        <f>ROUND(SUMIF('Trial Balance'!S:S,A20,'Trial Balance'!H:H),0)</f>
        <v>0</v>
      </c>
      <c r="C20" s="183">
        <f>ROUND(SUMIF('Trial Balance'!S:S,A20,'Trial Balance'!I:I),0)</f>
        <v>0</v>
      </c>
      <c r="D20" s="184"/>
      <c r="E20" s="183">
        <f>ROUND(SUMIF('Trial Balance'!S:S,A20,'Trial Balance'!J:J),0)</f>
        <v>0</v>
      </c>
      <c r="F20" s="184"/>
      <c r="G20" s="183">
        <f t="shared" si="0"/>
        <v>0</v>
      </c>
      <c r="H20" s="183">
        <f>-ROUND(SUMIF('Trial Balance'!T:T,A20,'Trial Balance'!H:H),0)</f>
        <v>0</v>
      </c>
      <c r="I20" s="183">
        <f>ROUND(SUMIF('Trial Balance'!T:T,A20,'Trial Balance'!J:J),0)</f>
        <v>0</v>
      </c>
      <c r="J20" s="184"/>
      <c r="K20" s="183">
        <f>ROUND(SUMIF('Trial Balance'!T:T,A20,'Trial Balance'!I:I),0)</f>
        <v>0</v>
      </c>
      <c r="L20" s="184"/>
      <c r="M20" s="183">
        <f t="shared" si="1"/>
        <v>0</v>
      </c>
      <c r="N20" s="183">
        <f t="shared" si="2"/>
        <v>0</v>
      </c>
      <c r="O20" s="183">
        <f t="shared" si="3"/>
        <v>0</v>
      </c>
    </row>
    <row r="21" spans="1:18" x14ac:dyDescent="0.3">
      <c r="A21" s="182" t="s">
        <v>2182</v>
      </c>
      <c r="B21" s="183">
        <f>ROUND(SUMIF('Trial Balance'!S:S,A21,'Trial Balance'!H:H),0)</f>
        <v>0</v>
      </c>
      <c r="C21" s="183">
        <f>ROUND(SUMIF('Trial Balance'!S:S,A21,'Trial Balance'!I:I),0)</f>
        <v>0</v>
      </c>
      <c r="D21" s="184"/>
      <c r="E21" s="183">
        <f>ROUND(SUMIF('Trial Balance'!S:S,A21,'Trial Balance'!J:J),0)</f>
        <v>0</v>
      </c>
      <c r="F21" s="184"/>
      <c r="G21" s="183">
        <f t="shared" si="0"/>
        <v>0</v>
      </c>
      <c r="H21" s="183">
        <f>-ROUND(SUMIF('Trial Balance'!T:T,A21,'Trial Balance'!H:H),0)</f>
        <v>0</v>
      </c>
      <c r="I21" s="183">
        <f>ROUND(SUMIF('Trial Balance'!T:T,A21,'Trial Balance'!J:J),0)</f>
        <v>0</v>
      </c>
      <c r="J21" s="184"/>
      <c r="K21" s="183">
        <f>ROUND(SUMIF('Trial Balance'!T:T,A21,'Trial Balance'!I:I),0)</f>
        <v>0</v>
      </c>
      <c r="L21" s="184"/>
      <c r="M21" s="183">
        <f t="shared" si="1"/>
        <v>0</v>
      </c>
      <c r="N21" s="183">
        <f t="shared" si="2"/>
        <v>0</v>
      </c>
      <c r="O21" s="183">
        <f t="shared" si="3"/>
        <v>0</v>
      </c>
    </row>
    <row r="22" spans="1:18" s="158" customFormat="1" x14ac:dyDescent="0.3">
      <c r="A22" s="165" t="s">
        <v>2412</v>
      </c>
      <c r="B22" s="166">
        <f>SUM(B16:B21)</f>
        <v>61554</v>
      </c>
      <c r="C22" s="166">
        <f>SUM(C16:C21)</f>
        <v>3554</v>
      </c>
      <c r="D22" s="167">
        <f>SUM(D16:D21)</f>
        <v>0</v>
      </c>
      <c r="E22" s="166">
        <f>SUM(E16:E21)</f>
        <v>0</v>
      </c>
      <c r="F22" s="167"/>
      <c r="G22" s="166">
        <f t="shared" si="0"/>
        <v>65108</v>
      </c>
      <c r="H22" s="166">
        <f>SUM(H16:H21)</f>
        <v>57334</v>
      </c>
      <c r="I22" s="166">
        <f>SUM(I16:I21)</f>
        <v>3633</v>
      </c>
      <c r="J22" s="167">
        <f>SUM(J16:J21)</f>
        <v>0</v>
      </c>
      <c r="K22" s="166">
        <f>SUM(K16:K21)</f>
        <v>0</v>
      </c>
      <c r="L22" s="167"/>
      <c r="M22" s="166">
        <f t="shared" si="1"/>
        <v>60967</v>
      </c>
      <c r="N22" s="166">
        <f t="shared" si="2"/>
        <v>4220</v>
      </c>
      <c r="O22" s="166">
        <f t="shared" si="3"/>
        <v>4141</v>
      </c>
      <c r="Q22" s="168"/>
      <c r="R22" s="169"/>
    </row>
    <row r="23" spans="1:18" x14ac:dyDescent="0.3">
      <c r="A23" s="182"/>
      <c r="B23" s="183"/>
      <c r="C23" s="183"/>
      <c r="D23" s="184"/>
      <c r="E23" s="183"/>
      <c r="F23" s="184"/>
      <c r="G23" s="183"/>
      <c r="H23" s="183"/>
      <c r="I23" s="183"/>
      <c r="J23" s="184"/>
      <c r="K23" s="183"/>
      <c r="L23" s="184"/>
      <c r="M23" s="183"/>
      <c r="N23" s="183"/>
      <c r="O23" s="183"/>
      <c r="Q23" s="168"/>
      <c r="R23" s="169"/>
    </row>
    <row r="24" spans="1:18" s="158" customFormat="1" x14ac:dyDescent="0.3">
      <c r="A24" s="165" t="s">
        <v>2413</v>
      </c>
      <c r="B24" s="166"/>
      <c r="C24" s="166"/>
      <c r="D24" s="167"/>
      <c r="E24" s="166"/>
      <c r="F24" s="167"/>
      <c r="G24" s="166"/>
      <c r="H24" s="166">
        <f>G24</f>
        <v>0</v>
      </c>
      <c r="I24" s="166"/>
      <c r="J24" s="167"/>
      <c r="K24" s="166"/>
      <c r="L24" s="167"/>
      <c r="M24" s="166"/>
      <c r="N24" s="166"/>
      <c r="O24" s="166"/>
      <c r="Q24" s="168"/>
      <c r="R24" s="169"/>
    </row>
    <row r="25" spans="1:18" x14ac:dyDescent="0.3">
      <c r="A25" s="182" t="s">
        <v>2128</v>
      </c>
      <c r="B25" s="183">
        <f>ROUND(SUMIF('Trial Balance'!S:S,A25,'Trial Balance'!H:H),0)</f>
        <v>0</v>
      </c>
      <c r="C25" s="183">
        <f>ROUND(SUMIF('Trial Balance'!S:S,A25,'Trial Balance'!I:I),0)</f>
        <v>0</v>
      </c>
      <c r="D25" s="184"/>
      <c r="E25" s="183">
        <f>ROUND(SUMIF('Trial Balance'!S:S,A25,'Trial Balance'!J:J),0)</f>
        <v>0</v>
      </c>
      <c r="F25" s="184"/>
      <c r="G25" s="183">
        <f>B25+C25+D25-E25-F25</f>
        <v>0</v>
      </c>
      <c r="H25" s="183">
        <f>-ROUND(SUMIF('Trial Balance'!T:T,A25,'Trial Balance'!H:H),0)</f>
        <v>0</v>
      </c>
      <c r="I25" s="183">
        <f>ROUND(SUMIF('Trial Balance'!T:T,A25,'Trial Balance'!J:J),0)</f>
        <v>0</v>
      </c>
      <c r="J25" s="184"/>
      <c r="K25" s="183">
        <f>ROUND(SUMIF('Trial Balance'!T:T,A25,'Trial Balance'!I:I),0)</f>
        <v>0</v>
      </c>
      <c r="L25" s="184"/>
      <c r="M25" s="183">
        <f t="shared" ref="M25:M37" si="4">H25+I25-K25</f>
        <v>0</v>
      </c>
      <c r="N25" s="183">
        <f t="shared" ref="N25:N37" si="5">B25-H25</f>
        <v>0</v>
      </c>
      <c r="O25" s="183">
        <f t="shared" ref="O25:O37" si="6">G25-M25</f>
        <v>0</v>
      </c>
      <c r="Q25" s="168"/>
      <c r="R25" s="169"/>
    </row>
    <row r="26" spans="1:18" x14ac:dyDescent="0.3">
      <c r="A26" s="182" t="s">
        <v>102</v>
      </c>
      <c r="B26" s="183">
        <f>ROUND(SUMIF('Trial Balance'!S:S,A26,'Trial Balance'!H:H),0)</f>
        <v>15715</v>
      </c>
      <c r="C26" s="183">
        <f>ROUND(SUMIF('Trial Balance'!S:S,A26,'Trial Balance'!I:I),0)</f>
        <v>0</v>
      </c>
      <c r="D26" s="184"/>
      <c r="E26" s="183">
        <f>ROUND(SUMIF('Trial Balance'!S:S,A26,'Trial Balance'!J:J),0)</f>
        <v>0</v>
      </c>
      <c r="F26" s="184"/>
      <c r="G26" s="183">
        <f t="shared" ref="G26:G36" si="7">B26+C26+D26-E26-F26</f>
        <v>15715</v>
      </c>
      <c r="H26" s="183">
        <f>-ROUND(SUMIF('Trial Balance'!T:T,A26,'Trial Balance'!H:H),0)</f>
        <v>15715</v>
      </c>
      <c r="I26" s="183">
        <f>ROUND(SUMIF('Trial Balance'!T:T,A26,'Trial Balance'!J:J),0)</f>
        <v>0</v>
      </c>
      <c r="J26" s="184"/>
      <c r="K26" s="183">
        <f>ROUND(SUMIF('Trial Balance'!T:T,A26,'Trial Balance'!I:I),0)</f>
        <v>0</v>
      </c>
      <c r="L26" s="184"/>
      <c r="M26" s="183">
        <f t="shared" si="4"/>
        <v>15715</v>
      </c>
      <c r="N26" s="183">
        <f t="shared" si="5"/>
        <v>0</v>
      </c>
      <c r="O26" s="183">
        <f t="shared" si="6"/>
        <v>0</v>
      </c>
      <c r="Q26" s="168"/>
      <c r="R26" s="169"/>
    </row>
    <row r="27" spans="1:18" x14ac:dyDescent="0.3">
      <c r="A27" s="182" t="s">
        <v>2129</v>
      </c>
      <c r="B27" s="183">
        <f>ROUND(SUMIF('Trial Balance'!S:S,A27,'Trial Balance'!H:H),0)</f>
        <v>2416322</v>
      </c>
      <c r="C27" s="183">
        <f>ROUND(SUMIF('Trial Balance'!S:S,A27,'Trial Balance'!I:I),0)</f>
        <v>41495</v>
      </c>
      <c r="D27" s="184"/>
      <c r="E27" s="183">
        <f>ROUND(SUMIF('Trial Balance'!S:S,A27,'Trial Balance'!J:J),0)</f>
        <v>0</v>
      </c>
      <c r="F27" s="184"/>
      <c r="G27" s="183">
        <f t="shared" si="7"/>
        <v>2457817</v>
      </c>
      <c r="H27" s="183">
        <f>-ROUND(SUMIF('Trial Balance'!T:T,A27,'Trial Balance'!H:H),0)</f>
        <v>1938320</v>
      </c>
      <c r="I27" s="183">
        <f>ROUND(SUMIF('Trial Balance'!T:T,A27,'Trial Balance'!J:J),0)</f>
        <v>166333</v>
      </c>
      <c r="J27" s="184"/>
      <c r="K27" s="183">
        <f>ROUND(SUMIF('Trial Balance'!T:T,A27,'Trial Balance'!I:I),0)</f>
        <v>0</v>
      </c>
      <c r="L27" s="184"/>
      <c r="M27" s="183">
        <f t="shared" si="4"/>
        <v>2104653</v>
      </c>
      <c r="N27" s="183">
        <f t="shared" si="5"/>
        <v>478002</v>
      </c>
      <c r="O27" s="183">
        <f t="shared" si="6"/>
        <v>353164</v>
      </c>
      <c r="Q27" s="168"/>
      <c r="R27" s="169"/>
    </row>
    <row r="28" spans="1:18" x14ac:dyDescent="0.3">
      <c r="A28" s="182" t="s">
        <v>2130</v>
      </c>
      <c r="B28" s="183">
        <f>ROUND(SUMIF('Trial Balance'!S:S,A28,'Trial Balance'!H:H),0)</f>
        <v>292171</v>
      </c>
      <c r="C28" s="183">
        <f>ROUND(SUMIF('Trial Balance'!S:S,A28,'Trial Balance'!I:I),0)</f>
        <v>0</v>
      </c>
      <c r="D28" s="184"/>
      <c r="E28" s="183">
        <f>ROUND(SUMIF('Trial Balance'!S:S,A28,'Trial Balance'!J:J),0)</f>
        <v>0</v>
      </c>
      <c r="F28" s="184"/>
      <c r="G28" s="183">
        <f t="shared" si="7"/>
        <v>292171</v>
      </c>
      <c r="H28" s="183">
        <f>-ROUND(SUMIF('Trial Balance'!T:T,A28,'Trial Balance'!H:H),0)</f>
        <v>275933</v>
      </c>
      <c r="I28" s="183">
        <f>ROUND(SUMIF('Trial Balance'!T:T,A28,'Trial Balance'!J:J),0)</f>
        <v>8992</v>
      </c>
      <c r="J28" s="184"/>
      <c r="K28" s="183">
        <f>ROUND(SUMIF('Trial Balance'!T:T,A28,'Trial Balance'!I:I),0)</f>
        <v>0</v>
      </c>
      <c r="L28" s="184"/>
      <c r="M28" s="183">
        <f t="shared" si="4"/>
        <v>284925</v>
      </c>
      <c r="N28" s="183">
        <f t="shared" si="5"/>
        <v>16238</v>
      </c>
      <c r="O28" s="183">
        <f t="shared" si="6"/>
        <v>7246</v>
      </c>
      <c r="Q28" s="168"/>
      <c r="R28" s="169"/>
    </row>
    <row r="29" spans="1:18" x14ac:dyDescent="0.3">
      <c r="A29" s="182" t="s">
        <v>2414</v>
      </c>
      <c r="B29" s="183">
        <f>ROUND(SUMIF('Trial Balance'!S:S,A29,'Trial Balance'!H:H),0)</f>
        <v>0</v>
      </c>
      <c r="C29" s="183">
        <f>ROUND(SUMIF('Trial Balance'!S:S,A29,'Trial Balance'!I:I),0)</f>
        <v>0</v>
      </c>
      <c r="D29" s="184"/>
      <c r="E29" s="183">
        <f>ROUND(SUMIF('Trial Balance'!S:S,A29,'Trial Balance'!J:J),0)</f>
        <v>0</v>
      </c>
      <c r="F29" s="184"/>
      <c r="G29" s="183">
        <f t="shared" si="7"/>
        <v>0</v>
      </c>
      <c r="H29" s="183">
        <f>-ROUND(SUMIF('Trial Balance'!T:T,A29,'Trial Balance'!H:H),0)</f>
        <v>0</v>
      </c>
      <c r="I29" s="183">
        <f>ROUND(SUMIF('Trial Balance'!T:T,A29,'Trial Balance'!J:J),0)</f>
        <v>0</v>
      </c>
      <c r="J29" s="184"/>
      <c r="K29" s="183">
        <f>ROUND(SUMIF('Trial Balance'!T:T,A29,'Trial Balance'!I:I),0)</f>
        <v>0</v>
      </c>
      <c r="L29" s="184"/>
      <c r="M29" s="183">
        <f t="shared" si="4"/>
        <v>0</v>
      </c>
      <c r="N29" s="183">
        <f t="shared" si="5"/>
        <v>0</v>
      </c>
      <c r="O29" s="183">
        <f t="shared" si="6"/>
        <v>0</v>
      </c>
      <c r="Q29" s="168"/>
      <c r="R29" s="169"/>
    </row>
    <row r="30" spans="1:18" x14ac:dyDescent="0.3">
      <c r="A30" s="182" t="s">
        <v>2131</v>
      </c>
      <c r="B30" s="183">
        <f>ROUND(SUMIF('Trial Balance'!S:S,A30,'Trial Balance'!H:H),0)</f>
        <v>0</v>
      </c>
      <c r="C30" s="183">
        <f>ROUND(SUMIF('Trial Balance'!S:S,A30,'Trial Balance'!I:I),0)</f>
        <v>0</v>
      </c>
      <c r="D30" s="184"/>
      <c r="E30" s="183">
        <f>ROUND(SUMIF('Trial Balance'!S:S,A30,'Trial Balance'!J:J),0)</f>
        <v>0</v>
      </c>
      <c r="F30" s="184"/>
      <c r="G30" s="183">
        <f t="shared" si="7"/>
        <v>0</v>
      </c>
      <c r="H30" s="183">
        <f>-ROUND(SUMIF('Trial Balance'!T:T,A30,'Trial Balance'!H:H),0)</f>
        <v>0</v>
      </c>
      <c r="I30" s="183">
        <f>ROUND(SUMIF('Trial Balance'!T:T,A30,'Trial Balance'!J:J),0)</f>
        <v>0</v>
      </c>
      <c r="J30" s="184"/>
      <c r="K30" s="183">
        <f>ROUND(SUMIF('Trial Balance'!T:T,A30,'Trial Balance'!I:I),0)</f>
        <v>0</v>
      </c>
      <c r="L30" s="184"/>
      <c r="M30" s="183">
        <f t="shared" si="4"/>
        <v>0</v>
      </c>
      <c r="N30" s="183">
        <f t="shared" si="5"/>
        <v>0</v>
      </c>
      <c r="O30" s="183">
        <f t="shared" si="6"/>
        <v>0</v>
      </c>
      <c r="Q30" s="168"/>
      <c r="R30" s="169"/>
    </row>
    <row r="31" spans="1:18" x14ac:dyDescent="0.3">
      <c r="A31" s="182" t="s">
        <v>2134</v>
      </c>
      <c r="B31" s="183">
        <f>ROUND(SUMIF('Trial Balance'!S:S,A31,'Trial Balance'!H:H),0)</f>
        <v>0</v>
      </c>
      <c r="C31" s="183">
        <f>ROUND(SUMIF('Trial Balance'!S:S,A31,'Trial Balance'!I:I),0)</f>
        <v>0</v>
      </c>
      <c r="D31" s="184"/>
      <c r="E31" s="183">
        <f>ROUND(SUMIF('Trial Balance'!S:S,A31,'Trial Balance'!J:J),0)</f>
        <v>0</v>
      </c>
      <c r="F31" s="184"/>
      <c r="G31" s="183">
        <f t="shared" si="7"/>
        <v>0</v>
      </c>
      <c r="H31" s="183">
        <f>-ROUND(SUMIF('Trial Balance'!T:T,A31,'Trial Balance'!H:H),0)</f>
        <v>0</v>
      </c>
      <c r="I31" s="183">
        <f>ROUND(SUMIF('Trial Balance'!T:T,A31,'Trial Balance'!J:J),0)</f>
        <v>0</v>
      </c>
      <c r="J31" s="184"/>
      <c r="K31" s="183">
        <f>ROUND(SUMIF('Trial Balance'!T:T,A31,'Trial Balance'!I:I),0)</f>
        <v>0</v>
      </c>
      <c r="L31" s="184"/>
      <c r="M31" s="183">
        <f t="shared" si="4"/>
        <v>0</v>
      </c>
      <c r="N31" s="183">
        <f t="shared" si="5"/>
        <v>0</v>
      </c>
      <c r="O31" s="183">
        <f t="shared" si="6"/>
        <v>0</v>
      </c>
      <c r="Q31" s="168"/>
      <c r="R31" s="169"/>
    </row>
    <row r="32" spans="1:18" x14ac:dyDescent="0.3">
      <c r="A32" s="182" t="s">
        <v>2135</v>
      </c>
      <c r="B32" s="183">
        <f>ROUND(SUMIF('Trial Balance'!S:S,A32,'Trial Balance'!H:H),0)</f>
        <v>0</v>
      </c>
      <c r="C32" s="183">
        <f>ROUND(SUMIF('Trial Balance'!S:S,A32,'Trial Balance'!I:I),0)</f>
        <v>0</v>
      </c>
      <c r="D32" s="184"/>
      <c r="E32" s="183">
        <f>ROUND(SUMIF('Trial Balance'!S:S,A32,'Trial Balance'!J:J),0)</f>
        <v>0</v>
      </c>
      <c r="F32" s="184"/>
      <c r="G32" s="183">
        <f t="shared" si="7"/>
        <v>0</v>
      </c>
      <c r="H32" s="183">
        <f>-ROUND(SUMIF('Trial Balance'!T:T,A32,'Trial Balance'!H:H),0)</f>
        <v>0</v>
      </c>
      <c r="I32" s="183">
        <f>ROUND(SUMIF('Trial Balance'!T:T,A32,'Trial Balance'!J:J),0)</f>
        <v>0</v>
      </c>
      <c r="J32" s="184"/>
      <c r="K32" s="183">
        <f>ROUND(SUMIF('Trial Balance'!T:T,A32,'Trial Balance'!I:I),0)</f>
        <v>0</v>
      </c>
      <c r="L32" s="184"/>
      <c r="M32" s="183">
        <f t="shared" si="4"/>
        <v>0</v>
      </c>
      <c r="N32" s="183">
        <f t="shared" si="5"/>
        <v>0</v>
      </c>
      <c r="O32" s="183">
        <f t="shared" si="6"/>
        <v>0</v>
      </c>
      <c r="Q32" s="168"/>
      <c r="R32" s="169"/>
    </row>
    <row r="33" spans="1:18" x14ac:dyDescent="0.3">
      <c r="A33" s="182" t="s">
        <v>2132</v>
      </c>
      <c r="B33" s="183">
        <f>ROUND(SUMIF('Trial Balance'!S:S,A33,'Trial Balance'!H:H),0)</f>
        <v>0</v>
      </c>
      <c r="C33" s="183">
        <f>ROUND(SUMIF('Trial Balance'!S:S,A33,'Trial Balance'!I:I),0)</f>
        <v>0</v>
      </c>
      <c r="D33" s="184"/>
      <c r="E33" s="183">
        <f>ROUND(SUMIF('Trial Balance'!S:S,A33,'Trial Balance'!J:J),0)</f>
        <v>0</v>
      </c>
      <c r="F33" s="184"/>
      <c r="G33" s="183">
        <f t="shared" si="7"/>
        <v>0</v>
      </c>
      <c r="H33" s="183">
        <f>-ROUND(SUMIF('Trial Balance'!T:T,A33,'Trial Balance'!H:H),0)</f>
        <v>0</v>
      </c>
      <c r="I33" s="183">
        <f>ROUND(SUMIF('Trial Balance'!T:T,A33,'Trial Balance'!J:J),0)</f>
        <v>0</v>
      </c>
      <c r="J33" s="184"/>
      <c r="K33" s="183">
        <f>ROUND(SUMIF('Trial Balance'!T:T,A33,'Trial Balance'!I:I),0)</f>
        <v>0</v>
      </c>
      <c r="L33" s="184"/>
      <c r="M33" s="183">
        <f t="shared" si="4"/>
        <v>0</v>
      </c>
      <c r="N33" s="183">
        <f t="shared" si="5"/>
        <v>0</v>
      </c>
      <c r="O33" s="183">
        <f t="shared" si="6"/>
        <v>0</v>
      </c>
      <c r="Q33" s="168"/>
      <c r="R33" s="169"/>
    </row>
    <row r="34" spans="1:18" x14ac:dyDescent="0.3">
      <c r="A34" s="182" t="s">
        <v>2133</v>
      </c>
      <c r="B34" s="183">
        <f>ROUND(SUMIF('Trial Balance'!S:S,A34,'Trial Balance'!H:H),0)</f>
        <v>0</v>
      </c>
      <c r="C34" s="183">
        <f>ROUND(SUMIF('Trial Balance'!S:S,A34,'Trial Balance'!I:I),0)</f>
        <v>0</v>
      </c>
      <c r="D34" s="184"/>
      <c r="E34" s="183">
        <f>ROUND(SUMIF('Trial Balance'!S:S,A34,'Trial Balance'!J:J),0)</f>
        <v>0</v>
      </c>
      <c r="F34" s="184"/>
      <c r="G34" s="183">
        <f t="shared" si="7"/>
        <v>0</v>
      </c>
      <c r="H34" s="183">
        <f>-ROUND(SUMIF('Trial Balance'!T:T,A34,'Trial Balance'!H:H),0)</f>
        <v>0</v>
      </c>
      <c r="I34" s="183">
        <f>ROUND(SUMIF('Trial Balance'!T:T,A34,'Trial Balance'!J:J),0)</f>
        <v>0</v>
      </c>
      <c r="J34" s="184"/>
      <c r="K34" s="183">
        <f>ROUND(SUMIF('Trial Balance'!T:T,A34,'Trial Balance'!I:I),0)</f>
        <v>0</v>
      </c>
      <c r="L34" s="184"/>
      <c r="M34" s="183">
        <f t="shared" si="4"/>
        <v>0</v>
      </c>
      <c r="N34" s="183">
        <f t="shared" si="5"/>
        <v>0</v>
      </c>
      <c r="O34" s="183">
        <f t="shared" si="6"/>
        <v>0</v>
      </c>
      <c r="Q34" s="168"/>
      <c r="R34" s="169"/>
    </row>
    <row r="35" spans="1:18" x14ac:dyDescent="0.3">
      <c r="A35" s="182" t="s">
        <v>2415</v>
      </c>
      <c r="B35" s="183">
        <f>ROUND(SUMIF('Trial Balance'!S:S,A35,'Trial Balance'!H:H),0)</f>
        <v>0</v>
      </c>
      <c r="C35" s="183">
        <f>ROUND(SUMIF('Trial Balance'!S:S,A35,'Trial Balance'!I:I),0)</f>
        <v>0</v>
      </c>
      <c r="D35" s="184"/>
      <c r="E35" s="183">
        <f>ROUND(SUMIF('Trial Balance'!S:S,A35,'Trial Balance'!J:J),0)</f>
        <v>0</v>
      </c>
      <c r="F35" s="184"/>
      <c r="G35" s="183">
        <f t="shared" si="7"/>
        <v>0</v>
      </c>
      <c r="H35" s="183">
        <f>-ROUND(SUMIF('Trial Balance'!T:T,A35,'Trial Balance'!H:H),0)</f>
        <v>0</v>
      </c>
      <c r="I35" s="183">
        <f>ROUND(SUMIF('Trial Balance'!T:T,A35,'Trial Balance'!J:J),0)</f>
        <v>0</v>
      </c>
      <c r="J35" s="184"/>
      <c r="K35" s="183">
        <f>ROUND(SUMIF('Trial Balance'!T:T,A35,'Trial Balance'!I:I),0)</f>
        <v>0</v>
      </c>
      <c r="L35" s="184"/>
      <c r="M35" s="183">
        <f t="shared" si="4"/>
        <v>0</v>
      </c>
      <c r="N35" s="183">
        <f t="shared" si="5"/>
        <v>0</v>
      </c>
      <c r="O35" s="183">
        <f t="shared" si="6"/>
        <v>0</v>
      </c>
      <c r="Q35" s="168"/>
      <c r="R35" s="169"/>
    </row>
    <row r="36" spans="1:18" x14ac:dyDescent="0.3">
      <c r="A36" s="182" t="s">
        <v>2181</v>
      </c>
      <c r="B36" s="183">
        <f>ROUND(SUMIF('Trial Balance'!S:S,A36,'Trial Balance'!H:H),0)</f>
        <v>0</v>
      </c>
      <c r="C36" s="183">
        <f>ROUND(SUMIF('Trial Balance'!S:S,A36,'Trial Balance'!I:I),0)</f>
        <v>0</v>
      </c>
      <c r="D36" s="184"/>
      <c r="E36" s="183">
        <f>ROUND(SUMIF('Trial Balance'!S:S,A36,'Trial Balance'!J:J),0)</f>
        <v>0</v>
      </c>
      <c r="F36" s="184"/>
      <c r="G36" s="183">
        <f t="shared" si="7"/>
        <v>0</v>
      </c>
      <c r="H36" s="183">
        <f>-ROUND(SUMIF('Trial Balance'!T:T,A36,'Trial Balance'!H:H),0)</f>
        <v>0</v>
      </c>
      <c r="I36" s="183">
        <f>ROUND(SUMIF('Trial Balance'!T:T,A36,'Trial Balance'!J:J),0)</f>
        <v>0</v>
      </c>
      <c r="J36" s="184"/>
      <c r="K36" s="183">
        <f>ROUND(SUMIF('Trial Balance'!T:T,A36,'Trial Balance'!I:I),0)</f>
        <v>0</v>
      </c>
      <c r="L36" s="184"/>
      <c r="M36" s="183">
        <f t="shared" si="4"/>
        <v>0</v>
      </c>
      <c r="N36" s="183">
        <f t="shared" si="5"/>
        <v>0</v>
      </c>
      <c r="O36" s="183">
        <f t="shared" si="6"/>
        <v>0</v>
      </c>
      <c r="Q36" s="168"/>
      <c r="R36" s="169"/>
    </row>
    <row r="37" spans="1:18" s="158" customFormat="1" x14ac:dyDescent="0.3">
      <c r="A37" s="165" t="s">
        <v>2416</v>
      </c>
      <c r="B37" s="166">
        <f>SUM(B25:B36)</f>
        <v>2724208</v>
      </c>
      <c r="C37" s="166">
        <f t="shared" ref="C37:I37" si="8">SUM(C25:C36)</f>
        <v>41495</v>
      </c>
      <c r="D37" s="167">
        <f t="shared" si="8"/>
        <v>0</v>
      </c>
      <c r="E37" s="166">
        <f t="shared" si="8"/>
        <v>0</v>
      </c>
      <c r="F37" s="167">
        <f t="shared" si="8"/>
        <v>0</v>
      </c>
      <c r="G37" s="166">
        <f t="shared" si="8"/>
        <v>2765703</v>
      </c>
      <c r="H37" s="166">
        <f t="shared" si="8"/>
        <v>2229968</v>
      </c>
      <c r="I37" s="166">
        <f t="shared" si="8"/>
        <v>175325</v>
      </c>
      <c r="J37" s="167"/>
      <c r="K37" s="166">
        <f t="shared" ref="K37" si="9">SUM(K25:K36)</f>
        <v>0</v>
      </c>
      <c r="L37" s="167"/>
      <c r="M37" s="166">
        <f t="shared" si="4"/>
        <v>2405293</v>
      </c>
      <c r="N37" s="166">
        <f t="shared" si="5"/>
        <v>494240</v>
      </c>
      <c r="O37" s="166">
        <f t="shared" si="6"/>
        <v>360410</v>
      </c>
      <c r="Q37" s="170"/>
      <c r="R37" s="169"/>
    </row>
    <row r="38" spans="1:18" x14ac:dyDescent="0.3">
      <c r="A38" s="182"/>
      <c r="B38" s="183"/>
      <c r="C38" s="183"/>
      <c r="D38" s="184"/>
      <c r="E38" s="183"/>
      <c r="F38" s="184"/>
      <c r="G38" s="183"/>
      <c r="H38" s="183"/>
      <c r="I38" s="183"/>
      <c r="J38" s="184"/>
      <c r="K38" s="183"/>
      <c r="L38" s="184"/>
      <c r="M38" s="183"/>
      <c r="N38" s="183"/>
      <c r="O38" s="183"/>
      <c r="Q38" s="168"/>
      <c r="R38" s="169"/>
    </row>
    <row r="39" spans="1:18" s="158" customFormat="1" x14ac:dyDescent="0.3">
      <c r="A39" s="165" t="s">
        <v>2417</v>
      </c>
      <c r="B39" s="166"/>
      <c r="C39" s="166"/>
      <c r="D39" s="167"/>
      <c r="E39" s="166"/>
      <c r="F39" s="167"/>
      <c r="G39" s="166"/>
      <c r="H39" s="166"/>
      <c r="I39" s="166"/>
      <c r="J39" s="167"/>
      <c r="K39" s="166"/>
      <c r="L39" s="167"/>
      <c r="M39" s="166"/>
      <c r="N39" s="166"/>
      <c r="O39" s="166"/>
      <c r="Q39" s="168"/>
      <c r="R39" s="169"/>
    </row>
    <row r="40" spans="1:18" x14ac:dyDescent="0.3">
      <c r="A40" s="182" t="s">
        <v>2136</v>
      </c>
      <c r="B40" s="183">
        <f>ROUND(SUMIF('Trial Balance'!S:S,A40,'Trial Balance'!H:H),0)</f>
        <v>0</v>
      </c>
      <c r="C40" s="183">
        <f>ROUND(SUMIF('Trial Balance'!S:S,A40,'Trial Balance'!I:I),0)</f>
        <v>0</v>
      </c>
      <c r="D40" s="184"/>
      <c r="E40" s="183">
        <f>ROUND(SUMIF('Trial Balance'!S:S,A40,'Trial Balance'!J:J),0)</f>
        <v>0</v>
      </c>
      <c r="F40" s="184"/>
      <c r="G40" s="183">
        <f t="shared" ref="G40:G45" si="10">B40+C40+D40-E40-F40</f>
        <v>0</v>
      </c>
      <c r="H40" s="183">
        <f>-ROUND(SUMIF('Trial Balance'!T:T,A40,'Trial Balance'!H:H),0)</f>
        <v>0</v>
      </c>
      <c r="I40" s="183">
        <f>ROUND(SUMIF('Trial Balance'!T:T,A40,'Trial Balance'!J:J),0)</f>
        <v>0</v>
      </c>
      <c r="J40" s="184"/>
      <c r="K40" s="183">
        <f>ROUND(SUMIF('Trial Balance'!T:T,A40,'Trial Balance'!I:I),0)</f>
        <v>0</v>
      </c>
      <c r="L40" s="184"/>
      <c r="M40" s="183">
        <f t="shared" ref="M40:M45" si="11">H40+I40-K40</f>
        <v>0</v>
      </c>
      <c r="N40" s="183">
        <f t="shared" ref="N40:N46" si="12">B40-H40</f>
        <v>0</v>
      </c>
      <c r="O40" s="183">
        <f t="shared" ref="O40:O46" si="13">G40-M40</f>
        <v>0</v>
      </c>
      <c r="Q40" s="168"/>
      <c r="R40" s="169"/>
    </row>
    <row r="41" spans="1:18" x14ac:dyDescent="0.3">
      <c r="A41" s="182" t="s">
        <v>2138</v>
      </c>
      <c r="B41" s="183">
        <f>ROUND(SUMIF('Trial Balance'!S:S,A41,'Trial Balance'!H:H),0)</f>
        <v>0</v>
      </c>
      <c r="C41" s="183">
        <f>ROUND(SUMIF('Trial Balance'!S:S,A41,'Trial Balance'!I:I),0)</f>
        <v>0</v>
      </c>
      <c r="D41" s="184"/>
      <c r="E41" s="183">
        <f>ROUND(SUMIF('Trial Balance'!S:S,A41,'Trial Balance'!J:J),0)</f>
        <v>0</v>
      </c>
      <c r="F41" s="184"/>
      <c r="G41" s="183">
        <f t="shared" si="10"/>
        <v>0</v>
      </c>
      <c r="H41" s="183">
        <f>-ROUND(SUMIF('Trial Balance'!T:T,A41,'Trial Balance'!H:H),0)</f>
        <v>0</v>
      </c>
      <c r="I41" s="183">
        <f>ROUND(SUMIF('Trial Balance'!T:T,A41,'Trial Balance'!J:J),0)</f>
        <v>0</v>
      </c>
      <c r="J41" s="184"/>
      <c r="K41" s="183">
        <f>ROUND(SUMIF('Trial Balance'!T:T,A41,'Trial Balance'!I:I),0)</f>
        <v>0</v>
      </c>
      <c r="L41" s="184"/>
      <c r="M41" s="183">
        <f t="shared" si="11"/>
        <v>0</v>
      </c>
      <c r="N41" s="183">
        <f t="shared" si="12"/>
        <v>0</v>
      </c>
      <c r="O41" s="183">
        <f t="shared" si="13"/>
        <v>0</v>
      </c>
      <c r="Q41" s="168"/>
      <c r="R41" s="169"/>
    </row>
    <row r="42" spans="1:18" x14ac:dyDescent="0.3">
      <c r="A42" s="182" t="s">
        <v>2418</v>
      </c>
      <c r="B42" s="183">
        <f>ROUND(SUMIF('Trial Balance'!S:S,A42,'Trial Balance'!H:H),0)</f>
        <v>0</v>
      </c>
      <c r="C42" s="183">
        <f>ROUND(SUMIF('Trial Balance'!S:S,A42,'Trial Balance'!I:I),0)</f>
        <v>0</v>
      </c>
      <c r="D42" s="184"/>
      <c r="E42" s="183">
        <f>ROUND(SUMIF('Trial Balance'!S:S,A42,'Trial Balance'!J:J),0)</f>
        <v>0</v>
      </c>
      <c r="F42" s="184"/>
      <c r="G42" s="183">
        <f t="shared" si="10"/>
        <v>0</v>
      </c>
      <c r="H42" s="183">
        <f>-ROUND(SUMIF('Trial Balance'!T:T,A42,'Trial Balance'!H:H),0)</f>
        <v>0</v>
      </c>
      <c r="I42" s="183">
        <f>ROUND(SUMIF('Trial Balance'!T:T,A42,'Trial Balance'!J:J),0)</f>
        <v>0</v>
      </c>
      <c r="J42" s="184"/>
      <c r="K42" s="183">
        <f>ROUND(SUMIF('Trial Balance'!T:T,A42,'Trial Balance'!I:I),0)</f>
        <v>0</v>
      </c>
      <c r="L42" s="184"/>
      <c r="M42" s="183">
        <f t="shared" si="11"/>
        <v>0</v>
      </c>
      <c r="N42" s="183">
        <f t="shared" si="12"/>
        <v>0</v>
      </c>
      <c r="O42" s="183">
        <f t="shared" si="13"/>
        <v>0</v>
      </c>
      <c r="Q42" s="168"/>
      <c r="R42" s="169"/>
    </row>
    <row r="43" spans="1:18" x14ac:dyDescent="0.3">
      <c r="A43" s="182" t="s">
        <v>2419</v>
      </c>
      <c r="B43" s="183">
        <f>ROUND(SUMIF('Trial Balance'!S:S,A43,'Trial Balance'!H:H),0)</f>
        <v>0</v>
      </c>
      <c r="C43" s="183">
        <f>ROUND(SUMIF('Trial Balance'!S:S,A43,'Trial Balance'!I:I),0)</f>
        <v>0</v>
      </c>
      <c r="D43" s="184"/>
      <c r="E43" s="183">
        <f>ROUND(SUMIF('Trial Balance'!S:S,A43,'Trial Balance'!J:J),0)</f>
        <v>0</v>
      </c>
      <c r="F43" s="184"/>
      <c r="G43" s="183">
        <f t="shared" si="10"/>
        <v>0</v>
      </c>
      <c r="H43" s="183">
        <f>-ROUND(SUMIF('Trial Balance'!T:T,A43,'Trial Balance'!H:H),0)</f>
        <v>0</v>
      </c>
      <c r="I43" s="183">
        <f>ROUND(SUMIF('Trial Balance'!T:T,A43,'Trial Balance'!J:J),0)</f>
        <v>0</v>
      </c>
      <c r="J43" s="184"/>
      <c r="K43" s="183">
        <f>ROUND(SUMIF('Trial Balance'!T:T,A43,'Trial Balance'!I:I),0)</f>
        <v>0</v>
      </c>
      <c r="L43" s="184"/>
      <c r="M43" s="183">
        <f t="shared" si="11"/>
        <v>0</v>
      </c>
      <c r="N43" s="183">
        <f t="shared" si="12"/>
        <v>0</v>
      </c>
      <c r="O43" s="183">
        <f t="shared" si="13"/>
        <v>0</v>
      </c>
      <c r="Q43" s="168"/>
      <c r="R43" s="169"/>
    </row>
    <row r="44" spans="1:18" x14ac:dyDescent="0.3">
      <c r="A44" s="182" t="s">
        <v>2137</v>
      </c>
      <c r="B44" s="183">
        <f>ROUND(SUMIF('Trial Balance'!S:S,A44,'Trial Balance'!H:H),0)</f>
        <v>0</v>
      </c>
      <c r="C44" s="183">
        <f>ROUND(SUMIF('Trial Balance'!S:S,A44,'Trial Balance'!I:I),0)</f>
        <v>0</v>
      </c>
      <c r="D44" s="184"/>
      <c r="E44" s="183">
        <f>ROUND(SUMIF('Trial Balance'!S:S,A44,'Trial Balance'!J:J),0)</f>
        <v>0</v>
      </c>
      <c r="F44" s="184"/>
      <c r="G44" s="183">
        <f t="shared" si="10"/>
        <v>0</v>
      </c>
      <c r="H44" s="183">
        <f>-ROUND(SUMIF('Trial Balance'!T:T,A44,'Trial Balance'!H:H),0)</f>
        <v>0</v>
      </c>
      <c r="I44" s="183">
        <f>ROUND(SUMIF('Trial Balance'!T:T,A44,'Trial Balance'!J:J),0)</f>
        <v>0</v>
      </c>
      <c r="J44" s="184"/>
      <c r="K44" s="183">
        <f>ROUND(SUMIF('Trial Balance'!T:T,A44,'Trial Balance'!I:I),0)</f>
        <v>0</v>
      </c>
      <c r="L44" s="184"/>
      <c r="M44" s="183">
        <f t="shared" si="11"/>
        <v>0</v>
      </c>
      <c r="N44" s="183">
        <f t="shared" si="12"/>
        <v>0</v>
      </c>
      <c r="O44" s="183">
        <f t="shared" si="13"/>
        <v>0</v>
      </c>
      <c r="Q44" s="168"/>
      <c r="R44" s="169"/>
    </row>
    <row r="45" spans="1:18" x14ac:dyDescent="0.3">
      <c r="A45" s="182" t="s">
        <v>2139</v>
      </c>
      <c r="B45" s="183">
        <f>ROUND(SUMIF('Trial Balance'!S:S,A45,'Trial Balance'!H:H),0)</f>
        <v>21006</v>
      </c>
      <c r="C45" s="183">
        <f>ROUND(SUMIF('Trial Balance'!S:S,A45,'Trial Balance'!I:I),0)</f>
        <v>0</v>
      </c>
      <c r="D45" s="184"/>
      <c r="E45" s="183">
        <f>ROUND(SUMIF('Trial Balance'!S:S,A45,'Trial Balance'!J:J),0)</f>
        <v>0</v>
      </c>
      <c r="F45" s="184"/>
      <c r="G45" s="183">
        <f t="shared" si="10"/>
        <v>21006</v>
      </c>
      <c r="H45" s="183">
        <f>-ROUND(SUMIF('Trial Balance'!T:T,A45,'Trial Balance'!H:H),0)</f>
        <v>0</v>
      </c>
      <c r="I45" s="183">
        <f>ROUND(SUMIF('Trial Balance'!T:T,A45,'Trial Balance'!J:J),0)</f>
        <v>0</v>
      </c>
      <c r="J45" s="184"/>
      <c r="K45" s="183">
        <f>ROUND(SUMIF('Trial Balance'!T:T,A45,'Trial Balance'!I:I),0)</f>
        <v>0</v>
      </c>
      <c r="L45" s="184"/>
      <c r="M45" s="183">
        <f t="shared" si="11"/>
        <v>0</v>
      </c>
      <c r="N45" s="183">
        <f t="shared" si="12"/>
        <v>21006</v>
      </c>
      <c r="O45" s="183">
        <f t="shared" si="13"/>
        <v>21006</v>
      </c>
      <c r="Q45" s="168"/>
      <c r="R45" s="169"/>
    </row>
    <row r="46" spans="1:18" s="158" customFormat="1" x14ac:dyDescent="0.3">
      <c r="A46" s="165" t="s">
        <v>2420</v>
      </c>
      <c r="B46" s="166">
        <f>SUM(B40:B45)</f>
        <v>21006</v>
      </c>
      <c r="C46" s="166">
        <f>SUM(C40:C45)</f>
        <v>0</v>
      </c>
      <c r="D46" s="167"/>
      <c r="E46" s="166">
        <f>SUM(E40:E45)</f>
        <v>0</v>
      </c>
      <c r="F46" s="167"/>
      <c r="G46" s="166">
        <f>SUM(G40:G45)</f>
        <v>21006</v>
      </c>
      <c r="H46" s="166">
        <f>SUM(H40:H45)</f>
        <v>0</v>
      </c>
      <c r="I46" s="166">
        <f t="shared" ref="I46:M46" si="14">SUM(I40:I45)</f>
        <v>0</v>
      </c>
      <c r="J46" s="167">
        <f t="shared" si="14"/>
        <v>0</v>
      </c>
      <c r="K46" s="166">
        <f t="shared" si="14"/>
        <v>0</v>
      </c>
      <c r="L46" s="167">
        <f t="shared" si="14"/>
        <v>0</v>
      </c>
      <c r="M46" s="166">
        <f t="shared" si="14"/>
        <v>0</v>
      </c>
      <c r="N46" s="166">
        <f t="shared" si="12"/>
        <v>21006</v>
      </c>
      <c r="O46" s="166">
        <f t="shared" si="13"/>
        <v>21006</v>
      </c>
      <c r="Q46" s="168"/>
      <c r="R46" s="169"/>
    </row>
    <row r="51" spans="1:20" x14ac:dyDescent="0.3">
      <c r="A51" s="158" t="s">
        <v>2421</v>
      </c>
    </row>
    <row r="53" spans="1:20" ht="24" x14ac:dyDescent="0.3">
      <c r="A53" s="171" t="s">
        <v>2422</v>
      </c>
      <c r="B53" s="171" t="s">
        <v>2403</v>
      </c>
      <c r="C53" s="171" t="s">
        <v>2395</v>
      </c>
      <c r="D53" s="171" t="s">
        <v>65</v>
      </c>
      <c r="E53" s="171" t="s">
        <v>2423</v>
      </c>
      <c r="G53" s="172" t="s">
        <v>2225</v>
      </c>
      <c r="H53" s="172" t="s">
        <v>2226</v>
      </c>
      <c r="I53" s="173" t="s">
        <v>2227</v>
      </c>
      <c r="J53" s="173" t="s">
        <v>2228</v>
      </c>
      <c r="K53" s="174" t="s">
        <v>312</v>
      </c>
      <c r="L53" s="174" t="s">
        <v>313</v>
      </c>
    </row>
    <row r="54" spans="1:20" x14ac:dyDescent="0.3">
      <c r="A54" s="182" t="s">
        <v>2123</v>
      </c>
      <c r="B54" s="183">
        <f>ABS(ROUND(SUMIF('Trial Balance'!S:S,T54,'Trial Balance'!H:H),0))</f>
        <v>0</v>
      </c>
      <c r="C54" s="183">
        <f>ABS(ROUND(SUMIF('Trial Balance'!S:S,T54,'Trial Balance'!J:J),0))</f>
        <v>0</v>
      </c>
      <c r="D54" s="183">
        <f>ABS(ROUND(SUMIF('Trial Balance'!S:S,T54,'Trial Balance'!I:I),0))</f>
        <v>0</v>
      </c>
      <c r="E54" s="183">
        <f>B54+C54-D54</f>
        <v>0</v>
      </c>
      <c r="T54" s="180" t="str">
        <f>A54&amp;" - "&amp;"ADJE"</f>
        <v>Set-up and development costs  - ADJE</v>
      </c>
    </row>
    <row r="55" spans="1:20" x14ac:dyDescent="0.3">
      <c r="A55" s="182" t="s">
        <v>2124</v>
      </c>
      <c r="B55" s="183">
        <f>ABS(ROUND(SUMIF('Trial Balance'!S:S,T55,'Trial Balance'!H:H),0))</f>
        <v>0</v>
      </c>
      <c r="C55" s="183">
        <f>ABS(ROUND(SUMIF('Trial Balance'!S:S,T55,'Trial Balance'!J:J),0))</f>
        <v>0</v>
      </c>
      <c r="D55" s="183">
        <f>ABS(ROUND(SUMIF('Trial Balance'!S:S,T55,'Trial Balance'!I:I),0))</f>
        <v>0</v>
      </c>
      <c r="E55" s="183">
        <f t="shared" ref="E55:E72" si="15">B55+C55-D55</f>
        <v>0</v>
      </c>
      <c r="T55" s="180" t="str">
        <f t="shared" ref="T55:T72" si="16">A55&amp;" - "&amp;"ADJE"</f>
        <v>Concessions, patents, trade marks, rights and similar assets and other intangible assets - ADJE</v>
      </c>
    </row>
    <row r="56" spans="1:20" x14ac:dyDescent="0.3">
      <c r="A56" s="182" t="s">
        <v>2125</v>
      </c>
      <c r="B56" s="183">
        <f>ABS(ROUND(SUMIF('Trial Balance'!S:S,T56,'Trial Balance'!H:H),0))</f>
        <v>0</v>
      </c>
      <c r="C56" s="183">
        <f>ABS(ROUND(SUMIF('Trial Balance'!S:S,T56,'Trial Balance'!J:J),0))</f>
        <v>0</v>
      </c>
      <c r="D56" s="183">
        <f>ABS(ROUND(SUMIF('Trial Balance'!S:S,T56,'Trial Balance'!I:I),0))</f>
        <v>0</v>
      </c>
      <c r="E56" s="183">
        <f t="shared" si="15"/>
        <v>0</v>
      </c>
      <c r="T56" s="180" t="str">
        <f t="shared" si="16"/>
        <v>Intangible assets for exploration and valuation of mineral resources - ADJE</v>
      </c>
    </row>
    <row r="57" spans="1:20" x14ac:dyDescent="0.3">
      <c r="A57" s="182" t="s">
        <v>2127</v>
      </c>
      <c r="B57" s="183">
        <f>ABS(ROUND(SUMIF('Trial Balance'!S:S,T57,'Trial Balance'!H:H),0))</f>
        <v>0</v>
      </c>
      <c r="C57" s="183">
        <f>ABS(ROUND(SUMIF('Trial Balance'!S:S,T57,'Trial Balance'!J:J),0))</f>
        <v>0</v>
      </c>
      <c r="D57" s="183">
        <f>ABS(ROUND(SUMIF('Trial Balance'!S:S,T57,'Trial Balance'!I:I),0))</f>
        <v>0</v>
      </c>
      <c r="E57" s="183">
        <f t="shared" si="15"/>
        <v>0</v>
      </c>
      <c r="T57" s="180" t="str">
        <f t="shared" si="16"/>
        <v>Other intangible assets - ADJE</v>
      </c>
    </row>
    <row r="58" spans="1:20" x14ac:dyDescent="0.3">
      <c r="A58" s="182" t="s">
        <v>2126</v>
      </c>
      <c r="B58" s="183">
        <f>ABS(ROUND(SUMIF('Trial Balance'!S:S,T58,'Trial Balance'!H:H),0))</f>
        <v>0</v>
      </c>
      <c r="C58" s="183">
        <f>ABS(ROUND(SUMIF('Trial Balance'!S:S,T58,'Trial Balance'!J:J),0))</f>
        <v>0</v>
      </c>
      <c r="D58" s="183">
        <f>ABS(ROUND(SUMIF('Trial Balance'!S:S,T58,'Trial Balance'!I:I),0))</f>
        <v>0</v>
      </c>
      <c r="E58" s="183">
        <f t="shared" si="15"/>
        <v>0</v>
      </c>
      <c r="T58" s="180" t="str">
        <f t="shared" si="16"/>
        <v>Goodwill - ADJE</v>
      </c>
    </row>
    <row r="59" spans="1:20" x14ac:dyDescent="0.3">
      <c r="A59" s="165" t="s">
        <v>2412</v>
      </c>
      <c r="B59" s="166">
        <f>SUM(B54:B58)</f>
        <v>0</v>
      </c>
      <c r="C59" s="166">
        <f t="shared" ref="C59:E59" si="17">SUM(C54:C58)</f>
        <v>0</v>
      </c>
      <c r="D59" s="166">
        <f t="shared" si="17"/>
        <v>0</v>
      </c>
      <c r="E59" s="166">
        <f t="shared" si="17"/>
        <v>0</v>
      </c>
      <c r="G59" s="185">
        <f>N22-B59</f>
        <v>4220</v>
      </c>
      <c r="H59" s="185">
        <f>O22-E59</f>
        <v>4141</v>
      </c>
      <c r="I59" s="175">
        <f>'1. F10'!D13</f>
        <v>4221</v>
      </c>
      <c r="J59" s="175">
        <f>'1. F10'!E13</f>
        <v>4141</v>
      </c>
      <c r="K59" s="176">
        <f>G59-I59</f>
        <v>-1</v>
      </c>
      <c r="L59" s="176">
        <f>H59-J59</f>
        <v>0</v>
      </c>
    </row>
    <row r="60" spans="1:20" x14ac:dyDescent="0.3">
      <c r="A60" s="182" t="s">
        <v>2128</v>
      </c>
      <c r="B60" s="183">
        <f>ABS(ROUND(SUMIF('Trial Balance'!S:S,T60,'Trial Balance'!H:H),0))</f>
        <v>0</v>
      </c>
      <c r="C60" s="183">
        <f>ABS(ROUND(SUMIF('Trial Balance'!S:S,T60,'Trial Balance'!J:J),0))</f>
        <v>0</v>
      </c>
      <c r="D60" s="183">
        <f>ABS(ROUND(SUMIF('Trial Balance'!S:S,T60,'Trial Balance'!I:I),0))</f>
        <v>0</v>
      </c>
      <c r="E60" s="183">
        <f t="shared" si="15"/>
        <v>0</v>
      </c>
      <c r="T60" s="180" t="str">
        <f t="shared" si="16"/>
        <v>Land and land improvements - ADJE</v>
      </c>
    </row>
    <row r="61" spans="1:20" x14ac:dyDescent="0.3">
      <c r="A61" s="182" t="s">
        <v>102</v>
      </c>
      <c r="B61" s="183">
        <f>ABS(ROUND(SUMIF('Trial Balance'!S:S,T61,'Trial Balance'!H:H),0))</f>
        <v>0</v>
      </c>
      <c r="C61" s="183">
        <f>ABS(ROUND(SUMIF('Trial Balance'!S:S,T61,'Trial Balance'!J:J),0))</f>
        <v>0</v>
      </c>
      <c r="D61" s="183">
        <f>ABS(ROUND(SUMIF('Trial Balance'!S:S,T61,'Trial Balance'!I:I),0))</f>
        <v>0</v>
      </c>
      <c r="E61" s="183">
        <f t="shared" si="15"/>
        <v>0</v>
      </c>
      <c r="T61" s="180" t="str">
        <f t="shared" si="16"/>
        <v>Buildings - ADJE</v>
      </c>
    </row>
    <row r="62" spans="1:20" x14ac:dyDescent="0.3">
      <c r="A62" s="182" t="s">
        <v>2129</v>
      </c>
      <c r="B62" s="183">
        <f>ABS(ROUND(SUMIF('Trial Balance'!S:S,T62,'Trial Balance'!H:H),0))</f>
        <v>0</v>
      </c>
      <c r="C62" s="183">
        <f>ABS(ROUND(SUMIF('Trial Balance'!S:S,T62,'Trial Balance'!J:J),0))</f>
        <v>0</v>
      </c>
      <c r="D62" s="183">
        <f>ABS(ROUND(SUMIF('Trial Balance'!S:S,T62,'Trial Balance'!I:I),0))</f>
        <v>0</v>
      </c>
      <c r="E62" s="183">
        <f t="shared" si="15"/>
        <v>0</v>
      </c>
      <c r="T62" s="180" t="str">
        <f t="shared" si="16"/>
        <v>Technical equipment and machinery  - ADJE</v>
      </c>
    </row>
    <row r="63" spans="1:20" x14ac:dyDescent="0.3">
      <c r="A63" s="182" t="s">
        <v>2130</v>
      </c>
      <c r="B63" s="183">
        <f>ABS(ROUND(SUMIF('Trial Balance'!S:S,T63,'Trial Balance'!H:H),0))</f>
        <v>0</v>
      </c>
      <c r="C63" s="183">
        <f>ABS(ROUND(SUMIF('Trial Balance'!S:S,T63,'Trial Balance'!J:J),0))</f>
        <v>0</v>
      </c>
      <c r="D63" s="183">
        <f>ABS(ROUND(SUMIF('Trial Balance'!S:S,T63,'Trial Balance'!I:I),0))</f>
        <v>0</v>
      </c>
      <c r="E63" s="183">
        <f t="shared" si="15"/>
        <v>0</v>
      </c>
      <c r="T63" s="180" t="str">
        <f t="shared" si="16"/>
        <v>Other fixtures, tools and furniture - ADJE</v>
      </c>
    </row>
    <row r="64" spans="1:20" x14ac:dyDescent="0.3">
      <c r="A64" s="182" t="s">
        <v>2414</v>
      </c>
      <c r="B64" s="183">
        <f>ABS(ROUND(SUMIF('Trial Balance'!S:S,T64,'Trial Balance'!H:H),0))</f>
        <v>0</v>
      </c>
      <c r="C64" s="183">
        <f>ABS(ROUND(SUMIF('Trial Balance'!S:S,T64,'Trial Balance'!J:J),0))</f>
        <v>0</v>
      </c>
      <c r="D64" s="183">
        <f>ABS(ROUND(SUMIF('Trial Balance'!S:S,T64,'Trial Balance'!I:I),0))</f>
        <v>0</v>
      </c>
      <c r="E64" s="183">
        <f t="shared" si="15"/>
        <v>0</v>
      </c>
      <c r="T64" s="180" t="str">
        <f t="shared" si="16"/>
        <v>Investment property – land - ADJE</v>
      </c>
    </row>
    <row r="65" spans="1:20" x14ac:dyDescent="0.3">
      <c r="A65" s="182" t="s">
        <v>2132</v>
      </c>
      <c r="B65" s="183">
        <f>ABS(ROUND(SUMIF('Trial Balance'!S:S,T65,'Trial Balance'!H:H),0))</f>
        <v>0</v>
      </c>
      <c r="C65" s="183">
        <f>ABS(ROUND(SUMIF('Trial Balance'!S:S,T65,'Trial Balance'!J:J),0))</f>
        <v>0</v>
      </c>
      <c r="D65" s="183">
        <f>ABS(ROUND(SUMIF('Trial Balance'!S:S,T65,'Trial Balance'!I:I),0))</f>
        <v>0</v>
      </c>
      <c r="E65" s="183">
        <f t="shared" si="15"/>
        <v>0</v>
      </c>
      <c r="T65" s="180" t="str">
        <f t="shared" si="16"/>
        <v>Tangible assets for exploration and valuation of mineral resources - ADJE</v>
      </c>
    </row>
    <row r="66" spans="1:20" x14ac:dyDescent="0.3">
      <c r="A66" s="182" t="s">
        <v>2133</v>
      </c>
      <c r="B66" s="183">
        <f>ABS(ROUND(SUMIF('Trial Balance'!S:S,T66,'Trial Balance'!H:H),0))</f>
        <v>0</v>
      </c>
      <c r="C66" s="183">
        <f>ABS(ROUND(SUMIF('Trial Balance'!S:S,T66,'Trial Balance'!J:J),0))</f>
        <v>0</v>
      </c>
      <c r="D66" s="183">
        <f>ABS(ROUND(SUMIF('Trial Balance'!S:S,T66,'Trial Balance'!I:I),0))</f>
        <v>0</v>
      </c>
      <c r="E66" s="183">
        <f t="shared" si="15"/>
        <v>0</v>
      </c>
      <c r="T66" s="180" t="str">
        <f t="shared" si="16"/>
        <v>Bearer biological assets – plantations - ADJE</v>
      </c>
    </row>
    <row r="67" spans="1:20" x14ac:dyDescent="0.3">
      <c r="A67" s="182" t="s">
        <v>2134</v>
      </c>
      <c r="B67" s="183">
        <f>ABS(ROUND(SUMIF('Trial Balance'!S:S,T67,'Trial Balance'!H:H),0))</f>
        <v>0</v>
      </c>
      <c r="C67" s="183">
        <f>ABS(ROUND(SUMIF('Trial Balance'!S:S,T67,'Trial Balance'!J:J),0))</f>
        <v>0</v>
      </c>
      <c r="D67" s="183">
        <f>ABS(ROUND(SUMIF('Trial Balance'!S:S,T67,'Trial Balance'!I:I),0))</f>
        <v>0</v>
      </c>
      <c r="E67" s="183">
        <f t="shared" si="15"/>
        <v>0</v>
      </c>
      <c r="T67" s="180" t="str">
        <f t="shared" si="16"/>
        <v>Tangible assets in progress - ADJE</v>
      </c>
    </row>
    <row r="68" spans="1:20" x14ac:dyDescent="0.3">
      <c r="A68" s="182" t="s">
        <v>2135</v>
      </c>
      <c r="B68" s="183">
        <f>ABS(ROUND(SUMIF('Trial Balance'!S:S,T68,'Trial Balance'!H:H),0))</f>
        <v>0</v>
      </c>
      <c r="C68" s="183">
        <f>ABS(ROUND(SUMIF('Trial Balance'!S:S,T68,'Trial Balance'!J:J),0))</f>
        <v>0</v>
      </c>
      <c r="D68" s="183">
        <f>ABS(ROUND(SUMIF('Trial Balance'!S:S,T68,'Trial Balance'!I:I),0))</f>
        <v>0</v>
      </c>
      <c r="E68" s="183">
        <f t="shared" si="15"/>
        <v>0</v>
      </c>
      <c r="T68" s="180" t="str">
        <f t="shared" si="16"/>
        <v>Investment property in progress - ADJE</v>
      </c>
    </row>
    <row r="69" spans="1:20" x14ac:dyDescent="0.3">
      <c r="A69" s="165" t="s">
        <v>2416</v>
      </c>
      <c r="B69" s="166">
        <f>SUM(B60:B68)</f>
        <v>0</v>
      </c>
      <c r="C69" s="166">
        <f t="shared" ref="C69:E69" si="18">SUM(C60:C68)</f>
        <v>0</v>
      </c>
      <c r="D69" s="166">
        <f t="shared" si="18"/>
        <v>0</v>
      </c>
      <c r="E69" s="166">
        <f t="shared" si="18"/>
        <v>0</v>
      </c>
      <c r="G69" s="185">
        <f>N37-B69</f>
        <v>494240</v>
      </c>
      <c r="H69" s="185">
        <f>O37-E69</f>
        <v>360410</v>
      </c>
      <c r="I69" s="175">
        <f>'1. F10'!D14</f>
        <v>494239</v>
      </c>
      <c r="J69" s="175">
        <f>'1. F10'!E14</f>
        <v>360409</v>
      </c>
      <c r="K69" s="176">
        <f>G69-I69</f>
        <v>1</v>
      </c>
      <c r="L69" s="176">
        <f>H69-J69</f>
        <v>1</v>
      </c>
    </row>
    <row r="70" spans="1:20" x14ac:dyDescent="0.3">
      <c r="A70" s="182" t="s">
        <v>2136</v>
      </c>
      <c r="B70" s="183">
        <f>ABS(ROUND(SUMIF('Trial Balance'!S:S,T70,'Trial Balance'!H:H),0))</f>
        <v>0</v>
      </c>
      <c r="C70" s="183">
        <f>ABS(ROUND(SUMIF('Trial Balance'!S:S,T70,'Trial Balance'!J:J),0))</f>
        <v>0</v>
      </c>
      <c r="D70" s="183">
        <f>ABS(ROUND(SUMIF('Trial Balance'!S:S,T70,'Trial Balance'!I:I),0))</f>
        <v>0</v>
      </c>
      <c r="E70" s="183">
        <f t="shared" si="15"/>
        <v>0</v>
      </c>
      <c r="T70" s="180" t="str">
        <f t="shared" si="16"/>
        <v>Shares in subsidiaries - ADJE</v>
      </c>
    </row>
    <row r="71" spans="1:20" x14ac:dyDescent="0.3">
      <c r="A71" s="182" t="s">
        <v>2418</v>
      </c>
      <c r="B71" s="183">
        <f>ABS(ROUND(SUMIF('Trial Balance'!S:S,T71,'Trial Balance'!H:H),0))</f>
        <v>0</v>
      </c>
      <c r="C71" s="183">
        <f>ABS(ROUND(SUMIF('Trial Balance'!S:S,T71,'Trial Balance'!J:J),0))</f>
        <v>0</v>
      </c>
      <c r="D71" s="183">
        <f>ABS(ROUND(SUMIF('Trial Balance'!S:S,T71,'Trial Balance'!I:I),0))</f>
        <v>0</v>
      </c>
      <c r="E71" s="183">
        <f t="shared" si="15"/>
        <v>0</v>
      </c>
      <c r="T71" s="180" t="str">
        <f t="shared" si="16"/>
        <v>Investments in associates and jointly controlled entities - ADJE</v>
      </c>
    </row>
    <row r="72" spans="1:20" x14ac:dyDescent="0.3">
      <c r="A72" s="182" t="s">
        <v>2137</v>
      </c>
      <c r="B72" s="183">
        <f>ABS(ROUND(SUMIF('Trial Balance'!S:S,T72,'Trial Balance'!H:H),0))</f>
        <v>0</v>
      </c>
      <c r="C72" s="183">
        <f>ABS(ROUND(SUMIF('Trial Balance'!S:S,T72,'Trial Balance'!J:J),0))</f>
        <v>0</v>
      </c>
      <c r="D72" s="183">
        <f>ABS(ROUND(SUMIF('Trial Balance'!S:S,T72,'Trial Balance'!I:I),0))</f>
        <v>0</v>
      </c>
      <c r="E72" s="183">
        <f t="shared" si="15"/>
        <v>0</v>
      </c>
      <c r="T72" s="180" t="str">
        <f t="shared" si="16"/>
        <v>Other investments  - ADJE</v>
      </c>
    </row>
    <row r="73" spans="1:20" x14ac:dyDescent="0.3">
      <c r="A73" s="165" t="s">
        <v>2420</v>
      </c>
      <c r="B73" s="166">
        <f>SUM(B70:B72)</f>
        <v>0</v>
      </c>
      <c r="C73" s="166">
        <f t="shared" ref="C73:E73" si="19">SUM(C70:C72)</f>
        <v>0</v>
      </c>
      <c r="D73" s="166">
        <f t="shared" si="19"/>
        <v>0</v>
      </c>
      <c r="E73" s="166">
        <f t="shared" si="19"/>
        <v>0</v>
      </c>
      <c r="G73" s="185">
        <f>N46-B73</f>
        <v>21006</v>
      </c>
      <c r="H73" s="185">
        <f>O46-E73</f>
        <v>21006</v>
      </c>
      <c r="I73" s="175">
        <f>'1. F10'!D15</f>
        <v>21006</v>
      </c>
      <c r="J73" s="175">
        <f>'1. F10'!E15</f>
        <v>21006</v>
      </c>
      <c r="K73" s="176">
        <f>G73-I73</f>
        <v>0</v>
      </c>
      <c r="L73" s="176">
        <f>H73-J73</f>
        <v>0</v>
      </c>
    </row>
    <row r="74" spans="1:20" ht="12.5" thickBot="1" x14ac:dyDescent="0.35"/>
    <row r="75" spans="1:20" ht="12.5" thickBot="1" x14ac:dyDescent="0.35">
      <c r="A75" s="177" t="s">
        <v>2229</v>
      </c>
      <c r="B75" s="178">
        <f>B73+B70+B59</f>
        <v>0</v>
      </c>
      <c r="C75" s="178">
        <f>C73+C70+C59</f>
        <v>0</v>
      </c>
      <c r="D75" s="178">
        <f>D73+D70+D59</f>
        <v>0</v>
      </c>
      <c r="E75" s="179">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80" bestFit="1" customWidth="1"/>
    <col min="2" max="2" width="12.33203125" style="180" bestFit="1" customWidth="1"/>
    <col min="3" max="3" width="19" style="180" bestFit="1" customWidth="1"/>
    <col min="4" max="4" width="12.33203125" style="180" bestFit="1" customWidth="1"/>
    <col min="5" max="5" width="12.109375" style="180" bestFit="1" customWidth="1"/>
    <col min="6" max="6" width="20.44140625" style="180" bestFit="1" customWidth="1"/>
    <col min="7" max="7" width="12.33203125" style="180" bestFit="1" customWidth="1"/>
    <col min="8" max="8" width="9.109375" style="180"/>
    <col min="9" max="9" width="9.5546875" style="180" customWidth="1" outlineLevel="1"/>
    <col min="10" max="16384" width="9.109375" style="180"/>
  </cols>
  <sheetData>
    <row r="1" spans="1:9" x14ac:dyDescent="0.3">
      <c r="A1" s="157" t="s">
        <v>2095</v>
      </c>
      <c r="B1" s="158" t="str">
        <f>'N3 - NCA'!B1</f>
        <v>X</v>
      </c>
    </row>
    <row r="2" spans="1:9" x14ac:dyDescent="0.3">
      <c r="A2" s="157" t="s">
        <v>2096</v>
      </c>
      <c r="B2" s="158" t="str">
        <f>'N3 - NCA'!B2</f>
        <v>X</v>
      </c>
    </row>
    <row r="3" spans="1:9" x14ac:dyDescent="0.3">
      <c r="A3" s="157" t="s">
        <v>2097</v>
      </c>
      <c r="B3" s="158" t="str">
        <f>'N3 - NCA'!B3</f>
        <v>X</v>
      </c>
    </row>
    <row r="4" spans="1:9" x14ac:dyDescent="0.3">
      <c r="A4" s="157" t="s">
        <v>2098</v>
      </c>
      <c r="B4" s="158" t="str">
        <f>'N3 - NCA'!B4</f>
        <v>X</v>
      </c>
    </row>
    <row r="5" spans="1:9" x14ac:dyDescent="0.3">
      <c r="A5" s="157" t="s">
        <v>2099</v>
      </c>
      <c r="B5" s="158" t="str">
        <f>'N3 - NCA'!B5</f>
        <v>X</v>
      </c>
    </row>
    <row r="6" spans="1:9" x14ac:dyDescent="0.3">
      <c r="A6" s="157" t="s">
        <v>2100</v>
      </c>
      <c r="B6" s="158" t="str">
        <f>'N3 - NCA'!B6</f>
        <v>X</v>
      </c>
    </row>
    <row r="7" spans="1:9" x14ac:dyDescent="0.3">
      <c r="A7" s="157" t="s">
        <v>2101</v>
      </c>
      <c r="B7" s="160">
        <f>'N3 - NCA'!B7</f>
        <v>2022</v>
      </c>
    </row>
    <row r="9" spans="1:9" x14ac:dyDescent="0.3">
      <c r="A9" s="2" t="s">
        <v>2424</v>
      </c>
      <c r="B9" s="230"/>
      <c r="C9" s="230"/>
      <c r="D9" s="230"/>
      <c r="E9" s="230"/>
      <c r="F9" s="230"/>
      <c r="G9" s="230"/>
    </row>
    <row r="10" spans="1:9" x14ac:dyDescent="0.3">
      <c r="A10" s="230"/>
      <c r="B10" s="230"/>
      <c r="C10" s="230"/>
      <c r="D10" s="230"/>
      <c r="E10" s="230"/>
      <c r="F10" s="230"/>
      <c r="G10" s="230"/>
    </row>
    <row r="11" spans="1:9" x14ac:dyDescent="0.3">
      <c r="A11" s="231"/>
      <c r="B11" s="232">
        <v>2021</v>
      </c>
      <c r="C11" s="233"/>
      <c r="D11" s="233"/>
      <c r="E11" s="232">
        <v>2022</v>
      </c>
      <c r="F11" s="233"/>
      <c r="G11" s="234"/>
    </row>
    <row r="12" spans="1:9" x14ac:dyDescent="0.3">
      <c r="A12" s="235"/>
      <c r="B12" s="236" t="s">
        <v>2230</v>
      </c>
      <c r="C12" s="236" t="s">
        <v>2425</v>
      </c>
      <c r="D12" s="236" t="s">
        <v>2231</v>
      </c>
      <c r="E12" s="236" t="s">
        <v>2230</v>
      </c>
      <c r="F12" s="236" t="s">
        <v>2426</v>
      </c>
      <c r="G12" s="237" t="s">
        <v>1303</v>
      </c>
    </row>
    <row r="13" spans="1:9" x14ac:dyDescent="0.3">
      <c r="A13" s="182" t="s">
        <v>2157</v>
      </c>
      <c r="B13" s="183">
        <f>ROUND(SUMIF('Trial Balance'!S:S,A13,'Trial Balance'!H:H),0)</f>
        <v>0</v>
      </c>
      <c r="C13" s="183">
        <f>-ROUND(SUMIF('Trial Balance'!S:S,I13,'Trial Balance'!H:H),2)</f>
        <v>0</v>
      </c>
      <c r="D13" s="183">
        <f>B13-C13</f>
        <v>0</v>
      </c>
      <c r="E13" s="183">
        <f>ROUND(SUMIF('Trial Balance'!S:S,A13,'Trial Balance'!K:K),0)</f>
        <v>0</v>
      </c>
      <c r="F13" s="183">
        <f>-ROUND(SUMIF('Trial Balance'!S:S,I13,'Trial Balance'!K:K),0)</f>
        <v>0</v>
      </c>
      <c r="G13" s="183">
        <f>E13-F13</f>
        <v>0</v>
      </c>
      <c r="I13" s="180" t="s">
        <v>2168</v>
      </c>
    </row>
    <row r="14" spans="1:9" x14ac:dyDescent="0.3">
      <c r="A14" s="182" t="s">
        <v>2160</v>
      </c>
      <c r="B14" s="183">
        <f>SUMIF('Trial Balance'!S:S,A14,'Trial Balance'!H:H)</f>
        <v>0</v>
      </c>
      <c r="C14" s="183">
        <f>-ROUND(SUMIF('Trial Balance'!S:S,I14,'Trial Balance'!H:H),2)</f>
        <v>0</v>
      </c>
      <c r="D14" s="183">
        <f t="shared" ref="D14:D24" si="0">B14-C14</f>
        <v>0</v>
      </c>
      <c r="E14" s="183">
        <f>ROUND(SUMIF('Trial Balance'!S:S,A14,'Trial Balance'!K:K),0)</f>
        <v>0</v>
      </c>
      <c r="F14" s="183">
        <f>-ROUND(SUMIF('Trial Balance'!S:S,I14,'Trial Balance'!K:K),0)</f>
        <v>0</v>
      </c>
      <c r="G14" s="183">
        <f t="shared" ref="G14:G24" si="1">E14-F14</f>
        <v>0</v>
      </c>
      <c r="I14" s="180" t="s">
        <v>2170</v>
      </c>
    </row>
    <row r="15" spans="1:9" x14ac:dyDescent="0.3">
      <c r="A15" s="182" t="s">
        <v>2161</v>
      </c>
      <c r="B15" s="183">
        <f>SUMIF('Trial Balance'!S:S,A15,'Trial Balance'!H:H)</f>
        <v>0</v>
      </c>
      <c r="C15" s="183">
        <f>-ROUND(SUMIF('Trial Balance'!S:S,I15,'Trial Balance'!H:H),2)</f>
        <v>0</v>
      </c>
      <c r="D15" s="183">
        <f t="shared" si="0"/>
        <v>0</v>
      </c>
      <c r="E15" s="183">
        <f>ROUND(SUMIF('Trial Balance'!S:S,A15,'Trial Balance'!K:K),0)</f>
        <v>0</v>
      </c>
      <c r="F15" s="183">
        <f>-ROUND(SUMIF('Trial Balance'!S:S,I15,'Trial Balance'!K:K),0)</f>
        <v>0</v>
      </c>
      <c r="G15" s="183">
        <f t="shared" si="1"/>
        <v>0</v>
      </c>
      <c r="I15" s="180" t="s">
        <v>2172</v>
      </c>
    </row>
    <row r="16" spans="1:9" x14ac:dyDescent="0.3">
      <c r="A16" s="182" t="s">
        <v>2162</v>
      </c>
      <c r="B16" s="183">
        <f>SUMIF('Trial Balance'!S:S,A16,'Trial Balance'!H:H)</f>
        <v>0</v>
      </c>
      <c r="C16" s="183">
        <f>-ROUND(SUMIF('Trial Balance'!S:S,I16,'Trial Balance'!H:H),2)</f>
        <v>0</v>
      </c>
      <c r="D16" s="183">
        <f t="shared" si="0"/>
        <v>0</v>
      </c>
      <c r="E16" s="183">
        <f>ROUND(SUMIF('Trial Balance'!S:S,A16,'Trial Balance'!K:K),0)</f>
        <v>0</v>
      </c>
      <c r="F16" s="183">
        <f>-ROUND(SUMIF('Trial Balance'!S:S,I16,'Trial Balance'!K:K),0)</f>
        <v>0</v>
      </c>
      <c r="G16" s="183">
        <f t="shared" si="1"/>
        <v>0</v>
      </c>
      <c r="I16" s="180" t="s">
        <v>2171</v>
      </c>
    </row>
    <row r="17" spans="1:9" x14ac:dyDescent="0.3">
      <c r="A17" s="182" t="s">
        <v>2167</v>
      </c>
      <c r="B17" s="183">
        <f>SUMIF('Trial Balance'!S:S,A17,'Trial Balance'!H:H)</f>
        <v>0</v>
      </c>
      <c r="C17" s="183">
        <f>-ROUND(SUMIF('Trial Balance'!S:S,I17,'Trial Balance'!H:H),2)</f>
        <v>0</v>
      </c>
      <c r="D17" s="183">
        <f t="shared" si="0"/>
        <v>0</v>
      </c>
      <c r="E17" s="183">
        <f>ROUND(SUMIF('Trial Balance'!S:S,A17,'Trial Balance'!K:K),0)</f>
        <v>0</v>
      </c>
      <c r="F17" s="183">
        <f>-ROUND(SUMIF('Trial Balance'!S:S,I17,'Trial Balance'!K:K),0)</f>
        <v>0</v>
      </c>
      <c r="G17" s="183">
        <f t="shared" si="1"/>
        <v>0</v>
      </c>
      <c r="I17" s="180" t="s">
        <v>2177</v>
      </c>
    </row>
    <row r="18" spans="1:9" x14ac:dyDescent="0.3">
      <c r="A18" s="182" t="s">
        <v>2164</v>
      </c>
      <c r="B18" s="183">
        <f>SUMIF('Trial Balance'!S:S,A18,'Trial Balance'!H:H)</f>
        <v>0</v>
      </c>
      <c r="C18" s="183">
        <f>-ROUND(SUMIF('Trial Balance'!S:S,I18,'Trial Balance'!H:H),2)</f>
        <v>0</v>
      </c>
      <c r="D18" s="183">
        <f t="shared" si="0"/>
        <v>0</v>
      </c>
      <c r="E18" s="183">
        <f>ROUND(SUMIF('Trial Balance'!S:S,A18,'Trial Balance'!K:K),0)</f>
        <v>0</v>
      </c>
      <c r="F18" s="183">
        <f>-ROUND(SUMIF('Trial Balance'!S:S,I18,'Trial Balance'!K:K),0)</f>
        <v>0</v>
      </c>
      <c r="G18" s="183">
        <f t="shared" si="1"/>
        <v>0</v>
      </c>
      <c r="I18" s="180" t="s">
        <v>2174</v>
      </c>
    </row>
    <row r="19" spans="1:9" x14ac:dyDescent="0.3">
      <c r="A19" s="182" t="s">
        <v>2166</v>
      </c>
      <c r="B19" s="183">
        <f>SUMIF('Trial Balance'!S:S,A19,'Trial Balance'!H:H)</f>
        <v>0</v>
      </c>
      <c r="C19" s="183">
        <f>-ROUND(SUMIF('Trial Balance'!S:S,I19,'Trial Balance'!H:H),2)</f>
        <v>0</v>
      </c>
      <c r="D19" s="183">
        <f t="shared" si="0"/>
        <v>0</v>
      </c>
      <c r="E19" s="183">
        <f>ROUND(SUMIF('Trial Balance'!S:S,A19,'Trial Balance'!K:K),0)</f>
        <v>0</v>
      </c>
      <c r="F19" s="183">
        <f>-ROUND(SUMIF('Trial Balance'!S:S,I19,'Trial Balance'!K:K),0)</f>
        <v>0</v>
      </c>
      <c r="G19" s="183">
        <f t="shared" si="1"/>
        <v>0</v>
      </c>
      <c r="I19" s="180" t="s">
        <v>2176</v>
      </c>
    </row>
    <row r="20" spans="1:9" x14ac:dyDescent="0.3">
      <c r="A20" s="182" t="s">
        <v>2159</v>
      </c>
      <c r="B20" s="183">
        <f>SUMIF('Trial Balance'!S:S,A20,'Trial Balance'!H:H)</f>
        <v>0</v>
      </c>
      <c r="C20" s="183">
        <f>-ROUND(SUMIF('Trial Balance'!S:S,I20,'Trial Balance'!H:H),2)</f>
        <v>0</v>
      </c>
      <c r="D20" s="183">
        <f t="shared" si="0"/>
        <v>0</v>
      </c>
      <c r="E20" s="183">
        <f>ROUND(SUMIF('Trial Balance'!S:S,A20,'Trial Balance'!K:K),0)</f>
        <v>0</v>
      </c>
      <c r="F20" s="183">
        <f>-ROUND(SUMIF('Trial Balance'!S:S,I20,'Trial Balance'!K:K),0)</f>
        <v>0</v>
      </c>
      <c r="G20" s="183">
        <f t="shared" si="1"/>
        <v>0</v>
      </c>
      <c r="I20" s="180" t="s">
        <v>2232</v>
      </c>
    </row>
    <row r="21" spans="1:9" x14ac:dyDescent="0.3">
      <c r="A21" s="182" t="s">
        <v>2165</v>
      </c>
      <c r="B21" s="183">
        <f>SUMIF('Trial Balance'!S:S,A21,'Trial Balance'!H:H)</f>
        <v>0</v>
      </c>
      <c r="C21" s="183">
        <f>-ROUND(SUMIF('Trial Balance'!S:S,I21,'Trial Balance'!H:H),2)</f>
        <v>0</v>
      </c>
      <c r="D21" s="183">
        <f t="shared" si="0"/>
        <v>0</v>
      </c>
      <c r="E21" s="183">
        <f>ROUND(SUMIF('Trial Balance'!S:S,A21,'Trial Balance'!K:K),0)</f>
        <v>0</v>
      </c>
      <c r="F21" s="183">
        <f>-ROUND(SUMIF('Trial Balance'!S:S,I21,'Trial Balance'!K:K),0)</f>
        <v>0</v>
      </c>
      <c r="G21" s="183">
        <f t="shared" si="1"/>
        <v>0</v>
      </c>
      <c r="I21" s="180" t="s">
        <v>2175</v>
      </c>
    </row>
    <row r="22" spans="1:9" x14ac:dyDescent="0.3">
      <c r="A22" s="182" t="s">
        <v>2158</v>
      </c>
      <c r="B22" s="183">
        <f>SUMIF('Trial Balance'!S:S,A22,'Trial Balance'!H:H)</f>
        <v>0</v>
      </c>
      <c r="C22" s="183">
        <f>-ROUND(SUMIF('Trial Balance'!S:S,I22,'Trial Balance'!H:H),2)</f>
        <v>0</v>
      </c>
      <c r="D22" s="183">
        <f t="shared" si="0"/>
        <v>0</v>
      </c>
      <c r="E22" s="183">
        <f>ROUND(SUMIF('Trial Balance'!S:S,A22,'Trial Balance'!K:K),0)</f>
        <v>0</v>
      </c>
      <c r="F22" s="183">
        <f>-ROUND(SUMIF('Trial Balance'!S:S,I22,'Trial Balance'!K:K),0)</f>
        <v>0</v>
      </c>
      <c r="G22" s="183">
        <f t="shared" si="1"/>
        <v>0</v>
      </c>
      <c r="I22" s="180" t="s">
        <v>2169</v>
      </c>
    </row>
    <row r="23" spans="1:9" x14ac:dyDescent="0.3">
      <c r="A23" s="182" t="s">
        <v>2163</v>
      </c>
      <c r="B23" s="183">
        <f>SUMIF('Trial Balance'!S:S,A23,'Trial Balance'!H:H)</f>
        <v>0</v>
      </c>
      <c r="C23" s="183">
        <f>-ROUND(SUMIF('Trial Balance'!S:S,I23,'Trial Balance'!H:H),2)</f>
        <v>0</v>
      </c>
      <c r="D23" s="183">
        <f t="shared" si="0"/>
        <v>0</v>
      </c>
      <c r="E23" s="183">
        <f>ROUND(SUMIF('Trial Balance'!S:S,A23,'Trial Balance'!K:K),0)</f>
        <v>0</v>
      </c>
      <c r="F23" s="183">
        <f>-ROUND(SUMIF('Trial Balance'!S:S,I23,'Trial Balance'!K:K),0)</f>
        <v>0</v>
      </c>
      <c r="G23" s="183">
        <f t="shared" si="1"/>
        <v>0</v>
      </c>
      <c r="I23" s="180" t="s">
        <v>2173</v>
      </c>
    </row>
    <row r="24" spans="1:9" x14ac:dyDescent="0.3">
      <c r="A24" s="182" t="s">
        <v>2180</v>
      </c>
      <c r="B24" s="183">
        <f>SUMIF('Trial Balance'!S:S,A24,'Trial Balance'!H:H)</f>
        <v>0</v>
      </c>
      <c r="C24" s="183">
        <f>-ROUND(SUMIF('Trial Balance'!S:S,I24,'Trial Balance'!H:H),2)</f>
        <v>0</v>
      </c>
      <c r="D24" s="183">
        <f t="shared" si="0"/>
        <v>0</v>
      </c>
      <c r="E24" s="183">
        <f>ROUND(SUMIF('Trial Balance'!S:S,A24,'Trial Balance'!K:K),0)</f>
        <v>0</v>
      </c>
      <c r="F24" s="183">
        <f>-ROUND(SUMIF('Trial Balance'!S:S,I24,'Trial Balance'!K:K),0)</f>
        <v>0</v>
      </c>
      <c r="G24" s="183">
        <f t="shared" si="1"/>
        <v>0</v>
      </c>
      <c r="I24" s="180" t="s">
        <v>2194</v>
      </c>
    </row>
    <row r="25" spans="1:9" x14ac:dyDescent="0.3">
      <c r="A25" s="158" t="s">
        <v>1303</v>
      </c>
      <c r="B25" s="168">
        <f>SUM(B13:B24)</f>
        <v>0</v>
      </c>
      <c r="C25" s="168">
        <f t="shared" ref="C25:G25" si="2">SUM(C13:C24)</f>
        <v>0</v>
      </c>
      <c r="D25" s="168">
        <f t="shared" si="2"/>
        <v>0</v>
      </c>
      <c r="E25" s="168">
        <f t="shared" si="2"/>
        <v>0</v>
      </c>
      <c r="F25" s="168">
        <f t="shared" si="2"/>
        <v>0</v>
      </c>
      <c r="G25" s="168">
        <f t="shared" si="2"/>
        <v>0</v>
      </c>
    </row>
    <row r="26" spans="1:9" ht="12.5" thickBot="1" x14ac:dyDescent="0.35">
      <c r="F26" s="186" t="s">
        <v>2233</v>
      </c>
      <c r="G26" s="187">
        <f>'1. F10'!E18</f>
        <v>0</v>
      </c>
    </row>
    <row r="27" spans="1:9" ht="12.5" thickTop="1" x14ac:dyDescent="0.3">
      <c r="F27" s="159" t="s">
        <v>2071</v>
      </c>
      <c r="G27" s="176">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80" bestFit="1" customWidth="1"/>
    <col min="2" max="2" width="81.109375" style="180" bestFit="1" customWidth="1"/>
    <col min="3" max="3" width="11.109375" style="180" bestFit="1" customWidth="1"/>
    <col min="4" max="4" width="22.5546875" style="180" bestFit="1" customWidth="1"/>
    <col min="5" max="5" width="15.88671875" style="180" bestFit="1" customWidth="1"/>
    <col min="6" max="6" width="16.109375" style="180" bestFit="1" customWidth="1"/>
    <col min="7" max="7" width="11.109375" style="180" bestFit="1" customWidth="1"/>
    <col min="8" max="8" width="11.6640625" style="180" bestFit="1" customWidth="1"/>
    <col min="9" max="16384" width="50.44140625" style="180"/>
  </cols>
  <sheetData>
    <row r="1" spans="1:8" x14ac:dyDescent="0.3">
      <c r="A1" s="157" t="s">
        <v>2095</v>
      </c>
      <c r="B1" s="158" t="str">
        <f>'N4 - Inventories'!B1</f>
        <v>X</v>
      </c>
    </row>
    <row r="2" spans="1:8" x14ac:dyDescent="0.3">
      <c r="A2" s="157" t="s">
        <v>2096</v>
      </c>
      <c r="B2" s="158" t="str">
        <f>'N4 - Inventories'!B2</f>
        <v>X</v>
      </c>
    </row>
    <row r="3" spans="1:8" x14ac:dyDescent="0.3">
      <c r="A3" s="157" t="s">
        <v>2097</v>
      </c>
      <c r="B3" s="158" t="str">
        <f>'N4 - Inventories'!B3</f>
        <v>X</v>
      </c>
    </row>
    <row r="4" spans="1:8" x14ac:dyDescent="0.3">
      <c r="A4" s="157" t="s">
        <v>2098</v>
      </c>
      <c r="B4" s="158" t="str">
        <f>'N4 - Inventories'!B4</f>
        <v>X</v>
      </c>
    </row>
    <row r="5" spans="1:8" x14ac:dyDescent="0.3">
      <c r="A5" s="157" t="s">
        <v>2099</v>
      </c>
      <c r="B5" s="158" t="str">
        <f>'N4 - Inventories'!B5</f>
        <v>X</v>
      </c>
    </row>
    <row r="6" spans="1:8" x14ac:dyDescent="0.3">
      <c r="A6" s="157" t="s">
        <v>2100</v>
      </c>
      <c r="B6" s="158" t="str">
        <f>'N4 - Inventories'!B6</f>
        <v>X</v>
      </c>
    </row>
    <row r="7" spans="1:8" x14ac:dyDescent="0.3">
      <c r="A7" s="157" t="s">
        <v>2101</v>
      </c>
      <c r="B7" s="160">
        <f>'N4 - Inventories'!B7</f>
        <v>2022</v>
      </c>
    </row>
    <row r="9" spans="1:8" x14ac:dyDescent="0.3">
      <c r="A9" s="2" t="s">
        <v>2427</v>
      </c>
    </row>
    <row r="11" spans="1:8" ht="12" customHeight="1" x14ac:dyDescent="0.3">
      <c r="A11" s="238"/>
      <c r="B11" s="238" t="s">
        <v>2450</v>
      </c>
      <c r="C11" s="238"/>
      <c r="D11" s="239"/>
      <c r="E11" s="239"/>
      <c r="F11" s="240"/>
    </row>
    <row r="12" spans="1:8" ht="12.65" customHeight="1" x14ac:dyDescent="0.3">
      <c r="A12" s="241"/>
      <c r="B12" s="241"/>
      <c r="C12" s="241">
        <v>2021</v>
      </c>
      <c r="D12" s="242">
        <v>2022</v>
      </c>
      <c r="E12" s="243" t="s">
        <v>2451</v>
      </c>
      <c r="F12" s="244"/>
    </row>
    <row r="13" spans="1:8" x14ac:dyDescent="0.3">
      <c r="A13" s="245"/>
      <c r="B13" s="245"/>
      <c r="C13" s="245"/>
      <c r="D13" s="245"/>
      <c r="E13" s="245" t="s">
        <v>2452</v>
      </c>
      <c r="F13" s="245" t="s">
        <v>2453</v>
      </c>
    </row>
    <row r="14" spans="1:8" x14ac:dyDescent="0.3">
      <c r="A14" s="182">
        <v>1</v>
      </c>
      <c r="B14" s="189" t="s">
        <v>2109</v>
      </c>
      <c r="C14" s="183">
        <f>ROUND(SUMIF('Trial Balance'!S:S,B14,'Trial Balance'!H:H),0)</f>
        <v>542020</v>
      </c>
      <c r="D14" s="183">
        <f>ROUND(SUMIF('Trial Balance'!S:S,B14,'Trial Balance'!K:K),0)</f>
        <v>1282856</v>
      </c>
      <c r="E14" s="190"/>
      <c r="F14" s="190"/>
    </row>
    <row r="15" spans="1:8" x14ac:dyDescent="0.3">
      <c r="A15" s="182">
        <v>2</v>
      </c>
      <c r="B15" s="182" t="s">
        <v>2428</v>
      </c>
      <c r="C15" s="183">
        <f>ROUND(SUMIF('Trial Balance'!S:S,B15,'Trial Balance'!H:H),0)</f>
        <v>0</v>
      </c>
      <c r="D15" s="183">
        <f>ROUND(SUMIF('Trial Balance'!S:S,B15,'Trial Balance'!K:K),0)</f>
        <v>0</v>
      </c>
      <c r="E15" s="190"/>
      <c r="F15" s="190"/>
    </row>
    <row r="16" spans="1:8" x14ac:dyDescent="0.3">
      <c r="A16" s="182">
        <v>3</v>
      </c>
      <c r="B16" s="182" t="s">
        <v>2183</v>
      </c>
      <c r="C16" s="183">
        <f>ROUND(SUMIF('Trial Balance'!S:S,B16,'Trial Balance'!H:H),0)</f>
        <v>0</v>
      </c>
      <c r="D16" s="183">
        <f>ROUND(SUMIF('Trial Balance'!S:S,B16,'Trial Balance'!K:K),0)</f>
        <v>0</v>
      </c>
      <c r="E16" s="190"/>
      <c r="F16" s="190"/>
      <c r="G16" s="164"/>
      <c r="H16" s="164"/>
    </row>
    <row r="17" spans="1:8" x14ac:dyDescent="0.3">
      <c r="A17" s="182">
        <v>3</v>
      </c>
      <c r="B17" s="182" t="s">
        <v>2429</v>
      </c>
      <c r="C17" s="166">
        <f>SUM(C14:C16)</f>
        <v>542020</v>
      </c>
      <c r="D17" s="166">
        <f>SUM(D14:D16)</f>
        <v>1282856</v>
      </c>
      <c r="E17" s="190"/>
      <c r="F17" s="190"/>
    </row>
    <row r="18" spans="1:8" x14ac:dyDescent="0.3">
      <c r="A18" s="182">
        <v>4</v>
      </c>
      <c r="B18" s="182" t="s">
        <v>2195</v>
      </c>
      <c r="C18" s="183">
        <f>-ROUND(SUMIF('Trial Balance'!S:S,B18,'Trial Balance'!H:H),0)</f>
        <v>0</v>
      </c>
      <c r="D18" s="183">
        <f>-ROUND(SUMIF('Trial Balance'!S:S,B18,'Trial Balance'!K:K),0)</f>
        <v>0</v>
      </c>
      <c r="E18" s="190"/>
      <c r="F18" s="190"/>
      <c r="G18" s="163" t="s">
        <v>2094</v>
      </c>
      <c r="H18" s="164" t="s">
        <v>2071</v>
      </c>
    </row>
    <row r="19" spans="1:8" x14ac:dyDescent="0.3">
      <c r="A19" s="165" t="s">
        <v>2234</v>
      </c>
      <c r="B19" s="165" t="s">
        <v>2430</v>
      </c>
      <c r="C19" s="166">
        <f>C17-C18</f>
        <v>542020</v>
      </c>
      <c r="D19" s="166">
        <f>D17-D18</f>
        <v>1282856</v>
      </c>
      <c r="E19" s="190"/>
      <c r="F19" s="190"/>
      <c r="G19" s="168">
        <f>'1. F10'!E19</f>
        <v>1603336</v>
      </c>
      <c r="H19" s="169">
        <f>D19+D30+D26-G19</f>
        <v>0</v>
      </c>
    </row>
    <row r="20" spans="1:8" x14ac:dyDescent="0.3">
      <c r="A20" s="182"/>
      <c r="B20" s="182"/>
      <c r="C20" s="182"/>
      <c r="D20" s="182"/>
      <c r="E20" s="190"/>
      <c r="F20" s="190"/>
    </row>
    <row r="21" spans="1:8" x14ac:dyDescent="0.3">
      <c r="A21" s="182">
        <v>6</v>
      </c>
      <c r="B21" s="182" t="s">
        <v>2431</v>
      </c>
      <c r="C21" s="183">
        <f>ROUND(SUMIF('Trial Balance'!S:S,B21,'Trial Balance'!H:H),0)</f>
        <v>0</v>
      </c>
      <c r="D21" s="183">
        <f>ROUND(SUMIF('Trial Balance'!S:S,B21,'Trial Balance'!K:K),0)</f>
        <v>0</v>
      </c>
      <c r="E21" s="190"/>
      <c r="F21" s="190"/>
    </row>
    <row r="22" spans="1:8" x14ac:dyDescent="0.3">
      <c r="A22" s="182">
        <v>7</v>
      </c>
      <c r="B22" s="182" t="s">
        <v>2432</v>
      </c>
      <c r="C22" s="183">
        <f>ROUND(SUMIF('Trial Balance'!S:S,B22,'Trial Balance'!H:H),0)</f>
        <v>0</v>
      </c>
      <c r="D22" s="183">
        <f>ROUND(SUMIF('Trial Balance'!S:S,B22,'Trial Balance'!K:K),0)</f>
        <v>0</v>
      </c>
      <c r="E22" s="190"/>
      <c r="F22" s="190"/>
    </row>
    <row r="23" spans="1:8" x14ac:dyDescent="0.3">
      <c r="A23" s="182">
        <v>8</v>
      </c>
      <c r="B23" s="182" t="s">
        <v>2433</v>
      </c>
      <c r="C23" s="183">
        <f>ROUND(SUMIF('Trial Balance'!S:S,B23,'Trial Balance'!H:H),0)</f>
        <v>0</v>
      </c>
      <c r="D23" s="183">
        <f>ROUND(SUMIF('Trial Balance'!S:S,B23,'Trial Balance'!K:K),0)</f>
        <v>0</v>
      </c>
      <c r="E23" s="190"/>
      <c r="F23" s="190"/>
    </row>
    <row r="24" spans="1:8" s="158" customFormat="1" x14ac:dyDescent="0.3">
      <c r="A24" s="165">
        <v>9</v>
      </c>
      <c r="B24" s="165" t="s">
        <v>2434</v>
      </c>
      <c r="C24" s="166">
        <f>SUM(C21:C23)</f>
        <v>0</v>
      </c>
      <c r="D24" s="166">
        <f>SUM(D21:D23)</f>
        <v>0</v>
      </c>
      <c r="E24" s="191"/>
      <c r="F24" s="191"/>
    </row>
    <row r="25" spans="1:8" x14ac:dyDescent="0.3">
      <c r="A25" s="182">
        <v>10</v>
      </c>
      <c r="B25" s="182" t="s">
        <v>2196</v>
      </c>
      <c r="C25" s="183">
        <f>-ROUND(SUMIF('Trial Balance'!S:S,B25,'Trial Balance'!H:H),0)</f>
        <v>0</v>
      </c>
      <c r="D25" s="183">
        <f>-ROUND(SUMIF('Trial Balance'!S:S,B25,'Trial Balance'!K:K),0)</f>
        <v>0</v>
      </c>
      <c r="E25" s="190"/>
      <c r="F25" s="190"/>
    </row>
    <row r="26" spans="1:8" x14ac:dyDescent="0.3">
      <c r="A26" s="165" t="s">
        <v>2235</v>
      </c>
      <c r="B26" s="182" t="s">
        <v>2435</v>
      </c>
      <c r="C26" s="166">
        <f>C24-C25</f>
        <v>0</v>
      </c>
      <c r="D26" s="166">
        <f>D24-D25</f>
        <v>0</v>
      </c>
      <c r="E26" s="190"/>
      <c r="F26" s="190"/>
      <c r="G26" s="168"/>
      <c r="H26" s="169"/>
    </row>
    <row r="27" spans="1:8" x14ac:dyDescent="0.3">
      <c r="A27" s="182"/>
      <c r="B27" s="182"/>
      <c r="C27" s="182"/>
      <c r="D27" s="182"/>
      <c r="E27" s="190"/>
      <c r="F27" s="190"/>
    </row>
    <row r="28" spans="1:8" x14ac:dyDescent="0.3">
      <c r="A28" s="182">
        <v>12</v>
      </c>
      <c r="B28" s="182" t="s">
        <v>2186</v>
      </c>
      <c r="C28" s="183">
        <f>ROUND(SUMIF('Trial Balance'!T:T,B28,'Trial Balance'!H:H),0)</f>
        <v>140549</v>
      </c>
      <c r="D28" s="183">
        <f>ROUND(SUMIF('Trial Balance'!T:T,B28,'Trial Balance'!K:K),0)</f>
        <v>320480</v>
      </c>
      <c r="E28" s="190"/>
      <c r="F28" s="190"/>
    </row>
    <row r="29" spans="1:8" x14ac:dyDescent="0.3">
      <c r="A29" s="182">
        <v>13</v>
      </c>
      <c r="B29" s="182" t="s">
        <v>2197</v>
      </c>
      <c r="C29" s="183">
        <f>-ROUND(SUMIF('Trial Balance'!S:S,B29,'Trial Balance'!H:H),0)</f>
        <v>0</v>
      </c>
      <c r="D29" s="183">
        <f>-ROUND(SUMIF('Trial Balance'!S:S,B29,'Trial Balance'!K:K),0)</f>
        <v>0</v>
      </c>
      <c r="E29" s="190"/>
      <c r="F29" s="190"/>
    </row>
    <row r="30" spans="1:8" x14ac:dyDescent="0.3">
      <c r="A30" s="165" t="s">
        <v>2236</v>
      </c>
      <c r="B30" s="165" t="s">
        <v>2436</v>
      </c>
      <c r="C30" s="166">
        <f>C28-C29</f>
        <v>140549</v>
      </c>
      <c r="D30" s="166">
        <f>D28-D29</f>
        <v>320480</v>
      </c>
      <c r="E30" s="190"/>
      <c r="F30" s="190"/>
      <c r="G30" s="185"/>
      <c r="H30" s="169"/>
    </row>
    <row r="31" spans="1:8" x14ac:dyDescent="0.3">
      <c r="A31" s="182">
        <v>15</v>
      </c>
      <c r="B31" s="182" t="s">
        <v>2191</v>
      </c>
      <c r="C31" s="183">
        <f>ROUND(SUMIF('Trial Balance'!S:S,B31,'Trial Balance'!H:H),0)</f>
        <v>0</v>
      </c>
      <c r="D31" s="183">
        <f>ROUND(SUMIF('Trial Balance'!S:S,B31,'Trial Balance'!K:K),0)</f>
        <v>0</v>
      </c>
      <c r="E31" s="190"/>
      <c r="F31" s="190"/>
    </row>
    <row r="32" spans="1:8" x14ac:dyDescent="0.3">
      <c r="A32" s="182"/>
      <c r="B32" s="182"/>
      <c r="C32" s="182"/>
      <c r="D32" s="182"/>
      <c r="E32" s="190"/>
      <c r="F32" s="190"/>
    </row>
    <row r="33" spans="1:8" x14ac:dyDescent="0.3">
      <c r="A33" s="165" t="s">
        <v>2237</v>
      </c>
      <c r="B33" s="165" t="s">
        <v>2437</v>
      </c>
      <c r="C33" s="166">
        <f>C19+C26+C30+C31</f>
        <v>682569</v>
      </c>
      <c r="D33" s="166">
        <f>D19+D26+D30+D31</f>
        <v>1603336</v>
      </c>
      <c r="E33" s="190"/>
      <c r="F33" s="190"/>
      <c r="G33" s="168"/>
      <c r="H33" s="169"/>
    </row>
    <row r="38" spans="1:8" ht="14.4" customHeight="1" x14ac:dyDescent="0.3">
      <c r="A38" s="192" t="s">
        <v>2186</v>
      </c>
      <c r="B38" s="192">
        <f>C12</f>
        <v>2021</v>
      </c>
      <c r="C38" s="192">
        <f>D12</f>
        <v>2022</v>
      </c>
      <c r="D38" s="246"/>
      <c r="E38" s="247" t="s">
        <v>2454</v>
      </c>
      <c r="F38" s="248"/>
    </row>
    <row r="39" spans="1:8" x14ac:dyDescent="0.3">
      <c r="A39" s="192"/>
      <c r="B39" s="192"/>
      <c r="C39" s="192"/>
      <c r="D39" s="237" t="s">
        <v>2447</v>
      </c>
      <c r="E39" s="249" t="s">
        <v>2448</v>
      </c>
      <c r="F39" s="249" t="s">
        <v>2455</v>
      </c>
    </row>
    <row r="40" spans="1:8" x14ac:dyDescent="0.3">
      <c r="A40" s="182" t="s">
        <v>2438</v>
      </c>
      <c r="B40" s="183">
        <f>ROUND(SUMIF('Trial Balance'!S:S,A40,'Trial Balance'!H:H),0)</f>
        <v>0</v>
      </c>
      <c r="C40" s="183">
        <f>ROUND(SUMIF('Trial Balance'!S:S,A40,'Trial Balance'!K:K),0)</f>
        <v>0</v>
      </c>
      <c r="D40" s="190"/>
      <c r="E40" s="190"/>
      <c r="F40" s="190"/>
    </row>
    <row r="41" spans="1:8" x14ac:dyDescent="0.3">
      <c r="A41" s="182" t="s">
        <v>2192</v>
      </c>
      <c r="B41" s="183">
        <f>ROUND(SUMIF('Trial Balance'!S:S,A41,'Trial Balance'!H:H),0)</f>
        <v>0</v>
      </c>
      <c r="C41" s="183">
        <f>ROUND(SUMIF('Trial Balance'!S:S,A41,'Trial Balance'!K:K),0)</f>
        <v>0</v>
      </c>
      <c r="D41" s="190"/>
      <c r="E41" s="190"/>
      <c r="F41" s="190"/>
    </row>
    <row r="42" spans="1:8" x14ac:dyDescent="0.3">
      <c r="A42" s="182" t="s">
        <v>2188</v>
      </c>
      <c r="B42" s="183">
        <f>ROUND(SUMIF('Trial Balance'!S:S,A42,'Trial Balance'!H:H),0)</f>
        <v>140549</v>
      </c>
      <c r="C42" s="183">
        <f>ROUND(SUMIF('Trial Balance'!S:S,A42,'Trial Balance'!K:K),0)</f>
        <v>320480</v>
      </c>
      <c r="D42" s="190"/>
      <c r="E42" s="190"/>
      <c r="F42" s="190"/>
    </row>
    <row r="43" spans="1:8" x14ac:dyDescent="0.3">
      <c r="A43" s="182" t="s">
        <v>2193</v>
      </c>
      <c r="B43" s="183">
        <f>ROUND(SUMIF('Trial Balance'!S:S,A43,'Trial Balance'!H:H),0)</f>
        <v>0</v>
      </c>
      <c r="C43" s="183">
        <f>ROUND(SUMIF('Trial Balance'!S:S,A43,'Trial Balance'!K:K),0)</f>
        <v>0</v>
      </c>
      <c r="D43" s="190"/>
      <c r="E43" s="190"/>
      <c r="F43" s="190"/>
    </row>
    <row r="44" spans="1:8" x14ac:dyDescent="0.3">
      <c r="A44" s="182" t="s">
        <v>2186</v>
      </c>
      <c r="B44" s="183">
        <f>ROUND(SUMIF('Trial Balance'!S:S,A44,'Trial Balance'!H:H),0)</f>
        <v>0</v>
      </c>
      <c r="C44" s="183">
        <f>ROUND(SUMIF('Trial Balance'!S:S,A44,'Trial Balance'!K:K),0)</f>
        <v>0</v>
      </c>
      <c r="D44" s="190"/>
      <c r="E44" s="190"/>
      <c r="F44" s="190"/>
    </row>
    <row r="45" spans="1:8" s="158" customFormat="1" x14ac:dyDescent="0.3">
      <c r="A45" s="165" t="s">
        <v>2439</v>
      </c>
      <c r="B45" s="166">
        <f>SUM(B40:B44)</f>
        <v>140549</v>
      </c>
      <c r="C45" s="166">
        <f>SUM(C40:C44)</f>
        <v>320480</v>
      </c>
      <c r="D45" s="191"/>
      <c r="E45" s="191"/>
      <c r="F45" s="191"/>
    </row>
    <row r="46" spans="1:8" x14ac:dyDescent="0.3">
      <c r="A46" s="182" t="s">
        <v>2440</v>
      </c>
      <c r="B46" s="183">
        <f>C29</f>
        <v>0</v>
      </c>
      <c r="C46" s="183">
        <f>D29</f>
        <v>0</v>
      </c>
      <c r="D46" s="190"/>
      <c r="E46" s="190"/>
      <c r="F46" s="190"/>
    </row>
    <row r="47" spans="1:8" s="158" customFormat="1" x14ac:dyDescent="0.3">
      <c r="A47" s="165" t="s">
        <v>2436</v>
      </c>
      <c r="B47" s="166">
        <f>B45-B46</f>
        <v>140549</v>
      </c>
      <c r="C47" s="166">
        <f>C45-C46</f>
        <v>320480</v>
      </c>
      <c r="D47" s="191"/>
      <c r="E47" s="191"/>
      <c r="F47" s="191"/>
    </row>
    <row r="48" spans="1:8" x14ac:dyDescent="0.3">
      <c r="A48" s="159" t="s">
        <v>2071</v>
      </c>
      <c r="B48" s="169">
        <f>B47-C28</f>
        <v>0</v>
      </c>
      <c r="C48" s="169">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2023-02-02T12:15:36Z</dcterms:modified>
</cp:coreProperties>
</file>