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zvoltare\RAS\RAS Expeditors\Fisiere expeditors\"/>
    </mc:Choice>
  </mc:AlternateContent>
  <xr:revisionPtr revIDLastSave="0" documentId="13_ncr:1_{C089B844-C3E4-4CD1-BF5E-BEC47728521E}" xr6:coauthVersionLast="47" xr6:coauthVersionMax="47" xr10:uidLastSave="{00000000-0000-0000-0000-000000000000}"/>
  <bookViews>
    <workbookView xWindow="-108" yWindow="-108" windowWidth="23256" windowHeight="12456" xr2:uid="{1F85581B-BC16-4EB9-9233-B5566EA5E40A}"/>
  </bookViews>
  <sheets>
    <sheet name="statutory-gl-13-May-2025-1210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F2" i="1"/>
  <c r="A3" i="1"/>
  <c r="B3" i="1"/>
  <c r="F3" i="1"/>
  <c r="A4" i="1"/>
  <c r="B4" i="1"/>
  <c r="F4" i="1"/>
  <c r="A5" i="1"/>
  <c r="B5" i="1"/>
  <c r="F5" i="1"/>
  <c r="A6" i="1"/>
  <c r="B6" i="1"/>
  <c r="F6" i="1"/>
  <c r="A7" i="1"/>
  <c r="B7" i="1"/>
  <c r="C7" i="1"/>
  <c r="F7" i="1"/>
  <c r="A8" i="1"/>
  <c r="B8" i="1"/>
  <c r="F8" i="1"/>
  <c r="A9" i="1"/>
  <c r="B9" i="1"/>
  <c r="C9" i="1"/>
  <c r="A10" i="1"/>
  <c r="B10" i="1"/>
  <c r="F10" i="1"/>
  <c r="A11" i="1"/>
  <c r="B11" i="1"/>
  <c r="F11" i="1"/>
  <c r="A12" i="1"/>
  <c r="B12" i="1"/>
  <c r="F12" i="1"/>
  <c r="A13" i="1"/>
  <c r="B13" i="1"/>
  <c r="F13" i="1"/>
  <c r="A14" i="1"/>
  <c r="B14" i="1"/>
  <c r="F14" i="1"/>
  <c r="A15" i="1"/>
  <c r="B15" i="1"/>
  <c r="F15" i="1"/>
  <c r="A16" i="1"/>
  <c r="B16" i="1"/>
  <c r="F16" i="1"/>
  <c r="A17" i="1"/>
  <c r="B17" i="1"/>
  <c r="F17" i="1"/>
  <c r="A18" i="1"/>
  <c r="B18" i="1"/>
  <c r="F18" i="1"/>
  <c r="A19" i="1"/>
  <c r="B19" i="1"/>
  <c r="F19" i="1"/>
  <c r="A20" i="1"/>
  <c r="C20" i="1"/>
  <c r="F20" i="1"/>
  <c r="A21" i="1"/>
  <c r="F21" i="1"/>
  <c r="A22" i="1"/>
  <c r="F22" i="1"/>
  <c r="A23" i="1"/>
  <c r="F23" i="1"/>
  <c r="G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B30" i="1"/>
  <c r="F30" i="1"/>
  <c r="A31" i="1"/>
  <c r="B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C38" i="1"/>
  <c r="F38" i="1"/>
  <c r="A39" i="1"/>
  <c r="F39" i="1"/>
  <c r="A40" i="1"/>
  <c r="F40" i="1"/>
  <c r="A41" i="1"/>
  <c r="F41" i="1"/>
  <c r="A42" i="1"/>
  <c r="F42" i="1"/>
  <c r="A43" i="1"/>
  <c r="C43" i="1"/>
  <c r="F43" i="1"/>
  <c r="A44" i="1"/>
  <c r="C44" i="1"/>
  <c r="F44" i="1"/>
  <c r="A45" i="1"/>
  <c r="C45" i="1"/>
  <c r="F45" i="1"/>
  <c r="A46" i="1"/>
  <c r="C46" i="1"/>
  <c r="F46" i="1"/>
  <c r="A47" i="1"/>
  <c r="C47" i="1"/>
  <c r="F47" i="1"/>
  <c r="A48" i="1"/>
  <c r="C48" i="1"/>
  <c r="F48" i="1"/>
  <c r="A49" i="1"/>
  <c r="C49" i="1"/>
  <c r="F49" i="1"/>
  <c r="A50" i="1"/>
  <c r="C50" i="1"/>
  <c r="F50" i="1"/>
  <c r="A51" i="1"/>
  <c r="F51" i="1"/>
  <c r="A52" i="1"/>
  <c r="C52" i="1"/>
  <c r="F52" i="1"/>
  <c r="A53" i="1"/>
  <c r="C53" i="1"/>
  <c r="F53" i="1"/>
  <c r="A54" i="1"/>
  <c r="F54" i="1"/>
  <c r="A55" i="1"/>
  <c r="F55" i="1"/>
  <c r="A56" i="1"/>
  <c r="C56" i="1"/>
  <c r="F56" i="1"/>
  <c r="A57" i="1"/>
  <c r="C57" i="1"/>
  <c r="F57" i="1"/>
  <c r="A58" i="1"/>
  <c r="C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C67" i="1"/>
  <c r="F67" i="1"/>
  <c r="A68" i="1"/>
  <c r="F68" i="1"/>
  <c r="A69" i="1"/>
  <c r="C69" i="1"/>
  <c r="F69" i="1"/>
  <c r="A70" i="1"/>
  <c r="C70" i="1"/>
  <c r="F70" i="1"/>
  <c r="A71" i="1"/>
  <c r="F71" i="1"/>
  <c r="A72" i="1"/>
  <c r="F72" i="1"/>
  <c r="A73" i="1"/>
  <c r="F73" i="1"/>
  <c r="A74" i="1"/>
  <c r="B74" i="1"/>
  <c r="F74" i="1"/>
  <c r="G74" i="1"/>
  <c r="A75" i="1"/>
  <c r="B75" i="1"/>
  <c r="F75" i="1"/>
  <c r="A76" i="1"/>
  <c r="B76" i="1"/>
  <c r="A77" i="1"/>
  <c r="B77" i="1"/>
  <c r="F77" i="1"/>
  <c r="G77" i="1"/>
  <c r="A78" i="1"/>
  <c r="B78" i="1"/>
  <c r="F78" i="1"/>
  <c r="A79" i="1"/>
  <c r="B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A87" i="1"/>
  <c r="F87" i="1"/>
  <c r="A88" i="1"/>
  <c r="F88" i="1"/>
  <c r="A89" i="1"/>
  <c r="C89" i="1"/>
  <c r="F89" i="1"/>
  <c r="A90" i="1"/>
  <c r="F90" i="1"/>
  <c r="A91" i="1"/>
  <c r="F91" i="1"/>
  <c r="A92" i="1"/>
  <c r="A93" i="1"/>
  <c r="F93" i="1"/>
  <c r="A94" i="1"/>
  <c r="A95" i="1"/>
  <c r="F95" i="1"/>
  <c r="A96" i="1"/>
  <c r="F96" i="1"/>
  <c r="A97" i="1"/>
  <c r="F97" i="1"/>
  <c r="A98" i="1"/>
  <c r="F98" i="1"/>
  <c r="A99" i="1"/>
  <c r="F99" i="1"/>
  <c r="G99" i="1"/>
  <c r="A100" i="1"/>
  <c r="F100" i="1"/>
  <c r="A101" i="1"/>
  <c r="F101" i="1"/>
  <c r="A102" i="1"/>
  <c r="F102" i="1"/>
  <c r="A103" i="1"/>
  <c r="F103" i="1"/>
  <c r="A104" i="1"/>
  <c r="B104" i="1"/>
  <c r="C104" i="1"/>
  <c r="F104" i="1"/>
  <c r="A105" i="1"/>
  <c r="B105" i="1"/>
  <c r="F105" i="1"/>
  <c r="A106" i="1"/>
  <c r="B106" i="1"/>
  <c r="F106" i="1"/>
  <c r="A107" i="1"/>
  <c r="B107" i="1"/>
  <c r="A108" i="1"/>
  <c r="C108" i="1"/>
  <c r="F108" i="1"/>
  <c r="G108" i="1"/>
  <c r="A109" i="1"/>
  <c r="F109" i="1"/>
  <c r="A110" i="1"/>
  <c r="A111" i="1"/>
  <c r="C111" i="1"/>
  <c r="F111" i="1"/>
  <c r="A112" i="1"/>
  <c r="F112" i="1"/>
  <c r="A113" i="1"/>
  <c r="A114" i="1"/>
  <c r="A115" i="1"/>
  <c r="F115" i="1"/>
  <c r="A116" i="1"/>
  <c r="A117" i="1"/>
  <c r="F117" i="1"/>
  <c r="G117" i="1"/>
  <c r="A118" i="1"/>
  <c r="F118" i="1"/>
  <c r="A119" i="1"/>
  <c r="A120" i="1"/>
  <c r="C120" i="1"/>
  <c r="F120" i="1"/>
  <c r="A121" i="1"/>
  <c r="C121" i="1"/>
  <c r="A122" i="1"/>
  <c r="C122" i="1"/>
  <c r="F122" i="1"/>
  <c r="A123" i="1"/>
  <c r="C123" i="1"/>
  <c r="F123" i="1"/>
  <c r="A124" i="1"/>
  <c r="C124" i="1"/>
  <c r="F124" i="1"/>
  <c r="G124" i="1"/>
  <c r="A125" i="1"/>
  <c r="C125" i="1"/>
  <c r="A126" i="1"/>
  <c r="C126" i="1"/>
  <c r="F126" i="1"/>
  <c r="A127" i="1"/>
  <c r="C127" i="1"/>
  <c r="F127" i="1"/>
  <c r="A128" i="1"/>
  <c r="F128" i="1"/>
  <c r="A129" i="1"/>
  <c r="A130" i="1"/>
  <c r="C130" i="1"/>
  <c r="F130" i="1"/>
  <c r="A131" i="1"/>
  <c r="C131" i="1"/>
  <c r="F131" i="1"/>
  <c r="A132" i="1"/>
  <c r="F132" i="1"/>
  <c r="A133" i="1"/>
  <c r="F133" i="1"/>
  <c r="A134" i="1"/>
  <c r="C134" i="1"/>
  <c r="F134" i="1"/>
  <c r="A135" i="1"/>
  <c r="F135" i="1"/>
  <c r="A136" i="1"/>
  <c r="A137" i="1"/>
  <c r="F137" i="1"/>
  <c r="A138" i="1"/>
  <c r="C138" i="1"/>
  <c r="A139" i="1"/>
  <c r="F139" i="1"/>
  <c r="A140" i="1"/>
  <c r="F140" i="1"/>
  <c r="A141" i="1"/>
  <c r="F141" i="1"/>
  <c r="A142" i="1"/>
  <c r="F142" i="1"/>
  <c r="A143" i="1"/>
  <c r="C143" i="1"/>
  <c r="F143" i="1"/>
  <c r="A144" i="1"/>
  <c r="F144" i="1"/>
  <c r="A145" i="1"/>
  <c r="C145" i="1"/>
  <c r="F145" i="1"/>
  <c r="G145" i="1"/>
  <c r="A146" i="1"/>
  <c r="C146" i="1"/>
  <c r="F146" i="1"/>
  <c r="A147" i="1"/>
  <c r="C147" i="1"/>
  <c r="F147" i="1"/>
  <c r="A148" i="1"/>
  <c r="C148" i="1"/>
  <c r="F148" i="1"/>
  <c r="A149" i="1"/>
  <c r="C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C156" i="1"/>
  <c r="F156" i="1"/>
  <c r="A157" i="1"/>
  <c r="B157" i="1"/>
  <c r="F157" i="1"/>
  <c r="A158" i="1"/>
  <c r="B158" i="1"/>
  <c r="C158" i="1"/>
  <c r="F158" i="1"/>
  <c r="A159" i="1"/>
  <c r="C159" i="1"/>
  <c r="F159" i="1"/>
  <c r="A160" i="1"/>
  <c r="B160" i="1"/>
  <c r="C160" i="1"/>
  <c r="F160" i="1"/>
  <c r="A161" i="1"/>
  <c r="B161" i="1"/>
  <c r="F161" i="1"/>
  <c r="A162" i="1"/>
  <c r="C162" i="1"/>
  <c r="F162" i="1"/>
  <c r="A163" i="1"/>
  <c r="B163" i="1"/>
  <c r="C163" i="1"/>
  <c r="F163" i="1"/>
  <c r="A164" i="1"/>
  <c r="B164" i="1"/>
  <c r="C164" i="1"/>
  <c r="F164" i="1"/>
  <c r="A165" i="1"/>
  <c r="B165" i="1"/>
  <c r="F165" i="1"/>
  <c r="A166" i="1"/>
  <c r="B166" i="1"/>
  <c r="C166" i="1"/>
  <c r="F166" i="1"/>
  <c r="G166" i="1"/>
  <c r="A167" i="1"/>
  <c r="B167" i="1"/>
  <c r="C167" i="1"/>
  <c r="A168" i="1"/>
  <c r="B168" i="1"/>
  <c r="F168" i="1"/>
  <c r="A169" i="1"/>
  <c r="B169" i="1"/>
  <c r="F169" i="1"/>
  <c r="A170" i="1"/>
  <c r="A171" i="1"/>
  <c r="F171" i="1"/>
  <c r="A172" i="1"/>
  <c r="F172" i="1"/>
  <c r="A173" i="1"/>
  <c r="F173" i="1"/>
  <c r="A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A190" i="1"/>
  <c r="F190" i="1"/>
  <c r="A191" i="1"/>
  <c r="F191" i="1"/>
  <c r="A192" i="1"/>
  <c r="F192" i="1"/>
  <c r="A193" i="1"/>
  <c r="F193" i="1"/>
  <c r="A194" i="1"/>
  <c r="F194" i="1"/>
  <c r="A195" i="1"/>
  <c r="C195" i="1"/>
  <c r="F195" i="1"/>
  <c r="A196" i="1"/>
  <c r="C196" i="1"/>
  <c r="F196" i="1"/>
  <c r="A197" i="1"/>
  <c r="C197" i="1"/>
  <c r="F197" i="1"/>
  <c r="A198" i="1"/>
  <c r="C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A207" i="1"/>
  <c r="F207" i="1"/>
  <c r="A208" i="1"/>
  <c r="F208" i="1"/>
  <c r="A209" i="1"/>
  <c r="F209" i="1"/>
  <c r="A210" i="1"/>
  <c r="F210" i="1"/>
  <c r="A211" i="1"/>
  <c r="F211" i="1"/>
  <c r="G211" i="1"/>
  <c r="A212" i="1"/>
  <c r="F212" i="1"/>
  <c r="A213" i="1"/>
  <c r="F213" i="1"/>
  <c r="A214" i="1"/>
  <c r="F214" i="1"/>
  <c r="A215" i="1"/>
  <c r="F215" i="1"/>
  <c r="G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A241" i="1"/>
  <c r="F241" i="1"/>
  <c r="A242" i="1"/>
  <c r="F242" i="1"/>
  <c r="A243" i="1"/>
  <c r="F243" i="1"/>
  <c r="A244" i="1"/>
  <c r="F244" i="1"/>
  <c r="A245" i="1"/>
  <c r="F245" i="1"/>
  <c r="A246" i="1"/>
  <c r="F246" i="1"/>
  <c r="A247" i="1"/>
  <c r="F247" i="1"/>
  <c r="A248" i="1"/>
  <c r="F248" i="1"/>
  <c r="A249" i="1"/>
  <c r="F249" i="1"/>
  <c r="A250" i="1"/>
  <c r="F250" i="1"/>
  <c r="A251" i="1"/>
  <c r="F251" i="1"/>
  <c r="A252" i="1"/>
  <c r="F252" i="1"/>
  <c r="A253" i="1"/>
  <c r="F253" i="1"/>
  <c r="A254" i="1"/>
  <c r="F254" i="1"/>
  <c r="A255" i="1"/>
  <c r="F255" i="1"/>
  <c r="A256" i="1"/>
  <c r="F256" i="1"/>
  <c r="A257" i="1"/>
  <c r="F257" i="1"/>
  <c r="A258" i="1"/>
  <c r="F258" i="1"/>
  <c r="A259" i="1"/>
  <c r="F259" i="1"/>
  <c r="A260" i="1"/>
  <c r="C260" i="1"/>
  <c r="F260" i="1"/>
  <c r="A261" i="1"/>
  <c r="C261" i="1"/>
  <c r="F261" i="1"/>
  <c r="A262" i="1"/>
  <c r="C262" i="1"/>
  <c r="F262" i="1"/>
  <c r="A263" i="1"/>
  <c r="F263" i="1"/>
  <c r="A264" i="1"/>
  <c r="F264" i="1"/>
  <c r="A265" i="1"/>
  <c r="F265" i="1"/>
  <c r="A266" i="1"/>
  <c r="F266" i="1"/>
  <c r="A267" i="1"/>
  <c r="F267" i="1"/>
  <c r="A268" i="1"/>
  <c r="F268" i="1"/>
  <c r="A269" i="1"/>
  <c r="F269" i="1"/>
  <c r="A270" i="1"/>
  <c r="F270" i="1"/>
  <c r="A271" i="1"/>
  <c r="F271" i="1"/>
  <c r="A272" i="1"/>
  <c r="F272" i="1"/>
  <c r="A273" i="1"/>
  <c r="F273" i="1"/>
  <c r="A274" i="1"/>
  <c r="F274" i="1"/>
  <c r="A275" i="1"/>
  <c r="F275" i="1"/>
  <c r="A276" i="1"/>
  <c r="F276" i="1"/>
  <c r="A277" i="1"/>
  <c r="F277" i="1"/>
  <c r="A278" i="1"/>
  <c r="F278" i="1"/>
  <c r="A279" i="1"/>
  <c r="F279" i="1"/>
  <c r="A280" i="1"/>
  <c r="F280" i="1"/>
  <c r="A281" i="1"/>
  <c r="F281" i="1"/>
  <c r="A282" i="1"/>
  <c r="F282" i="1"/>
  <c r="A283" i="1"/>
  <c r="F283" i="1"/>
  <c r="A284" i="1"/>
  <c r="F284" i="1"/>
  <c r="A285" i="1"/>
  <c r="F285" i="1"/>
  <c r="A286" i="1"/>
  <c r="F286" i="1"/>
  <c r="A287" i="1"/>
  <c r="F287" i="1"/>
  <c r="A288" i="1"/>
  <c r="F288" i="1"/>
  <c r="A289" i="1"/>
  <c r="F289" i="1"/>
  <c r="A290" i="1"/>
  <c r="F290" i="1"/>
  <c r="A291" i="1"/>
  <c r="F291" i="1"/>
  <c r="A292" i="1"/>
  <c r="F292" i="1"/>
  <c r="A293" i="1"/>
  <c r="F293" i="1"/>
  <c r="A294" i="1"/>
  <c r="F294" i="1"/>
  <c r="A295" i="1"/>
  <c r="F295" i="1"/>
  <c r="A296" i="1"/>
  <c r="F296" i="1"/>
  <c r="A297" i="1"/>
  <c r="F297" i="1"/>
  <c r="A298" i="1"/>
  <c r="F298" i="1"/>
  <c r="A299" i="1"/>
  <c r="F299" i="1"/>
  <c r="A300" i="1"/>
  <c r="F300" i="1"/>
  <c r="A301" i="1"/>
  <c r="F301" i="1"/>
  <c r="A302" i="1"/>
  <c r="F302" i="1"/>
  <c r="A303" i="1"/>
  <c r="F303" i="1"/>
  <c r="A304" i="1"/>
  <c r="F304" i="1"/>
  <c r="A305" i="1"/>
  <c r="F305" i="1"/>
  <c r="A306" i="1"/>
  <c r="F306" i="1"/>
  <c r="A307" i="1"/>
  <c r="F307" i="1"/>
  <c r="A308" i="1"/>
  <c r="F308" i="1"/>
  <c r="A309" i="1"/>
  <c r="F309" i="1"/>
  <c r="A310" i="1"/>
  <c r="F310" i="1"/>
  <c r="A311" i="1"/>
  <c r="F311" i="1"/>
  <c r="A312" i="1"/>
  <c r="F312" i="1"/>
  <c r="A313" i="1"/>
  <c r="F313" i="1"/>
  <c r="A314" i="1"/>
  <c r="F314" i="1"/>
  <c r="A315" i="1"/>
  <c r="F315" i="1"/>
  <c r="A316" i="1"/>
  <c r="F316" i="1"/>
  <c r="A317" i="1"/>
  <c r="F317" i="1"/>
  <c r="A318" i="1"/>
  <c r="F318" i="1"/>
  <c r="A319" i="1"/>
  <c r="F319" i="1"/>
  <c r="A320" i="1"/>
  <c r="F320" i="1"/>
  <c r="A321" i="1"/>
  <c r="F321" i="1"/>
  <c r="A322" i="1"/>
  <c r="F322" i="1"/>
  <c r="A323" i="1"/>
  <c r="F323" i="1"/>
  <c r="A324" i="1"/>
  <c r="F324" i="1"/>
  <c r="A325" i="1"/>
  <c r="F325" i="1"/>
  <c r="A326" i="1"/>
  <c r="F326" i="1"/>
  <c r="A327" i="1"/>
  <c r="F327" i="1"/>
  <c r="A328" i="1"/>
  <c r="F328" i="1"/>
  <c r="A329" i="1"/>
  <c r="F329" i="1"/>
  <c r="A330" i="1"/>
  <c r="F330" i="1"/>
  <c r="A331" i="1"/>
  <c r="F331" i="1"/>
  <c r="A332" i="1"/>
  <c r="F332" i="1"/>
  <c r="A333" i="1"/>
  <c r="F333" i="1"/>
  <c r="A334" i="1"/>
  <c r="F334" i="1"/>
  <c r="A335" i="1"/>
  <c r="F335" i="1"/>
  <c r="A336" i="1"/>
  <c r="F336" i="1"/>
  <c r="A337" i="1"/>
  <c r="F337" i="1"/>
  <c r="A338" i="1"/>
  <c r="F338" i="1"/>
  <c r="A339" i="1"/>
  <c r="F339" i="1"/>
  <c r="A340" i="1"/>
  <c r="F340" i="1"/>
  <c r="A341" i="1"/>
  <c r="F341" i="1"/>
  <c r="A342" i="1"/>
  <c r="F342" i="1"/>
  <c r="A343" i="1"/>
  <c r="F343" i="1"/>
  <c r="A344" i="1"/>
  <c r="F344" i="1"/>
  <c r="A345" i="1"/>
  <c r="F345" i="1"/>
  <c r="A346" i="1"/>
  <c r="F346" i="1"/>
  <c r="A347" i="1"/>
  <c r="F347" i="1"/>
  <c r="A348" i="1"/>
  <c r="F348" i="1"/>
  <c r="A349" i="1"/>
  <c r="F349" i="1"/>
  <c r="A350" i="1"/>
  <c r="F350" i="1"/>
  <c r="A351" i="1"/>
  <c r="F351" i="1"/>
  <c r="A352" i="1"/>
  <c r="F352" i="1"/>
  <c r="A353" i="1"/>
  <c r="F353" i="1"/>
  <c r="A354" i="1"/>
  <c r="F354" i="1"/>
  <c r="A355" i="1"/>
  <c r="F355" i="1"/>
  <c r="A356" i="1"/>
  <c r="F356" i="1"/>
  <c r="A357" i="1"/>
  <c r="F357" i="1"/>
  <c r="A358" i="1"/>
  <c r="F358" i="1"/>
  <c r="A359" i="1"/>
  <c r="F359" i="1"/>
  <c r="A360" i="1"/>
  <c r="F360" i="1"/>
  <c r="A361" i="1"/>
  <c r="F361" i="1"/>
  <c r="A362" i="1"/>
  <c r="F362" i="1"/>
  <c r="A363" i="1"/>
  <c r="F363" i="1"/>
  <c r="A364" i="1"/>
  <c r="F364" i="1"/>
  <c r="A365" i="1"/>
  <c r="F365" i="1"/>
  <c r="A366" i="1"/>
  <c r="F366" i="1"/>
  <c r="A367" i="1"/>
  <c r="F367" i="1"/>
  <c r="A368" i="1"/>
  <c r="F368" i="1"/>
  <c r="A369" i="1"/>
  <c r="F369" i="1"/>
  <c r="A370" i="1"/>
  <c r="F370" i="1"/>
  <c r="A371" i="1"/>
  <c r="F371" i="1"/>
  <c r="A372" i="1"/>
  <c r="F372" i="1"/>
  <c r="A373" i="1"/>
  <c r="F373" i="1"/>
  <c r="A374" i="1"/>
  <c r="F374" i="1"/>
  <c r="A375" i="1"/>
  <c r="F375" i="1"/>
  <c r="A376" i="1"/>
  <c r="F376" i="1"/>
  <c r="A377" i="1"/>
  <c r="F377" i="1"/>
  <c r="A378" i="1"/>
  <c r="F378" i="1"/>
  <c r="A379" i="1"/>
  <c r="F379" i="1"/>
  <c r="A380" i="1"/>
  <c r="F380" i="1"/>
  <c r="A381" i="1"/>
  <c r="F381" i="1"/>
  <c r="A382" i="1"/>
  <c r="F382" i="1"/>
  <c r="A383" i="1"/>
  <c r="F383" i="1"/>
  <c r="A384" i="1"/>
  <c r="F384" i="1"/>
  <c r="A385" i="1"/>
  <c r="F385" i="1"/>
  <c r="A386" i="1"/>
  <c r="F386" i="1"/>
  <c r="A387" i="1"/>
  <c r="F387" i="1"/>
  <c r="A388" i="1"/>
  <c r="F388" i="1"/>
  <c r="A389" i="1"/>
  <c r="F389" i="1"/>
  <c r="A390" i="1"/>
  <c r="F390" i="1"/>
  <c r="A391" i="1"/>
  <c r="F391" i="1"/>
  <c r="A392" i="1"/>
  <c r="F392" i="1"/>
  <c r="A393" i="1"/>
  <c r="F393" i="1"/>
  <c r="A394" i="1"/>
  <c r="F394" i="1"/>
  <c r="A395" i="1"/>
  <c r="F395" i="1"/>
  <c r="A396" i="1"/>
  <c r="F396" i="1"/>
  <c r="A397" i="1"/>
  <c r="F397" i="1"/>
  <c r="A398" i="1"/>
  <c r="F398" i="1"/>
  <c r="A399" i="1"/>
  <c r="F399" i="1"/>
  <c r="A400" i="1"/>
  <c r="F400" i="1"/>
  <c r="A401" i="1"/>
  <c r="F401" i="1"/>
  <c r="A402" i="1"/>
  <c r="F402" i="1"/>
  <c r="A403" i="1"/>
  <c r="F403" i="1"/>
  <c r="A404" i="1"/>
  <c r="F404" i="1"/>
  <c r="A405" i="1"/>
  <c r="F405" i="1"/>
  <c r="A406" i="1"/>
  <c r="F406" i="1"/>
  <c r="A407" i="1"/>
  <c r="F407" i="1"/>
  <c r="A408" i="1"/>
  <c r="F408" i="1"/>
  <c r="A409" i="1"/>
  <c r="F409" i="1"/>
  <c r="A410" i="1"/>
  <c r="F410" i="1"/>
  <c r="A411" i="1"/>
  <c r="F411" i="1"/>
  <c r="A412" i="1"/>
  <c r="F412" i="1"/>
  <c r="A413" i="1"/>
  <c r="F413" i="1"/>
  <c r="A414" i="1"/>
  <c r="F414" i="1"/>
  <c r="A415" i="1"/>
  <c r="F415" i="1"/>
  <c r="A416" i="1"/>
  <c r="F416" i="1"/>
  <c r="A417" i="1"/>
  <c r="F417" i="1"/>
  <c r="A418" i="1"/>
  <c r="F418" i="1"/>
  <c r="A419" i="1"/>
  <c r="F419" i="1"/>
  <c r="A420" i="1"/>
  <c r="F420" i="1"/>
  <c r="A421" i="1"/>
  <c r="F421" i="1"/>
  <c r="A422" i="1"/>
  <c r="F422" i="1"/>
  <c r="A423" i="1"/>
  <c r="F423" i="1"/>
  <c r="A424" i="1"/>
  <c r="F424" i="1"/>
  <c r="A425" i="1"/>
  <c r="C425" i="1"/>
  <c r="F425" i="1"/>
  <c r="A426" i="1"/>
  <c r="A427" i="1"/>
  <c r="C427" i="1"/>
  <c r="F427" i="1"/>
  <c r="A428" i="1"/>
  <c r="F428" i="1"/>
  <c r="A429" i="1"/>
  <c r="F429" i="1"/>
  <c r="A430" i="1"/>
  <c r="F430" i="1"/>
  <c r="A431" i="1"/>
  <c r="F431" i="1"/>
  <c r="A432" i="1"/>
  <c r="F432" i="1"/>
  <c r="A433" i="1"/>
  <c r="A434" i="1"/>
  <c r="F434" i="1"/>
  <c r="A435" i="1"/>
  <c r="F435" i="1"/>
  <c r="A436" i="1"/>
  <c r="F436" i="1"/>
  <c r="A437" i="1"/>
  <c r="F437" i="1"/>
  <c r="A438" i="1"/>
  <c r="F438" i="1"/>
  <c r="A439" i="1"/>
  <c r="F439" i="1"/>
  <c r="A440" i="1"/>
  <c r="F440" i="1"/>
  <c r="A441" i="1"/>
  <c r="F441" i="1"/>
  <c r="A442" i="1"/>
  <c r="F442" i="1"/>
  <c r="A443" i="1"/>
  <c r="F443" i="1"/>
  <c r="A444" i="1"/>
  <c r="F444" i="1"/>
  <c r="A445" i="1"/>
  <c r="F445" i="1"/>
  <c r="A446" i="1"/>
  <c r="F446" i="1"/>
  <c r="A447" i="1"/>
  <c r="F447" i="1"/>
  <c r="A448" i="1"/>
  <c r="A449" i="1"/>
  <c r="F449" i="1"/>
  <c r="A450" i="1"/>
  <c r="F450" i="1"/>
  <c r="A451" i="1"/>
  <c r="F451" i="1"/>
  <c r="A452" i="1"/>
  <c r="F452" i="1"/>
  <c r="A453" i="1"/>
  <c r="F453" i="1"/>
  <c r="A454" i="1"/>
  <c r="F454" i="1"/>
  <c r="A455" i="1"/>
  <c r="F455" i="1"/>
  <c r="A456" i="1"/>
  <c r="F456" i="1"/>
  <c r="A457" i="1"/>
  <c r="F457" i="1"/>
  <c r="A458" i="1"/>
  <c r="F458" i="1"/>
  <c r="A459" i="1"/>
  <c r="F459" i="1"/>
  <c r="A460" i="1"/>
  <c r="F460" i="1"/>
  <c r="A461" i="1"/>
  <c r="F461" i="1"/>
  <c r="A462" i="1"/>
  <c r="F462" i="1"/>
  <c r="A463" i="1"/>
  <c r="F463" i="1"/>
  <c r="A464" i="1"/>
  <c r="A465" i="1"/>
  <c r="F465" i="1"/>
  <c r="A466" i="1"/>
  <c r="A467" i="1"/>
  <c r="F467" i="1"/>
  <c r="A468" i="1"/>
  <c r="F468" i="1"/>
  <c r="A469" i="1"/>
  <c r="F469" i="1"/>
  <c r="A470" i="1"/>
  <c r="F470" i="1"/>
  <c r="A471" i="1"/>
  <c r="A472" i="1"/>
  <c r="A473" i="1"/>
  <c r="F473" i="1"/>
  <c r="A474" i="1"/>
  <c r="F474" i="1"/>
  <c r="A475" i="1"/>
  <c r="F475" i="1"/>
  <c r="A476" i="1"/>
  <c r="F476" i="1"/>
  <c r="A477" i="1"/>
  <c r="F477" i="1"/>
  <c r="A478" i="1"/>
  <c r="A479" i="1"/>
  <c r="F479" i="1"/>
  <c r="A480" i="1"/>
  <c r="A481" i="1"/>
  <c r="A482" i="1"/>
  <c r="F482" i="1"/>
  <c r="A483" i="1"/>
  <c r="A484" i="1"/>
  <c r="F484" i="1"/>
  <c r="A485" i="1"/>
  <c r="A486" i="1"/>
  <c r="F486" i="1"/>
  <c r="A487" i="1"/>
  <c r="F487" i="1"/>
  <c r="A488" i="1"/>
  <c r="F488" i="1"/>
  <c r="A489" i="1"/>
  <c r="F489" i="1"/>
  <c r="A490" i="1"/>
  <c r="F490" i="1"/>
  <c r="A491" i="1"/>
  <c r="F491" i="1"/>
  <c r="G491" i="1"/>
  <c r="A492" i="1"/>
  <c r="F492" i="1"/>
  <c r="G492" i="1"/>
  <c r="A493" i="1"/>
  <c r="F493" i="1"/>
  <c r="G493" i="1"/>
  <c r="A494" i="1"/>
  <c r="F494" i="1"/>
  <c r="G494" i="1"/>
  <c r="A495" i="1"/>
  <c r="F495" i="1"/>
  <c r="G495" i="1"/>
  <c r="A496" i="1"/>
  <c r="F496" i="1"/>
  <c r="G496" i="1"/>
  <c r="A497" i="1"/>
  <c r="F497" i="1"/>
  <c r="G497" i="1"/>
  <c r="A498" i="1"/>
  <c r="F498" i="1"/>
  <c r="G498" i="1"/>
  <c r="A499" i="1"/>
  <c r="F499" i="1"/>
  <c r="A500" i="1"/>
  <c r="F500" i="1"/>
  <c r="A501" i="1"/>
  <c r="F501" i="1"/>
  <c r="A502" i="1"/>
  <c r="F502" i="1"/>
  <c r="A503" i="1"/>
  <c r="F503" i="1"/>
  <c r="A504" i="1"/>
  <c r="F504" i="1"/>
  <c r="A505" i="1"/>
  <c r="F505" i="1"/>
  <c r="A506" i="1"/>
  <c r="F506" i="1"/>
  <c r="A507" i="1"/>
  <c r="F507" i="1"/>
  <c r="A508" i="1"/>
  <c r="F508" i="1"/>
  <c r="A509" i="1"/>
  <c r="F509" i="1"/>
  <c r="A510" i="1"/>
  <c r="F510" i="1"/>
  <c r="A511" i="1"/>
  <c r="F511" i="1"/>
  <c r="A512" i="1"/>
  <c r="F512" i="1"/>
  <c r="A513" i="1"/>
  <c r="F513" i="1"/>
  <c r="A514" i="1"/>
  <c r="F514" i="1"/>
  <c r="A515" i="1"/>
  <c r="F515" i="1"/>
  <c r="A516" i="1"/>
  <c r="F516" i="1"/>
  <c r="A517" i="1"/>
  <c r="F517" i="1"/>
  <c r="A518" i="1"/>
  <c r="F518" i="1"/>
  <c r="A519" i="1"/>
  <c r="F519" i="1"/>
  <c r="A520" i="1"/>
  <c r="F520" i="1"/>
  <c r="A521" i="1"/>
  <c r="F521" i="1"/>
  <c r="A522" i="1"/>
  <c r="F522" i="1"/>
  <c r="A523" i="1"/>
  <c r="F523" i="1"/>
  <c r="A524" i="1"/>
  <c r="F524" i="1"/>
  <c r="A525" i="1"/>
  <c r="F525" i="1"/>
  <c r="A526" i="1"/>
  <c r="F526" i="1"/>
  <c r="A527" i="1"/>
  <c r="F527" i="1"/>
  <c r="A528" i="1"/>
  <c r="F528" i="1"/>
  <c r="A529" i="1"/>
  <c r="F529" i="1"/>
  <c r="A530" i="1"/>
  <c r="F530" i="1"/>
  <c r="A531" i="1"/>
  <c r="F531" i="1"/>
  <c r="A532" i="1"/>
  <c r="F532" i="1"/>
  <c r="A533" i="1"/>
  <c r="F533" i="1"/>
  <c r="A534" i="1"/>
  <c r="F534" i="1"/>
  <c r="A535" i="1"/>
  <c r="F535" i="1"/>
  <c r="A536" i="1"/>
  <c r="F536" i="1"/>
  <c r="A537" i="1"/>
  <c r="F537" i="1"/>
  <c r="A538" i="1"/>
  <c r="F538" i="1"/>
  <c r="A539" i="1"/>
  <c r="F539" i="1"/>
  <c r="A540" i="1"/>
  <c r="F540" i="1"/>
  <c r="A541" i="1"/>
  <c r="F541" i="1"/>
  <c r="A542" i="1"/>
  <c r="F542" i="1"/>
  <c r="A543" i="1"/>
  <c r="F543" i="1"/>
  <c r="A544" i="1"/>
  <c r="F544" i="1"/>
  <c r="A545" i="1"/>
  <c r="F545" i="1"/>
  <c r="A546" i="1"/>
  <c r="F546" i="1"/>
  <c r="A547" i="1"/>
  <c r="F547" i="1"/>
  <c r="A548" i="1"/>
  <c r="F548" i="1"/>
  <c r="A549" i="1"/>
  <c r="F549" i="1"/>
  <c r="A550" i="1"/>
  <c r="F550" i="1"/>
  <c r="A551" i="1"/>
  <c r="F551" i="1"/>
  <c r="A552" i="1"/>
  <c r="F552" i="1"/>
  <c r="A553" i="1"/>
  <c r="F553" i="1"/>
  <c r="A554" i="1"/>
  <c r="F554" i="1"/>
  <c r="A555" i="1"/>
  <c r="F555" i="1"/>
  <c r="G555" i="1"/>
  <c r="A556" i="1"/>
  <c r="F556" i="1"/>
  <c r="G556" i="1"/>
  <c r="A557" i="1"/>
  <c r="F557" i="1"/>
  <c r="G557" i="1"/>
  <c r="A558" i="1"/>
  <c r="F558" i="1"/>
  <c r="G558" i="1"/>
  <c r="A559" i="1"/>
  <c r="F559" i="1"/>
  <c r="G559" i="1"/>
  <c r="A560" i="1"/>
  <c r="F560" i="1"/>
  <c r="G560" i="1"/>
  <c r="A561" i="1"/>
  <c r="F561" i="1"/>
  <c r="A562" i="1"/>
  <c r="F562" i="1"/>
  <c r="A563" i="1"/>
  <c r="F563" i="1"/>
  <c r="A564" i="1"/>
  <c r="F564" i="1"/>
  <c r="A565" i="1"/>
  <c r="F565" i="1"/>
  <c r="A566" i="1"/>
  <c r="F566" i="1"/>
  <c r="A567" i="1"/>
  <c r="F567" i="1"/>
  <c r="A568" i="1"/>
  <c r="F568" i="1"/>
  <c r="A569" i="1"/>
  <c r="F569" i="1"/>
  <c r="A570" i="1"/>
  <c r="F570" i="1"/>
  <c r="A571" i="1"/>
  <c r="F571" i="1"/>
  <c r="A572" i="1"/>
  <c r="F572" i="1"/>
  <c r="A573" i="1"/>
  <c r="F573" i="1"/>
  <c r="A574" i="1"/>
  <c r="F574" i="1"/>
  <c r="A575" i="1"/>
  <c r="F575" i="1"/>
  <c r="A576" i="1"/>
  <c r="F576" i="1"/>
  <c r="A577" i="1"/>
  <c r="F577" i="1"/>
  <c r="A578" i="1"/>
  <c r="F578" i="1"/>
  <c r="A579" i="1"/>
  <c r="F579" i="1"/>
  <c r="A580" i="1"/>
  <c r="F580" i="1"/>
  <c r="A581" i="1"/>
  <c r="F581" i="1"/>
  <c r="A582" i="1"/>
  <c r="F582" i="1"/>
  <c r="A583" i="1"/>
  <c r="F583" i="1"/>
  <c r="A584" i="1"/>
  <c r="F584" i="1"/>
  <c r="A585" i="1"/>
  <c r="F585" i="1"/>
  <c r="A586" i="1"/>
  <c r="F586" i="1"/>
  <c r="A587" i="1"/>
  <c r="F587" i="1"/>
  <c r="A588" i="1"/>
  <c r="F588" i="1"/>
  <c r="A589" i="1"/>
  <c r="F589" i="1"/>
  <c r="A590" i="1"/>
  <c r="F590" i="1"/>
  <c r="G590" i="1"/>
  <c r="A591" i="1"/>
  <c r="F591" i="1"/>
  <c r="A592" i="1"/>
  <c r="F592" i="1"/>
  <c r="G592" i="1"/>
  <c r="A593" i="1"/>
  <c r="F593" i="1"/>
  <c r="G593" i="1"/>
  <c r="A594" i="1"/>
  <c r="F594" i="1"/>
  <c r="G594" i="1"/>
  <c r="A595" i="1"/>
  <c r="F595" i="1"/>
  <c r="G595" i="1"/>
  <c r="A596" i="1"/>
  <c r="F596" i="1"/>
  <c r="G596" i="1"/>
  <c r="A597" i="1"/>
  <c r="F597" i="1"/>
  <c r="G597" i="1"/>
  <c r="A598" i="1"/>
  <c r="F598" i="1"/>
  <c r="A599" i="1"/>
  <c r="F599" i="1"/>
  <c r="A600" i="1"/>
  <c r="F600" i="1"/>
  <c r="A601" i="1"/>
  <c r="F601" i="1"/>
  <c r="A602" i="1"/>
  <c r="F602" i="1"/>
  <c r="A603" i="1"/>
  <c r="F603" i="1"/>
  <c r="G603" i="1"/>
  <c r="A604" i="1"/>
  <c r="F604" i="1"/>
  <c r="G604" i="1"/>
  <c r="A605" i="1"/>
  <c r="F605" i="1"/>
  <c r="G605" i="1"/>
  <c r="A606" i="1"/>
  <c r="F606" i="1"/>
  <c r="G606" i="1"/>
  <c r="A607" i="1"/>
  <c r="F607" i="1"/>
  <c r="G607" i="1"/>
  <c r="A608" i="1"/>
  <c r="F608" i="1"/>
  <c r="G608" i="1"/>
  <c r="A609" i="1"/>
  <c r="F609" i="1"/>
  <c r="G609" i="1"/>
  <c r="A610" i="1"/>
  <c r="F610" i="1"/>
  <c r="G610" i="1"/>
  <c r="A611" i="1"/>
  <c r="F611" i="1"/>
  <c r="G611" i="1"/>
  <c r="A612" i="1"/>
  <c r="F612" i="1"/>
  <c r="G612" i="1"/>
  <c r="A613" i="1"/>
  <c r="F613" i="1"/>
  <c r="G613" i="1"/>
  <c r="A614" i="1"/>
  <c r="F614" i="1"/>
  <c r="A615" i="1"/>
  <c r="F615" i="1"/>
  <c r="A616" i="1"/>
  <c r="F616" i="1"/>
  <c r="A617" i="1"/>
  <c r="F617" i="1"/>
  <c r="A618" i="1"/>
  <c r="F618" i="1"/>
  <c r="A619" i="1"/>
  <c r="F619" i="1"/>
  <c r="A620" i="1"/>
  <c r="F620" i="1"/>
  <c r="A621" i="1"/>
  <c r="F621" i="1"/>
  <c r="A622" i="1"/>
  <c r="F622" i="1"/>
  <c r="A623" i="1"/>
  <c r="F623" i="1"/>
  <c r="A624" i="1"/>
  <c r="F624" i="1"/>
  <c r="A625" i="1"/>
  <c r="F625" i="1"/>
  <c r="A626" i="1"/>
  <c r="F626" i="1"/>
  <c r="A627" i="1"/>
  <c r="F627" i="1"/>
  <c r="A628" i="1"/>
  <c r="F628" i="1"/>
  <c r="A629" i="1"/>
  <c r="F629" i="1"/>
  <c r="A630" i="1"/>
  <c r="F630" i="1"/>
  <c r="A631" i="1"/>
  <c r="F631" i="1"/>
  <c r="A632" i="1"/>
  <c r="F632" i="1"/>
  <c r="A633" i="1"/>
  <c r="F633" i="1"/>
  <c r="A634" i="1"/>
  <c r="F634" i="1"/>
  <c r="A635" i="1"/>
  <c r="F635" i="1"/>
  <c r="A636" i="1"/>
  <c r="F636" i="1"/>
  <c r="A637" i="1"/>
  <c r="F637" i="1"/>
  <c r="A638" i="1"/>
  <c r="F638" i="1"/>
  <c r="A639" i="1"/>
  <c r="F639" i="1"/>
  <c r="A640" i="1"/>
  <c r="F640" i="1"/>
  <c r="A641" i="1"/>
  <c r="F641" i="1"/>
  <c r="A642" i="1"/>
  <c r="F642" i="1"/>
  <c r="A643" i="1"/>
  <c r="F643" i="1"/>
  <c r="A644" i="1"/>
  <c r="F644" i="1"/>
  <c r="A645" i="1"/>
  <c r="F645" i="1"/>
  <c r="A646" i="1"/>
  <c r="F646" i="1"/>
  <c r="A647" i="1"/>
  <c r="F647" i="1"/>
  <c r="A648" i="1"/>
  <c r="F648" i="1"/>
  <c r="A649" i="1"/>
  <c r="F649" i="1"/>
  <c r="A650" i="1"/>
  <c r="F650" i="1"/>
  <c r="A651" i="1"/>
  <c r="F651" i="1"/>
  <c r="A652" i="1"/>
  <c r="F652" i="1"/>
  <c r="A653" i="1"/>
  <c r="F653" i="1"/>
  <c r="A654" i="1"/>
  <c r="C654" i="1"/>
  <c r="F654" i="1"/>
  <c r="A655" i="1"/>
  <c r="C655" i="1"/>
  <c r="F655" i="1"/>
  <c r="A656" i="1"/>
  <c r="C656" i="1"/>
  <c r="F656" i="1"/>
  <c r="A657" i="1"/>
  <c r="C657" i="1"/>
  <c r="F657" i="1"/>
  <c r="A658" i="1"/>
  <c r="F658" i="1"/>
  <c r="A659" i="1"/>
  <c r="F659" i="1"/>
  <c r="A660" i="1"/>
  <c r="F660" i="1"/>
  <c r="A661" i="1"/>
  <c r="F661" i="1"/>
  <c r="A662" i="1"/>
  <c r="F662" i="1"/>
  <c r="A663" i="1"/>
  <c r="F663" i="1"/>
  <c r="A664" i="1"/>
  <c r="F664" i="1"/>
  <c r="A665" i="1"/>
  <c r="F665" i="1"/>
  <c r="A666" i="1"/>
  <c r="F666" i="1"/>
  <c r="A667" i="1"/>
  <c r="F667" i="1"/>
  <c r="A668" i="1"/>
  <c r="F668" i="1"/>
  <c r="A669" i="1"/>
  <c r="F669" i="1"/>
  <c r="A670" i="1"/>
  <c r="F670" i="1"/>
  <c r="A671" i="1"/>
  <c r="F671" i="1"/>
  <c r="A672" i="1"/>
  <c r="F672" i="1"/>
  <c r="A673" i="1"/>
  <c r="F673" i="1"/>
  <c r="A674" i="1"/>
  <c r="F674" i="1"/>
  <c r="A675" i="1"/>
  <c r="F675" i="1"/>
  <c r="A676" i="1"/>
  <c r="F676" i="1"/>
  <c r="A677" i="1"/>
  <c r="F677" i="1"/>
  <c r="A678" i="1"/>
  <c r="C678" i="1"/>
  <c r="F678" i="1"/>
  <c r="A679" i="1"/>
  <c r="F679" i="1"/>
  <c r="A680" i="1"/>
  <c r="F680" i="1"/>
  <c r="A681" i="1"/>
  <c r="F681" i="1"/>
  <c r="A682" i="1"/>
  <c r="F682" i="1"/>
  <c r="A683" i="1"/>
  <c r="C683" i="1"/>
  <c r="F683" i="1"/>
  <c r="A684" i="1"/>
  <c r="F684" i="1"/>
  <c r="A685" i="1"/>
  <c r="F685" i="1"/>
  <c r="A686" i="1"/>
  <c r="F686" i="1"/>
  <c r="A687" i="1"/>
  <c r="F687" i="1"/>
  <c r="A688" i="1"/>
  <c r="F688" i="1"/>
  <c r="A689" i="1"/>
  <c r="F689" i="1"/>
  <c r="A690" i="1"/>
  <c r="C690" i="1"/>
  <c r="F690" i="1"/>
  <c r="A691" i="1"/>
  <c r="F691" i="1"/>
  <c r="A692" i="1"/>
  <c r="C692" i="1"/>
  <c r="F692" i="1"/>
  <c r="A693" i="1"/>
  <c r="C693" i="1"/>
  <c r="F693" i="1"/>
  <c r="A694" i="1"/>
  <c r="A695" i="1"/>
  <c r="F695" i="1"/>
  <c r="A696" i="1"/>
  <c r="F696" i="1"/>
  <c r="A697" i="1"/>
  <c r="C697" i="1"/>
  <c r="F697" i="1"/>
  <c r="A698" i="1"/>
  <c r="C698" i="1"/>
  <c r="F698" i="1"/>
  <c r="A699" i="1"/>
  <c r="C699" i="1"/>
  <c r="F699" i="1"/>
  <c r="A700" i="1"/>
  <c r="C700" i="1"/>
  <c r="F700" i="1"/>
  <c r="A701" i="1"/>
  <c r="F701" i="1"/>
  <c r="A702" i="1"/>
  <c r="F702" i="1"/>
  <c r="A703" i="1"/>
  <c r="F703" i="1"/>
  <c r="A704" i="1"/>
  <c r="F704" i="1"/>
  <c r="A705" i="1"/>
  <c r="F705" i="1"/>
  <c r="A706" i="1"/>
  <c r="F706" i="1"/>
  <c r="A707" i="1"/>
  <c r="F707" i="1"/>
  <c r="A708" i="1"/>
  <c r="F708" i="1"/>
  <c r="A709" i="1"/>
  <c r="F709" i="1"/>
  <c r="A710" i="1"/>
  <c r="F710" i="1"/>
  <c r="A711" i="1"/>
  <c r="F711" i="1"/>
  <c r="A712" i="1"/>
  <c r="F712" i="1"/>
  <c r="A713" i="1"/>
  <c r="F713" i="1"/>
  <c r="A714" i="1"/>
  <c r="F714" i="1"/>
  <c r="A715" i="1"/>
  <c r="F715" i="1"/>
  <c r="A716" i="1"/>
  <c r="F716" i="1"/>
  <c r="A717" i="1"/>
  <c r="F717" i="1"/>
  <c r="A718" i="1"/>
  <c r="F718" i="1"/>
  <c r="A719" i="1"/>
  <c r="F719" i="1"/>
  <c r="A720" i="1"/>
  <c r="A721" i="1"/>
  <c r="F721" i="1"/>
  <c r="A722" i="1"/>
  <c r="F722" i="1"/>
  <c r="A723" i="1"/>
  <c r="F723" i="1"/>
  <c r="A724" i="1"/>
  <c r="F724" i="1"/>
  <c r="A725" i="1"/>
  <c r="F725" i="1"/>
  <c r="A726" i="1"/>
  <c r="F726" i="1"/>
  <c r="A727" i="1"/>
  <c r="F727" i="1"/>
  <c r="A728" i="1"/>
  <c r="F728" i="1"/>
  <c r="A729" i="1"/>
  <c r="F729" i="1"/>
  <c r="A730" i="1"/>
  <c r="F730" i="1"/>
  <c r="A731" i="1"/>
  <c r="F731" i="1"/>
  <c r="A732" i="1"/>
  <c r="F732" i="1"/>
  <c r="A733" i="1"/>
  <c r="F733" i="1"/>
  <c r="A734" i="1"/>
  <c r="F734" i="1"/>
  <c r="A735" i="1"/>
  <c r="F735" i="1"/>
  <c r="A736" i="1"/>
  <c r="F736" i="1"/>
  <c r="A737" i="1"/>
  <c r="F737" i="1"/>
  <c r="A738" i="1"/>
  <c r="F738" i="1"/>
  <c r="A739" i="1"/>
  <c r="F739" i="1"/>
  <c r="A740" i="1"/>
  <c r="F740" i="1"/>
  <c r="A741" i="1"/>
  <c r="F741" i="1"/>
  <c r="A742" i="1"/>
  <c r="F742" i="1"/>
  <c r="A743" i="1"/>
  <c r="F743" i="1"/>
  <c r="A744" i="1"/>
  <c r="F744" i="1"/>
  <c r="A745" i="1"/>
  <c r="F745" i="1"/>
  <c r="A746" i="1"/>
  <c r="F746" i="1"/>
  <c r="A747" i="1"/>
  <c r="F747" i="1"/>
  <c r="A748" i="1"/>
  <c r="F748" i="1"/>
  <c r="A749" i="1"/>
  <c r="F749" i="1"/>
  <c r="A750" i="1"/>
  <c r="F750" i="1"/>
  <c r="A751" i="1"/>
  <c r="F751" i="1"/>
  <c r="A752" i="1"/>
  <c r="F752" i="1"/>
  <c r="A753" i="1"/>
  <c r="F753" i="1"/>
  <c r="A754" i="1"/>
  <c r="F754" i="1"/>
  <c r="A755" i="1"/>
  <c r="F755" i="1"/>
  <c r="A756" i="1"/>
  <c r="F756" i="1"/>
  <c r="A757" i="1"/>
  <c r="F757" i="1"/>
  <c r="A758" i="1"/>
  <c r="F758" i="1"/>
  <c r="A759" i="1"/>
  <c r="F759" i="1"/>
  <c r="A760" i="1"/>
  <c r="F760" i="1"/>
  <c r="A761" i="1"/>
  <c r="F761" i="1"/>
  <c r="A762" i="1"/>
  <c r="F762" i="1"/>
  <c r="A763" i="1"/>
  <c r="F763" i="1"/>
  <c r="A764" i="1"/>
  <c r="F764" i="1"/>
  <c r="A765" i="1"/>
  <c r="F765" i="1"/>
  <c r="A766" i="1"/>
  <c r="F766" i="1"/>
  <c r="A767" i="1"/>
  <c r="F767" i="1"/>
  <c r="A768" i="1"/>
  <c r="F768" i="1"/>
  <c r="A769" i="1"/>
  <c r="F769" i="1"/>
  <c r="A770" i="1"/>
  <c r="F770" i="1"/>
  <c r="A771" i="1"/>
  <c r="F771" i="1"/>
  <c r="A772" i="1"/>
  <c r="F772" i="1"/>
  <c r="A773" i="1"/>
  <c r="F773" i="1"/>
  <c r="A774" i="1"/>
  <c r="F774" i="1"/>
  <c r="A775" i="1"/>
  <c r="F775" i="1"/>
  <c r="A776" i="1"/>
  <c r="F776" i="1"/>
  <c r="A777" i="1"/>
  <c r="F777" i="1"/>
  <c r="A778" i="1"/>
  <c r="F778" i="1"/>
  <c r="A779" i="1"/>
  <c r="F779" i="1"/>
  <c r="A780" i="1"/>
  <c r="F780" i="1"/>
  <c r="A781" i="1"/>
  <c r="F781" i="1"/>
  <c r="A782" i="1"/>
  <c r="F782" i="1"/>
  <c r="A783" i="1"/>
  <c r="F783" i="1"/>
  <c r="A784" i="1"/>
  <c r="F784" i="1"/>
  <c r="A785" i="1"/>
  <c r="F785" i="1"/>
  <c r="A786" i="1"/>
  <c r="F786" i="1"/>
  <c r="A787" i="1"/>
  <c r="F787" i="1"/>
  <c r="A788" i="1"/>
  <c r="F788" i="1"/>
  <c r="A789" i="1"/>
  <c r="F789" i="1"/>
  <c r="A790" i="1"/>
  <c r="F790" i="1"/>
  <c r="A791" i="1"/>
  <c r="F791" i="1"/>
  <c r="A792" i="1"/>
  <c r="F792" i="1"/>
  <c r="A793" i="1"/>
  <c r="F793" i="1"/>
  <c r="A794" i="1"/>
  <c r="F794" i="1"/>
  <c r="A795" i="1"/>
  <c r="F795" i="1"/>
  <c r="A796" i="1"/>
  <c r="F796" i="1"/>
  <c r="A797" i="1"/>
  <c r="F797" i="1"/>
  <c r="A798" i="1"/>
  <c r="F798" i="1"/>
  <c r="A799" i="1"/>
  <c r="F799" i="1"/>
  <c r="A800" i="1"/>
  <c r="F800" i="1"/>
  <c r="A801" i="1"/>
  <c r="F801" i="1"/>
  <c r="G801" i="1"/>
  <c r="A802" i="1"/>
  <c r="F802" i="1"/>
  <c r="G802" i="1"/>
  <c r="A803" i="1"/>
  <c r="F803" i="1"/>
  <c r="G803" i="1"/>
  <c r="A804" i="1"/>
  <c r="F804" i="1"/>
  <c r="G804" i="1"/>
  <c r="A805" i="1"/>
  <c r="F805" i="1"/>
  <c r="G805" i="1"/>
  <c r="A806" i="1"/>
  <c r="F806" i="1"/>
  <c r="G806" i="1"/>
  <c r="A807" i="1"/>
  <c r="F807" i="1"/>
  <c r="G807" i="1"/>
  <c r="A808" i="1"/>
  <c r="F808" i="1"/>
  <c r="G808" i="1"/>
  <c r="A809" i="1"/>
  <c r="F809" i="1"/>
  <c r="A810" i="1"/>
  <c r="F810" i="1"/>
  <c r="A811" i="1"/>
  <c r="F811" i="1"/>
  <c r="A812" i="1"/>
  <c r="F812" i="1"/>
  <c r="A813" i="1"/>
  <c r="A814" i="1"/>
  <c r="F814" i="1"/>
  <c r="A815" i="1"/>
  <c r="F815" i="1"/>
  <c r="A816" i="1"/>
  <c r="F816" i="1"/>
  <c r="A817" i="1"/>
  <c r="F817" i="1"/>
  <c r="A818" i="1"/>
  <c r="F818" i="1"/>
  <c r="A819" i="1"/>
  <c r="F819" i="1"/>
  <c r="A820" i="1"/>
  <c r="C820" i="1"/>
  <c r="F820" i="1"/>
  <c r="A821" i="1"/>
  <c r="A822" i="1"/>
  <c r="F822" i="1"/>
  <c r="A823" i="1"/>
  <c r="F823" i="1"/>
  <c r="A824" i="1"/>
  <c r="F824" i="1"/>
  <c r="A825" i="1"/>
  <c r="F825" i="1"/>
  <c r="A826" i="1"/>
  <c r="F826" i="1"/>
  <c r="A827" i="1"/>
  <c r="F827" i="1"/>
  <c r="A828" i="1"/>
  <c r="A829" i="1"/>
  <c r="F829" i="1"/>
  <c r="A830" i="1"/>
  <c r="F830" i="1"/>
  <c r="A831" i="1"/>
  <c r="F831" i="1"/>
  <c r="A832" i="1"/>
  <c r="F832" i="1"/>
  <c r="A833" i="1"/>
  <c r="F833" i="1"/>
  <c r="A834" i="1"/>
  <c r="F834" i="1"/>
  <c r="A835" i="1"/>
  <c r="F835" i="1"/>
  <c r="A836" i="1"/>
  <c r="A837" i="1"/>
  <c r="F837" i="1"/>
  <c r="A838" i="1"/>
  <c r="A839" i="1"/>
  <c r="F839" i="1"/>
  <c r="A840" i="1"/>
  <c r="A841" i="1"/>
  <c r="F841" i="1"/>
  <c r="A842" i="1"/>
  <c r="A843" i="1"/>
  <c r="F843" i="1"/>
  <c r="A844" i="1"/>
  <c r="F844" i="1"/>
  <c r="A845" i="1"/>
  <c r="F845" i="1"/>
  <c r="A846" i="1"/>
  <c r="F846" i="1"/>
  <c r="A847" i="1"/>
  <c r="A848" i="1"/>
  <c r="F848" i="1"/>
  <c r="A849" i="1"/>
  <c r="A850" i="1"/>
  <c r="A851" i="1"/>
  <c r="A852" i="1"/>
  <c r="A853" i="1"/>
  <c r="A854" i="1"/>
  <c r="F854" i="1"/>
  <c r="A855" i="1"/>
  <c r="F855" i="1"/>
  <c r="A856" i="1"/>
  <c r="F856" i="1"/>
  <c r="A857" i="1"/>
  <c r="F857" i="1"/>
  <c r="A858" i="1"/>
  <c r="F858" i="1"/>
  <c r="A859" i="1"/>
  <c r="F859" i="1"/>
  <c r="A860" i="1"/>
  <c r="F860" i="1"/>
  <c r="A861" i="1"/>
  <c r="F861" i="1"/>
  <c r="A862" i="1"/>
  <c r="F862" i="1"/>
  <c r="A863" i="1"/>
  <c r="F863" i="1"/>
  <c r="A864" i="1"/>
  <c r="F864" i="1"/>
  <c r="A865" i="1"/>
  <c r="F865" i="1"/>
  <c r="A866" i="1"/>
  <c r="F866" i="1"/>
  <c r="A867" i="1"/>
  <c r="F867" i="1"/>
  <c r="A868" i="1"/>
  <c r="F868" i="1"/>
  <c r="A869" i="1"/>
  <c r="F869" i="1"/>
  <c r="A870" i="1"/>
  <c r="F870" i="1"/>
  <c r="A871" i="1"/>
  <c r="F871" i="1"/>
  <c r="A872" i="1"/>
  <c r="F872" i="1"/>
  <c r="A873" i="1"/>
  <c r="F873" i="1"/>
  <c r="A874" i="1"/>
  <c r="F874" i="1"/>
  <c r="A875" i="1"/>
  <c r="F875" i="1"/>
  <c r="A876" i="1"/>
  <c r="F876" i="1"/>
  <c r="A877" i="1"/>
  <c r="F877" i="1"/>
  <c r="A878" i="1"/>
  <c r="F878" i="1"/>
  <c r="A879" i="1"/>
  <c r="F879" i="1"/>
  <c r="A880" i="1"/>
  <c r="F880" i="1"/>
  <c r="A881" i="1"/>
  <c r="F881" i="1"/>
  <c r="A882" i="1"/>
  <c r="F882" i="1"/>
  <c r="A883" i="1"/>
  <c r="F883" i="1"/>
  <c r="A884" i="1"/>
  <c r="F884" i="1"/>
  <c r="A885" i="1"/>
  <c r="F885" i="1"/>
  <c r="A886" i="1"/>
  <c r="F886" i="1"/>
  <c r="A887" i="1"/>
  <c r="F887" i="1"/>
  <c r="A888" i="1"/>
  <c r="A889" i="1"/>
  <c r="F889" i="1"/>
  <c r="A890" i="1"/>
  <c r="A891" i="1"/>
  <c r="F891" i="1"/>
  <c r="A892" i="1"/>
  <c r="F892" i="1"/>
  <c r="A893" i="1"/>
  <c r="F893" i="1"/>
  <c r="A894" i="1"/>
  <c r="A895" i="1"/>
  <c r="F895" i="1"/>
  <c r="A896" i="1"/>
  <c r="A897" i="1"/>
  <c r="A898" i="1"/>
  <c r="F898" i="1"/>
  <c r="A899" i="1"/>
  <c r="A900" i="1"/>
  <c r="F900" i="1"/>
  <c r="A901" i="1"/>
  <c r="A902" i="1"/>
  <c r="A903" i="1"/>
  <c r="A904" i="1"/>
  <c r="F904" i="1"/>
  <c r="A905" i="1"/>
  <c r="F905" i="1"/>
  <c r="A906" i="1"/>
  <c r="F906" i="1"/>
  <c r="A907" i="1"/>
  <c r="C907" i="1"/>
  <c r="F907" i="1"/>
  <c r="A908" i="1"/>
  <c r="A909" i="1"/>
  <c r="A910" i="1"/>
  <c r="F910" i="1"/>
  <c r="A911" i="1"/>
  <c r="F911" i="1"/>
  <c r="A912" i="1"/>
  <c r="F912" i="1"/>
  <c r="A913" i="1"/>
  <c r="F913" i="1"/>
  <c r="A914" i="1"/>
  <c r="F914" i="1"/>
  <c r="A915" i="1"/>
  <c r="F915" i="1"/>
  <c r="A916" i="1"/>
  <c r="F916" i="1"/>
  <c r="A917" i="1"/>
  <c r="F917" i="1"/>
  <c r="A918" i="1"/>
  <c r="F918" i="1"/>
  <c r="A919" i="1"/>
  <c r="F919" i="1"/>
  <c r="A920" i="1"/>
  <c r="F920" i="1"/>
  <c r="A921" i="1"/>
  <c r="F921" i="1"/>
  <c r="A922" i="1"/>
  <c r="F922" i="1"/>
  <c r="A923" i="1"/>
  <c r="F923" i="1"/>
  <c r="A924" i="1"/>
  <c r="F924" i="1"/>
  <c r="A925" i="1"/>
  <c r="F925" i="1"/>
  <c r="A926" i="1"/>
  <c r="F926" i="1"/>
  <c r="A927" i="1"/>
  <c r="F927" i="1"/>
  <c r="A928" i="1"/>
  <c r="C928" i="1"/>
  <c r="F928" i="1"/>
  <c r="A929" i="1"/>
  <c r="C929" i="1"/>
  <c r="F929" i="1"/>
  <c r="A930" i="1"/>
  <c r="C930" i="1"/>
  <c r="F930" i="1"/>
  <c r="A931" i="1"/>
  <c r="C931" i="1"/>
  <c r="F931" i="1"/>
  <c r="A932" i="1"/>
  <c r="C932" i="1"/>
  <c r="F932" i="1"/>
  <c r="A933" i="1"/>
  <c r="C933" i="1"/>
  <c r="F933" i="1"/>
  <c r="A934" i="1"/>
  <c r="C934" i="1"/>
  <c r="F934" i="1"/>
  <c r="A935" i="1"/>
  <c r="C935" i="1"/>
  <c r="F935" i="1"/>
  <c r="A936" i="1"/>
  <c r="C936" i="1"/>
  <c r="F936" i="1"/>
  <c r="A937" i="1"/>
  <c r="C937" i="1"/>
  <c r="F937" i="1"/>
  <c r="A938" i="1"/>
  <c r="C938" i="1"/>
  <c r="F938" i="1"/>
  <c r="A939" i="1"/>
  <c r="C939" i="1"/>
  <c r="F939" i="1"/>
  <c r="A940" i="1"/>
  <c r="C940" i="1"/>
  <c r="F940" i="1"/>
  <c r="A941" i="1"/>
  <c r="C941" i="1"/>
  <c r="F941" i="1"/>
  <c r="A942" i="1"/>
  <c r="C942" i="1"/>
  <c r="F942" i="1"/>
  <c r="A943" i="1"/>
  <c r="C943" i="1"/>
  <c r="F943" i="1"/>
  <c r="A944" i="1"/>
  <c r="C944" i="1"/>
  <c r="F944" i="1"/>
  <c r="A945" i="1"/>
  <c r="C945" i="1"/>
  <c r="F945" i="1"/>
  <c r="A946" i="1"/>
  <c r="C946" i="1"/>
  <c r="F946" i="1"/>
  <c r="A947" i="1"/>
  <c r="C947" i="1"/>
  <c r="F947" i="1"/>
  <c r="A948" i="1"/>
  <c r="C948" i="1"/>
  <c r="F948" i="1"/>
  <c r="A949" i="1"/>
  <c r="C949" i="1"/>
  <c r="F949" i="1"/>
  <c r="A950" i="1"/>
  <c r="C950" i="1"/>
  <c r="F950" i="1"/>
  <c r="A951" i="1"/>
  <c r="C951" i="1"/>
  <c r="F951" i="1"/>
  <c r="A952" i="1"/>
  <c r="C952" i="1"/>
  <c r="F952" i="1"/>
  <c r="A953" i="1"/>
  <c r="C953" i="1"/>
  <c r="F953" i="1"/>
  <c r="A954" i="1"/>
  <c r="C954" i="1"/>
  <c r="F954" i="1"/>
  <c r="A955" i="1"/>
  <c r="C955" i="1"/>
  <c r="F955" i="1"/>
  <c r="A956" i="1"/>
  <c r="C956" i="1"/>
  <c r="F956" i="1"/>
  <c r="A957" i="1"/>
  <c r="C957" i="1"/>
  <c r="F957" i="1"/>
  <c r="A958" i="1"/>
  <c r="C958" i="1"/>
  <c r="F958" i="1"/>
  <c r="A959" i="1"/>
  <c r="F959" i="1"/>
  <c r="A960" i="1"/>
  <c r="C960" i="1"/>
  <c r="F960" i="1"/>
  <c r="A961" i="1"/>
  <c r="C961" i="1"/>
  <c r="F961" i="1"/>
  <c r="A962" i="1"/>
  <c r="C962" i="1"/>
  <c r="F962" i="1"/>
  <c r="A963" i="1"/>
  <c r="C963" i="1"/>
  <c r="F963" i="1"/>
  <c r="A964" i="1"/>
  <c r="F964" i="1"/>
  <c r="A965" i="1"/>
  <c r="F965" i="1"/>
  <c r="A966" i="1"/>
  <c r="C966" i="1"/>
  <c r="F966" i="1"/>
  <c r="A967" i="1"/>
  <c r="F967" i="1"/>
  <c r="A968" i="1"/>
  <c r="F968" i="1"/>
  <c r="A969" i="1"/>
  <c r="C969" i="1"/>
  <c r="F969" i="1"/>
  <c r="A970" i="1"/>
  <c r="F970" i="1"/>
  <c r="A971" i="1"/>
  <c r="F971" i="1"/>
  <c r="A972" i="1"/>
  <c r="F972" i="1"/>
  <c r="A973" i="1"/>
  <c r="F973" i="1"/>
  <c r="A974" i="1"/>
  <c r="F974" i="1"/>
  <c r="A975" i="1"/>
  <c r="F975" i="1"/>
  <c r="A976" i="1"/>
  <c r="F976" i="1"/>
  <c r="A977" i="1"/>
  <c r="F977" i="1"/>
  <c r="A978" i="1"/>
  <c r="F978" i="1"/>
  <c r="A979" i="1"/>
  <c r="F979" i="1"/>
  <c r="A980" i="1"/>
  <c r="F980" i="1"/>
  <c r="A981" i="1"/>
  <c r="F981" i="1"/>
  <c r="A982" i="1"/>
  <c r="F982" i="1"/>
  <c r="A983" i="1"/>
  <c r="F983" i="1"/>
  <c r="A984" i="1"/>
  <c r="F984" i="1"/>
  <c r="A985" i="1"/>
  <c r="C985" i="1"/>
  <c r="F985" i="1"/>
  <c r="A986" i="1"/>
  <c r="C986" i="1"/>
  <c r="F986" i="1"/>
  <c r="A987" i="1"/>
  <c r="C987" i="1"/>
  <c r="F987" i="1"/>
  <c r="A988" i="1"/>
  <c r="C988" i="1"/>
  <c r="F988" i="1"/>
  <c r="A989" i="1"/>
  <c r="C989" i="1"/>
  <c r="F989" i="1"/>
  <c r="A990" i="1"/>
  <c r="C990" i="1"/>
  <c r="F990" i="1"/>
  <c r="A991" i="1"/>
  <c r="C991" i="1"/>
  <c r="F991" i="1"/>
  <c r="A992" i="1"/>
  <c r="C992" i="1"/>
  <c r="F992" i="1"/>
  <c r="A993" i="1"/>
  <c r="C993" i="1"/>
  <c r="F993" i="1"/>
  <c r="A994" i="1"/>
  <c r="C994" i="1"/>
  <c r="F994" i="1"/>
  <c r="A995" i="1"/>
  <c r="F995" i="1"/>
  <c r="A996" i="1"/>
  <c r="F996" i="1"/>
  <c r="A997" i="1"/>
  <c r="F997" i="1"/>
  <c r="A998" i="1"/>
  <c r="F998" i="1"/>
  <c r="A999" i="1"/>
  <c r="F999" i="1"/>
  <c r="A1000" i="1"/>
  <c r="F1000" i="1"/>
  <c r="A1001" i="1"/>
  <c r="F1001" i="1"/>
  <c r="A1002" i="1"/>
  <c r="C1002" i="1"/>
  <c r="F1002" i="1"/>
  <c r="A1003" i="1"/>
  <c r="C1003" i="1"/>
  <c r="F1003" i="1"/>
  <c r="A1004" i="1"/>
  <c r="C1004" i="1"/>
  <c r="F1004" i="1"/>
  <c r="A1005" i="1"/>
  <c r="F1005" i="1"/>
  <c r="A1006" i="1"/>
  <c r="F1006" i="1"/>
  <c r="A1007" i="1"/>
  <c r="F1007" i="1"/>
  <c r="A1008" i="1"/>
  <c r="C1008" i="1"/>
  <c r="F1008" i="1"/>
  <c r="A1009" i="1"/>
  <c r="F1009" i="1"/>
  <c r="A1010" i="1"/>
  <c r="C1010" i="1"/>
  <c r="F1010" i="1"/>
  <c r="A1011" i="1"/>
  <c r="F1011" i="1"/>
  <c r="A1012" i="1"/>
  <c r="C1012" i="1"/>
  <c r="F1012" i="1"/>
  <c r="A1013" i="1"/>
  <c r="F1013" i="1"/>
  <c r="A1014" i="1"/>
  <c r="C1014" i="1"/>
  <c r="F1014" i="1"/>
  <c r="A1015" i="1"/>
  <c r="F1015" i="1"/>
  <c r="A1016" i="1"/>
  <c r="F1016" i="1"/>
  <c r="A1017" i="1"/>
  <c r="C1017" i="1"/>
  <c r="F1017" i="1"/>
  <c r="A1018" i="1"/>
  <c r="C1018" i="1"/>
  <c r="F1018" i="1"/>
  <c r="A1019" i="1"/>
  <c r="C1019" i="1"/>
  <c r="F1019" i="1"/>
  <c r="A1020" i="1"/>
  <c r="C1020" i="1"/>
  <c r="F1020" i="1"/>
  <c r="A1021" i="1"/>
  <c r="A1022" i="1"/>
  <c r="C1022" i="1"/>
  <c r="F1022" i="1"/>
  <c r="A1023" i="1"/>
  <c r="F1023" i="1"/>
  <c r="A1024" i="1"/>
  <c r="F1024" i="1"/>
  <c r="A1025" i="1"/>
  <c r="C1025" i="1"/>
  <c r="F1025" i="1"/>
  <c r="A1026" i="1"/>
  <c r="C1026" i="1"/>
  <c r="F1026" i="1"/>
  <c r="A1027" i="1"/>
  <c r="F1027" i="1"/>
  <c r="A1028" i="1"/>
  <c r="C1028" i="1"/>
  <c r="F1028" i="1"/>
  <c r="A1029" i="1"/>
  <c r="C1029" i="1"/>
  <c r="F1029" i="1"/>
  <c r="A1030" i="1"/>
  <c r="F1030" i="1"/>
  <c r="A1031" i="1"/>
  <c r="C1031" i="1"/>
  <c r="A1032" i="1"/>
  <c r="C1032" i="1"/>
  <c r="A1033" i="1"/>
  <c r="C1033" i="1"/>
  <c r="F1033" i="1"/>
  <c r="A1034" i="1"/>
  <c r="C1034" i="1"/>
  <c r="A1035" i="1"/>
  <c r="F1035" i="1"/>
  <c r="A1036" i="1"/>
  <c r="C1036" i="1"/>
  <c r="F1036" i="1"/>
  <c r="A1037" i="1"/>
  <c r="F1037" i="1"/>
  <c r="A1038" i="1"/>
  <c r="F1038" i="1"/>
  <c r="A1039" i="1"/>
  <c r="F1039" i="1"/>
  <c r="A1040" i="1"/>
  <c r="F1040" i="1"/>
  <c r="A1041" i="1"/>
  <c r="C1041" i="1"/>
  <c r="A1042" i="1"/>
  <c r="F1042" i="1"/>
  <c r="A1043" i="1"/>
  <c r="C1043" i="1"/>
  <c r="F1043" i="1"/>
  <c r="A1044" i="1"/>
  <c r="C1044" i="1"/>
  <c r="F1044" i="1"/>
  <c r="A1045" i="1"/>
  <c r="C1045" i="1"/>
  <c r="F1045" i="1"/>
  <c r="A1046" i="1"/>
  <c r="C1046" i="1"/>
  <c r="F1046" i="1"/>
  <c r="A1047" i="1"/>
  <c r="C1047" i="1"/>
  <c r="F1047" i="1"/>
  <c r="A1048" i="1"/>
  <c r="F1048" i="1"/>
  <c r="A1049" i="1"/>
  <c r="F1049" i="1"/>
  <c r="A1050" i="1"/>
  <c r="F1050" i="1"/>
  <c r="A1051" i="1"/>
  <c r="F1051" i="1"/>
  <c r="A1052" i="1"/>
  <c r="F1052" i="1"/>
  <c r="A1053" i="1"/>
  <c r="C1053" i="1"/>
  <c r="F1053" i="1"/>
  <c r="A1054" i="1"/>
  <c r="C1054" i="1"/>
  <c r="F1054" i="1"/>
  <c r="A1055" i="1"/>
  <c r="A1056" i="1"/>
  <c r="F1056" i="1"/>
  <c r="A1057" i="1"/>
  <c r="F1057" i="1"/>
  <c r="A1058" i="1"/>
  <c r="C1058" i="1"/>
  <c r="F1058" i="1"/>
  <c r="A1059" i="1"/>
  <c r="C1059" i="1"/>
  <c r="F1059" i="1"/>
  <c r="A1060" i="1"/>
  <c r="F1060" i="1"/>
  <c r="A1061" i="1"/>
  <c r="F1061" i="1"/>
  <c r="A1062" i="1"/>
  <c r="F1062" i="1"/>
  <c r="A1063" i="1"/>
  <c r="F1063" i="1"/>
  <c r="A1064" i="1"/>
  <c r="F1064" i="1"/>
  <c r="A1065" i="1"/>
  <c r="F1065" i="1"/>
  <c r="A1066" i="1"/>
  <c r="F1066" i="1"/>
  <c r="A1067" i="1"/>
  <c r="F1067" i="1"/>
  <c r="A1068" i="1"/>
  <c r="F1068" i="1"/>
  <c r="A1069" i="1"/>
  <c r="F1069" i="1"/>
  <c r="A1070" i="1"/>
  <c r="F1070" i="1"/>
  <c r="A1071" i="1"/>
  <c r="F1071" i="1"/>
  <c r="A1072" i="1"/>
  <c r="F1072" i="1"/>
  <c r="A1073" i="1"/>
  <c r="F1073" i="1"/>
  <c r="A1074" i="1"/>
  <c r="F1074" i="1"/>
  <c r="A1075" i="1"/>
  <c r="F1075" i="1"/>
  <c r="G1075" i="1"/>
  <c r="A1076" i="1"/>
  <c r="F1076" i="1"/>
  <c r="A1077" i="1"/>
  <c r="F1077" i="1"/>
  <c r="A1078" i="1"/>
  <c r="C1078" i="1"/>
  <c r="F1078" i="1"/>
  <c r="A1079" i="1"/>
  <c r="C1079" i="1"/>
  <c r="F1079" i="1"/>
  <c r="A1080" i="1"/>
  <c r="C1080" i="1"/>
  <c r="F1080" i="1"/>
  <c r="A1081" i="1"/>
  <c r="F1081" i="1"/>
  <c r="G1081" i="1"/>
  <c r="A1082" i="1"/>
  <c r="C1082" i="1"/>
  <c r="F1082" i="1"/>
  <c r="A1083" i="1"/>
  <c r="C1083" i="1"/>
  <c r="F1083" i="1"/>
  <c r="A1084" i="1"/>
  <c r="C1084" i="1"/>
  <c r="F1084" i="1"/>
  <c r="A1085" i="1"/>
  <c r="C1085" i="1"/>
  <c r="F1085" i="1"/>
  <c r="A1086" i="1"/>
  <c r="B1086" i="1"/>
  <c r="C1086" i="1"/>
  <c r="F1086" i="1"/>
  <c r="A1087" i="1"/>
  <c r="F1087" i="1"/>
  <c r="A1088" i="1"/>
  <c r="B1088" i="1"/>
  <c r="F1088" i="1"/>
  <c r="A1089" i="1"/>
  <c r="F1089" i="1"/>
  <c r="A1090" i="1"/>
  <c r="F1090" i="1"/>
  <c r="A1091" i="1"/>
  <c r="B1091" i="1"/>
  <c r="F1091" i="1"/>
  <c r="A1092" i="1"/>
  <c r="C1092" i="1"/>
  <c r="F1092" i="1"/>
  <c r="A1093" i="1"/>
  <c r="F1093" i="1"/>
  <c r="A1094" i="1"/>
  <c r="F1094" i="1"/>
  <c r="A1095" i="1"/>
  <c r="F1095" i="1"/>
  <c r="A1096" i="1"/>
  <c r="C1096" i="1"/>
  <c r="F1096" i="1"/>
</calcChain>
</file>

<file path=xl/sharedStrings.xml><?xml version="1.0" encoding="utf-8"?>
<sst xmlns="http://schemas.openxmlformats.org/spreadsheetml/2006/main" count="3142" uniqueCount="144">
  <si>
    <t>GL</t>
  </si>
  <si>
    <t>Br</t>
  </si>
  <si>
    <t>Statutory GL</t>
  </si>
  <si>
    <t>Statutory Type</t>
  </si>
  <si>
    <t>FLag</t>
  </si>
  <si>
    <t>Transaction Types</t>
  </si>
  <si>
    <t>Headers</t>
  </si>
  <si>
    <t>5121-00</t>
  </si>
  <si>
    <t>Asset</t>
  </si>
  <si>
    <t>[]</t>
  </si>
  <si>
    <t>5121-01</t>
  </si>
  <si>
    <t>5124-01</t>
  </si>
  <si>
    <t>5124-02</t>
  </si>
  <si>
    <t>5121-05</t>
  </si>
  <si>
    <t>5121-02</t>
  </si>
  <si>
    <t>[DEP]</t>
  </si>
  <si>
    <t>5124-03</t>
  </si>
  <si>
    <t>5124-04</t>
  </si>
  <si>
    <t>5124-05</t>
  </si>
  <si>
    <t>5121-06</t>
  </si>
  <si>
    <t>5121-04</t>
  </si>
  <si>
    <t>5121-07</t>
  </si>
  <si>
    <t>5121-08</t>
  </si>
  <si>
    <t>5124-06</t>
  </si>
  <si>
    <t>5124-07</t>
  </si>
  <si>
    <t>Not Found</t>
  </si>
  <si>
    <t>4426-01</t>
  </si>
  <si>
    <t>Liability</t>
  </si>
  <si>
    <t>4426-02</t>
  </si>
  <si>
    <t>4428-01</t>
  </si>
  <si>
    <t>4423-01</t>
  </si>
  <si>
    <t>4424-01</t>
  </si>
  <si>
    <t>4426-04</t>
  </si>
  <si>
    <t>4426-03</t>
  </si>
  <si>
    <t>411-01</t>
  </si>
  <si>
    <t>411-02</t>
  </si>
  <si>
    <t>411-03</t>
  </si>
  <si>
    <t>921-06</t>
  </si>
  <si>
    <t>Expense</t>
  </si>
  <si>
    <t>2131-00</t>
  </si>
  <si>
    <t>205-01</t>
  </si>
  <si>
    <t>2131-01</t>
  </si>
  <si>
    <t>4315-01</t>
  </si>
  <si>
    <t>4311-01</t>
  </si>
  <si>
    <t>4313-01</t>
  </si>
  <si>
    <t>4316-01</t>
  </si>
  <si>
    <t>4371-01</t>
  </si>
  <si>
    <t>4372-01</t>
  </si>
  <si>
    <t>4371-02</t>
  </si>
  <si>
    <t>4471-01</t>
  </si>
  <si>
    <t>1511-01</t>
  </si>
  <si>
    <t>401-01</t>
  </si>
  <si>
    <t>628-07</t>
  </si>
  <si>
    <t>704-07</t>
  </si>
  <si>
    <t>Revenue</t>
  </si>
  <si>
    <t>401-10</t>
  </si>
  <si>
    <t>628-10</t>
  </si>
  <si>
    <t>921-03</t>
  </si>
  <si>
    <t>[ES]</t>
  </si>
  <si>
    <t>921-04</t>
  </si>
  <si>
    <t>628-02</t>
  </si>
  <si>
    <t>704-02</t>
  </si>
  <si>
    <t>628-03</t>
  </si>
  <si>
    <t>704-03</t>
  </si>
  <si>
    <t>628-00</t>
  </si>
  <si>
    <t>704-00</t>
  </si>
  <si>
    <t>704-15</t>
  </si>
  <si>
    <t>628-090</t>
  </si>
  <si>
    <t>704-05</t>
  </si>
  <si>
    <t>921-05</t>
  </si>
  <si>
    <t>628-04</t>
  </si>
  <si>
    <t>704-04</t>
  </si>
  <si>
    <t>628-25</t>
  </si>
  <si>
    <t>704-25</t>
  </si>
  <si>
    <t>628-08</t>
  </si>
  <si>
    <t>704-08</t>
  </si>
  <si>
    <t>628-09</t>
  </si>
  <si>
    <t>704-09</t>
  </si>
  <si>
    <t>628-120</t>
  </si>
  <si>
    <t>704-12</t>
  </si>
  <si>
    <t>4382-02</t>
  </si>
  <si>
    <t>4311-02</t>
  </si>
  <si>
    <t>[RIN/XRCR]</t>
  </si>
  <si>
    <t>4312-01</t>
  </si>
  <si>
    <t>4314-01</t>
  </si>
  <si>
    <t>446-02</t>
  </si>
  <si>
    <t>4427-01</t>
  </si>
  <si>
    <t>4427-03</t>
  </si>
  <si>
    <t>446-01</t>
  </si>
  <si>
    <t>4381-01</t>
  </si>
  <si>
    <t>628-20</t>
  </si>
  <si>
    <t>704-20</t>
  </si>
  <si>
    <t>4551-01</t>
  </si>
  <si>
    <t>Equity</t>
  </si>
  <si>
    <t>628-05</t>
  </si>
  <si>
    <t>604-01</t>
  </si>
  <si>
    <t>704-01</t>
  </si>
  <si>
    <t>628-01</t>
  </si>
  <si>
    <t>628-11</t>
  </si>
  <si>
    <t>704-11</t>
  </si>
  <si>
    <t>704-50</t>
  </si>
  <si>
    <t>704-70E</t>
  </si>
  <si>
    <t>628-50</t>
  </si>
  <si>
    <t>628-520</t>
  </si>
  <si>
    <t>704-520</t>
  </si>
  <si>
    <t>628-160</t>
  </si>
  <si>
    <t>704-10</t>
  </si>
  <si>
    <t>921-07</t>
  </si>
  <si>
    <t>628-15</t>
  </si>
  <si>
    <t>704-06</t>
  </si>
  <si>
    <t>6581-01</t>
  </si>
  <si>
    <t>612-1</t>
  </si>
  <si>
    <t>6588-01</t>
  </si>
  <si>
    <t>921-02</t>
  </si>
  <si>
    <t>765-01</t>
  </si>
  <si>
    <t>921-01</t>
  </si>
  <si>
    <t>628-51</t>
  </si>
  <si>
    <t>628-100</t>
  </si>
  <si>
    <t>626-00</t>
  </si>
  <si>
    <t>626-01</t>
  </si>
  <si>
    <t>626-02</t>
  </si>
  <si>
    <t>626-03</t>
  </si>
  <si>
    <t>626-04</t>
  </si>
  <si>
    <t>626-05</t>
  </si>
  <si>
    <t>625-01</t>
  </si>
  <si>
    <t>625-02</t>
  </si>
  <si>
    <t>623-02</t>
  </si>
  <si>
    <t>6811-03</t>
  </si>
  <si>
    <t>611-01</t>
  </si>
  <si>
    <t>628-21</t>
  </si>
  <si>
    <t>611-02</t>
  </si>
  <si>
    <t>628-24</t>
  </si>
  <si>
    <t>623-01</t>
  </si>
  <si>
    <t>628-102</t>
  </si>
  <si>
    <t>621-02</t>
  </si>
  <si>
    <t>628-23</t>
  </si>
  <si>
    <t>628-13</t>
  </si>
  <si>
    <t>628-22</t>
  </si>
  <si>
    <t>621-01</t>
  </si>
  <si>
    <t>628-26</t>
  </si>
  <si>
    <t>6812-01</t>
  </si>
  <si>
    <t>628-200</t>
  </si>
  <si>
    <t>666-01</t>
  </si>
  <si>
    <t>635-001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</si>
</sst>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AD1082E2-1965-4FD4-B9FF-B86D676DD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3BB-C3C6-4AC7-BBF4-C85D07019967}">
  <dimension ref="A1:G1096"/>
  <sheetViews>
    <sheetView tabSelected="1" workbookViewId="0">
      <selection sqref="A1:B109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tr">
        <f>"1001"</f>
        <v>1001</v>
      </c>
      <c r="B2" s="1" t="str">
        <f t="shared" ref="B2:B18" si="0">"222"</f>
        <v>222</v>
      </c>
      <c r="C2" t="s">
        <v>7</v>
      </c>
      <c r="D2" t="s">
        <v>8</v>
      </c>
      <c r="F2" t="str">
        <f t="shared" ref="F2:F7" si="1">"[B2BT, CADJ, CLH, DEP, IV, JOE, JOV, OUPA, PMT, RDCS, RRD, XOIP, XOIR, XPMT, YEND]"</f>
        <v>[B2BT, CADJ, CLH, DEP, IV, JOE, JOV, OUPA, PMT, RDCS, RRD, XOIP, XOIR, XPMT, YEND]</v>
      </c>
      <c r="G2" t="s">
        <v>9</v>
      </c>
    </row>
    <row r="3" spans="1:7" x14ac:dyDescent="0.3">
      <c r="A3" s="1" t="str">
        <f>"1002"</f>
        <v>1002</v>
      </c>
      <c r="B3" s="1" t="str">
        <f t="shared" si="0"/>
        <v>222</v>
      </c>
      <c r="C3" t="s">
        <v>10</v>
      </c>
      <c r="D3" t="s">
        <v>8</v>
      </c>
      <c r="F3" t="str">
        <f t="shared" si="1"/>
        <v>[B2BT, CADJ, CLH, DEP, IV, JOE, JOV, OUPA, PMT, RDCS, RRD, XOIP, XOIR, XPMT, YEND]</v>
      </c>
      <c r="G3" t="s">
        <v>9</v>
      </c>
    </row>
    <row r="4" spans="1:7" x14ac:dyDescent="0.3">
      <c r="A4" s="1" t="str">
        <f>"1003"</f>
        <v>1003</v>
      </c>
      <c r="B4" s="1" t="str">
        <f t="shared" si="0"/>
        <v>222</v>
      </c>
      <c r="C4" t="s">
        <v>11</v>
      </c>
      <c r="D4" t="s">
        <v>8</v>
      </c>
      <c r="F4" t="str">
        <f t="shared" si="1"/>
        <v>[B2BT, CADJ, CLH, DEP, IV, JOE, JOV, OUPA, PMT, RDCS, RRD, XOIP, XOIR, XPMT, YEND]</v>
      </c>
      <c r="G4" t="s">
        <v>9</v>
      </c>
    </row>
    <row r="5" spans="1:7" x14ac:dyDescent="0.3">
      <c r="A5" s="1" t="str">
        <f>"1004"</f>
        <v>1004</v>
      </c>
      <c r="B5" s="1" t="str">
        <f t="shared" si="0"/>
        <v>222</v>
      </c>
      <c r="C5" t="s">
        <v>12</v>
      </c>
      <c r="D5" t="s">
        <v>8</v>
      </c>
      <c r="F5" t="str">
        <f t="shared" si="1"/>
        <v>[B2BT, CADJ, CLH, DEP, IV, JOE, JOV, OUPA, PMT, RDCS, RRD, XOIP, XOIR, XPMT, YEND]</v>
      </c>
      <c r="G5" t="s">
        <v>9</v>
      </c>
    </row>
    <row r="6" spans="1:7" x14ac:dyDescent="0.3">
      <c r="A6" s="1" t="str">
        <f>"1005"</f>
        <v>1005</v>
      </c>
      <c r="B6" s="1" t="str">
        <f t="shared" si="0"/>
        <v>222</v>
      </c>
      <c r="C6" t="s">
        <v>13</v>
      </c>
      <c r="D6" t="s">
        <v>8</v>
      </c>
      <c r="F6" t="str">
        <f t="shared" si="1"/>
        <v>[B2BT, CADJ, CLH, DEP, IV, JOE, JOV, OUPA, PMT, RDCS, RRD, XOIP, XOIR, XPMT, YEND]</v>
      </c>
      <c r="G6" t="s">
        <v>9</v>
      </c>
    </row>
    <row r="7" spans="1:7" x14ac:dyDescent="0.3">
      <c r="A7" s="1" t="str">
        <f>"1006"</f>
        <v>1006</v>
      </c>
      <c r="B7" s="1" t="str">
        <f t="shared" si="0"/>
        <v>222</v>
      </c>
      <c r="C7" t="str">
        <f>"581"</f>
        <v>581</v>
      </c>
      <c r="D7" t="s">
        <v>8</v>
      </c>
      <c r="F7" t="str">
        <f t="shared" si="1"/>
        <v>[B2BT, CADJ, CLH, DEP, IV, JOE, JOV, OUPA, PMT, RDCS, RRD, XOIP, XOIR, XPMT, YEND]</v>
      </c>
      <c r="G7" t="s">
        <v>9</v>
      </c>
    </row>
    <row r="8" spans="1:7" x14ac:dyDescent="0.3">
      <c r="A8" s="1" t="str">
        <f>"1007"</f>
        <v>1007</v>
      </c>
      <c r="B8" s="1" t="str">
        <f t="shared" si="0"/>
        <v>222</v>
      </c>
      <c r="C8" t="s">
        <v>14</v>
      </c>
      <c r="D8" t="s">
        <v>8</v>
      </c>
      <c r="F8" t="str">
        <f>"[B2BT, CADJ, CLH, IV, JOE, JOV, OUPA, PMT, RDCS, RRD, XOIP, XOIR, XPMT, YEND]"</f>
        <v>[B2BT, CADJ, CLH, IV, JOE, JOV, OUPA, PMT, RDCS, RRD, XOIP, XOIR, XPMT, YEND]</v>
      </c>
      <c r="G8" t="s">
        <v>9</v>
      </c>
    </row>
    <row r="9" spans="1:7" x14ac:dyDescent="0.3">
      <c r="A9" s="1" t="str">
        <f>"1008"</f>
        <v>1008</v>
      </c>
      <c r="B9" s="1" t="str">
        <f t="shared" si="0"/>
        <v>222</v>
      </c>
      <c r="C9" t="str">
        <f>"267"</f>
        <v>267</v>
      </c>
      <c r="D9" t="s">
        <v>8</v>
      </c>
      <c r="F9" t="s">
        <v>15</v>
      </c>
      <c r="G9" t="s">
        <v>9</v>
      </c>
    </row>
    <row r="10" spans="1:7" x14ac:dyDescent="0.3">
      <c r="A10" s="1" t="str">
        <f>"1008"</f>
        <v>1008</v>
      </c>
      <c r="B10" s="1" t="str">
        <f t="shared" si="0"/>
        <v>222</v>
      </c>
      <c r="C10" t="s">
        <v>16</v>
      </c>
      <c r="D10" t="s">
        <v>8</v>
      </c>
      <c r="F10" t="str">
        <f>"[B2BT, CADJ, CLH, IV, JOE, JOV, OUPA, PMT, RDCS, RRD, XOIP, XOIR, XPMT, YEND]"</f>
        <v>[B2BT, CADJ, CLH, IV, JOE, JOV, OUPA, PMT, RDCS, RRD, XOIP, XOIR, XPMT, YEND]</v>
      </c>
      <c r="G10" t="s">
        <v>9</v>
      </c>
    </row>
    <row r="11" spans="1:7" x14ac:dyDescent="0.3">
      <c r="A11" s="1" t="str">
        <f>"1009"</f>
        <v>1009</v>
      </c>
      <c r="B11" s="1" t="str">
        <f t="shared" si="0"/>
        <v>222</v>
      </c>
      <c r="C11" t="s">
        <v>17</v>
      </c>
      <c r="D11" t="s">
        <v>8</v>
      </c>
      <c r="F11" t="str">
        <f>"[B2BT, CADJ, CLH, DEP, IV, JOV, OUPA, PMT, RDCS, XOIP, XOIR, XPMT]"</f>
        <v>[B2BT, CADJ, CLH, DEP, IV, JOV, OUPA, PMT, RDCS, XOIP, XOIR, XPMT]</v>
      </c>
      <c r="G11" t="s">
        <v>9</v>
      </c>
    </row>
    <row r="12" spans="1:7" x14ac:dyDescent="0.3">
      <c r="A12" s="1" t="str">
        <f>"1010"</f>
        <v>1010</v>
      </c>
      <c r="B12" s="1" t="str">
        <f t="shared" si="0"/>
        <v>222</v>
      </c>
      <c r="C12" t="s">
        <v>18</v>
      </c>
      <c r="D12" t="s">
        <v>8</v>
      </c>
      <c r="F12" t="str">
        <f>"[B2BT, CADJ, CLH, DEP, IV, JOV, OUPA, PMT, RDCS, XOIP, XOIR, XPMT]"</f>
        <v>[B2BT, CADJ, CLH, DEP, IV, JOV, OUPA, PMT, RDCS, XOIP, XOIR, XPMT]</v>
      </c>
      <c r="G12" t="s">
        <v>9</v>
      </c>
    </row>
    <row r="13" spans="1:7" x14ac:dyDescent="0.3">
      <c r="A13" s="1" t="str">
        <f>"1013"</f>
        <v>1013</v>
      </c>
      <c r="B13" s="1" t="str">
        <f t="shared" si="0"/>
        <v>222</v>
      </c>
      <c r="C13" t="s">
        <v>19</v>
      </c>
      <c r="D13" t="s">
        <v>8</v>
      </c>
      <c r="F13" t="str">
        <f>"[B2BT, DEP, JOE, PMT, RRD, XPMT, YEND]"</f>
        <v>[B2BT, DEP, JOE, PMT, RRD, XPMT, YEND]</v>
      </c>
      <c r="G13" t="s">
        <v>9</v>
      </c>
    </row>
    <row r="14" spans="1:7" x14ac:dyDescent="0.3">
      <c r="A14" s="1" t="str">
        <f>"1014"</f>
        <v>1014</v>
      </c>
      <c r="B14" s="1" t="str">
        <f t="shared" si="0"/>
        <v>222</v>
      </c>
      <c r="C14" t="s">
        <v>20</v>
      </c>
      <c r="D14" t="s">
        <v>8</v>
      </c>
      <c r="F14" t="str">
        <f>"[B2BT, CADJ, CLH, DEP, IV, JOE, JOV, OUPA, PMT, RDCS, RRD, XOIP, XOIR, XPMT, YEND]"</f>
        <v>[B2BT, CADJ, CLH, DEP, IV, JOE, JOV, OUPA, PMT, RDCS, RRD, XOIP, XOIR, XPMT, YEND]</v>
      </c>
      <c r="G14" t="s">
        <v>9</v>
      </c>
    </row>
    <row r="15" spans="1:7" x14ac:dyDescent="0.3">
      <c r="A15" s="1" t="str">
        <f>"1021"</f>
        <v>1021</v>
      </c>
      <c r="B15" s="1" t="str">
        <f t="shared" si="0"/>
        <v>222</v>
      </c>
      <c r="C15" t="s">
        <v>21</v>
      </c>
      <c r="D15" t="s">
        <v>8</v>
      </c>
      <c r="F15" t="str">
        <f>"[B2BT, CADJ, CLH, DEP, IV, JOE, JOV, OUPA, PMT, RDCS, RRD, XOIP, XOIR, XPMT, YEND]"</f>
        <v>[B2BT, CADJ, CLH, DEP, IV, JOE, JOV, OUPA, PMT, RDCS, RRD, XOIP, XOIR, XPMT, YEND]</v>
      </c>
      <c r="G15" t="s">
        <v>9</v>
      </c>
    </row>
    <row r="16" spans="1:7" x14ac:dyDescent="0.3">
      <c r="A16" s="1" t="str">
        <f>"1022"</f>
        <v>1022</v>
      </c>
      <c r="B16" s="1" t="str">
        <f t="shared" si="0"/>
        <v>222</v>
      </c>
      <c r="C16" t="s">
        <v>22</v>
      </c>
      <c r="D16" t="s">
        <v>8</v>
      </c>
      <c r="F16" t="str">
        <f>"[B2BT, CADJ, CLH, DEP, IV, JOV, OUPA, PMT, RDCS, XOIP, XOIR, XPMT]"</f>
        <v>[B2BT, CADJ, CLH, DEP, IV, JOV, OUPA, PMT, RDCS, XOIP, XOIR, XPMT]</v>
      </c>
      <c r="G16" t="s">
        <v>9</v>
      </c>
    </row>
    <row r="17" spans="1:7" x14ac:dyDescent="0.3">
      <c r="A17" s="1" t="str">
        <f>"1023"</f>
        <v>1023</v>
      </c>
      <c r="B17" s="1" t="str">
        <f t="shared" si="0"/>
        <v>222</v>
      </c>
      <c r="C17" t="s">
        <v>23</v>
      </c>
      <c r="D17" t="s">
        <v>8</v>
      </c>
      <c r="F17" t="str">
        <f>"[B2BT, CADJ, CLH, DEP, IV, JOV, OUPA, PMT, RDCS, XOIP, XOIR, XPMT]"</f>
        <v>[B2BT, CADJ, CLH, DEP, IV, JOV, OUPA, PMT, RDCS, XOIP, XOIR, XPMT]</v>
      </c>
      <c r="G17" t="s">
        <v>9</v>
      </c>
    </row>
    <row r="18" spans="1:7" x14ac:dyDescent="0.3">
      <c r="A18" s="1" t="str">
        <f>"1024"</f>
        <v>1024</v>
      </c>
      <c r="B18" s="1" t="str">
        <f t="shared" si="0"/>
        <v>222</v>
      </c>
      <c r="C18" t="s">
        <v>24</v>
      </c>
      <c r="D18" t="s">
        <v>8</v>
      </c>
      <c r="F18" t="str">
        <f>"[B2BT, CADJ, CLH, DEP, IV, JOV, OUPA, PMT, RDCS, XOIP, XOIR, XPMT]"</f>
        <v>[B2BT, CADJ, CLH, DEP, IV, JOV, OUPA, PMT, RDCS, XOIP, XOIR, XPMT]</v>
      </c>
      <c r="G18" t="s">
        <v>9</v>
      </c>
    </row>
    <row r="19" spans="1:7" x14ac:dyDescent="0.3">
      <c r="A19" s="1" t="str">
        <f>"1050"</f>
        <v>1050</v>
      </c>
      <c r="B19" s="1" t="str">
        <f>"01"</f>
        <v>01</v>
      </c>
      <c r="C19" t="s">
        <v>14</v>
      </c>
      <c r="D19" t="s">
        <v>8</v>
      </c>
      <c r="F19" t="str">
        <f>"[B2BT, DEP, PMT]"</f>
        <v>[B2BT, DEP, PMT]</v>
      </c>
      <c r="G19" t="s">
        <v>9</v>
      </c>
    </row>
    <row r="20" spans="1:7" x14ac:dyDescent="0.3">
      <c r="A20" s="1" t="str">
        <f>"1080"</f>
        <v>1080</v>
      </c>
      <c r="B20" s="1"/>
      <c r="C20" t="str">
        <f>"5311"</f>
        <v>5311</v>
      </c>
      <c r="D20" t="s">
        <v>25</v>
      </c>
      <c r="F20" t="str">
        <f>"[CADJ, CLH, IV, JOE, JOV, OUPA, RDCS, RRD, XOIP, XOIR, YEND]"</f>
        <v>[CADJ, CLH, IV, JOE, JOV, OUPA, RDCS, RRD, XOIP, XOIR, YEND]</v>
      </c>
      <c r="G20" t="s">
        <v>9</v>
      </c>
    </row>
    <row r="21" spans="1:7" x14ac:dyDescent="0.3">
      <c r="A21" s="1" t="str">
        <f>"1102"</f>
        <v>1102</v>
      </c>
      <c r="B21" s="1"/>
      <c r="C21" t="s">
        <v>26</v>
      </c>
      <c r="D21" t="s">
        <v>27</v>
      </c>
      <c r="F21" t="str">
        <f>"[CADJ, CLH, IV, JOE, JOV, OUPA, RCR, RDCS, RIN, RRD, XOIP, XOIR, XRCR, XRIN, YEND]"</f>
        <v>[CADJ, CLH, IV, JOE, JOV, OUPA, RCR, RDCS, RIN, RRD, XOIP, XOIR, XRCR, XRIN, YEND]</v>
      </c>
      <c r="G21" t="s">
        <v>9</v>
      </c>
    </row>
    <row r="22" spans="1:7" x14ac:dyDescent="0.3">
      <c r="A22" s="1" t="str">
        <f>"1103"</f>
        <v>1103</v>
      </c>
      <c r="B22" s="1"/>
      <c r="C22" t="s">
        <v>28</v>
      </c>
      <c r="D22" t="s">
        <v>27</v>
      </c>
      <c r="F22" t="str">
        <f>"[CADJ, CLH, IV, JOE, JOV, OUPA, RCR, RDCS, RIN, RRD, XOIP, XOIR, XRCR, XRIN, YEND]"</f>
        <v>[CADJ, CLH, IV, JOE, JOV, OUPA, RCR, RDCS, RIN, RRD, XOIP, XOIR, XRCR, XRIN, YEND]</v>
      </c>
      <c r="G22" t="s">
        <v>9</v>
      </c>
    </row>
    <row r="23" spans="1:7" x14ac:dyDescent="0.3">
      <c r="A23" s="1" t="str">
        <f>"1104"</f>
        <v>1104</v>
      </c>
      <c r="B23" s="1"/>
      <c r="C23" t="s">
        <v>29</v>
      </c>
      <c r="D23" t="s">
        <v>27</v>
      </c>
      <c r="F23" t="str">
        <f>"[B2BT, CADJ, CLH, DEP, ES, ICR, INV, IS, IV, JOE, JOV, OUPA, PMT, RCR, RDCS, RIN, RRD, XICR, XINV, XOIP, XOIR, XPMT, XRCR, XRIN, YEND]"</f>
        <v>[B2BT, CADJ, CLH, DEP, ES, ICR, INV, IS, IV, JOE, JOV, OUPA, PMT, RCR, RDCS, RIN, RRD, XICR, XINV, XOIP, XOIR, XPMT, XRCR, XRIN, YEND]</v>
      </c>
      <c r="G23" t="str">
        <f>"[RIN/XRCR, RCR/XRIN, INV/XINV, ICR/XICR]"</f>
        <v>[RIN/XRCR, RCR/XRIN, INV/XINV, ICR/XICR]</v>
      </c>
    </row>
    <row r="24" spans="1:7" x14ac:dyDescent="0.3">
      <c r="A24" s="1" t="str">
        <f>"1105"</f>
        <v>1105</v>
      </c>
      <c r="B24" s="1"/>
      <c r="C24" t="s">
        <v>30</v>
      </c>
      <c r="D24" t="s">
        <v>27</v>
      </c>
      <c r="F24" t="str">
        <f>"[B2BT, PMT, XPMT]"</f>
        <v>[B2BT, PMT, XPMT]</v>
      </c>
      <c r="G24" t="s">
        <v>9</v>
      </c>
    </row>
    <row r="25" spans="1:7" x14ac:dyDescent="0.3">
      <c r="A25" s="1" t="str">
        <f>"1105"</f>
        <v>1105</v>
      </c>
      <c r="B25" s="1"/>
      <c r="C25" t="s">
        <v>31</v>
      </c>
      <c r="D25" t="s">
        <v>27</v>
      </c>
      <c r="F25" t="str">
        <f>"[CADJ, CLH, DEP, IV, JOE, JOV, OUPA, RDCS, RRD, XOIP, XOIR, YEND]"</f>
        <v>[CADJ, CLH, DEP, IV, JOE, JOV, OUPA, RDCS, RRD, XOIP, XOIR, YEND]</v>
      </c>
      <c r="G25" t="s">
        <v>9</v>
      </c>
    </row>
    <row r="26" spans="1:7" x14ac:dyDescent="0.3">
      <c r="A26" s="1" t="str">
        <f>"1106"</f>
        <v>1106</v>
      </c>
      <c r="B26" s="1"/>
      <c r="C26" t="s">
        <v>32</v>
      </c>
      <c r="D26" t="s">
        <v>27</v>
      </c>
      <c r="F26" t="str">
        <f>"[JOE, RCR, RIN, RRD, XRCR, XRIN, YEND]"</f>
        <v>[JOE, RCR, RIN, RRD, XRCR, XRIN, YEND]</v>
      </c>
      <c r="G26" t="s">
        <v>9</v>
      </c>
    </row>
    <row r="27" spans="1:7" x14ac:dyDescent="0.3">
      <c r="A27" s="1" t="str">
        <f>"1107"</f>
        <v>1107</v>
      </c>
      <c r="B27" s="1"/>
      <c r="C27" t="s">
        <v>33</v>
      </c>
      <c r="D27" t="s">
        <v>27</v>
      </c>
      <c r="F27" t="str">
        <f>"[CADJ, CLH, IV, JOE, JOV, OUPA, RCR, RDCS, RIN, RRD, XOIP, XOIR, XRCR, XRIN, YEND]"</f>
        <v>[CADJ, CLH, IV, JOE, JOV, OUPA, RCR, RDCS, RIN, RRD, XOIP, XOIR, XRCR, XRIN, YEND]</v>
      </c>
      <c r="G27" t="s">
        <v>9</v>
      </c>
    </row>
    <row r="28" spans="1:7" x14ac:dyDescent="0.3">
      <c r="A28" s="1" t="str">
        <f>"1108"</f>
        <v>1108</v>
      </c>
      <c r="B28" s="1"/>
      <c r="C28" t="s">
        <v>32</v>
      </c>
      <c r="D28" t="s">
        <v>27</v>
      </c>
      <c r="F28" t="str">
        <f>"[JOE, RCR, RIN, RRD, XRCR, XRIN, YEND]"</f>
        <v>[JOE, RCR, RIN, RRD, XRCR, XRIN, YEND]</v>
      </c>
      <c r="G28" t="s">
        <v>9</v>
      </c>
    </row>
    <row r="29" spans="1:7" x14ac:dyDescent="0.3">
      <c r="A29" s="1" t="str">
        <f>"1110"</f>
        <v>1110</v>
      </c>
      <c r="B29" s="1"/>
      <c r="C29" t="s">
        <v>34</v>
      </c>
      <c r="D29" t="s">
        <v>8</v>
      </c>
      <c r="F29" t="str">
        <f>"[B2BT, CADJ, CLH, DEP, ICR, INV, IV, JOV, OUPA, PMT, RDCS, XICR, XINV, XOIP, XOIR, XPMT]"</f>
        <v>[B2BT, CADJ, CLH, DEP, ICR, INV, IV, JOV, OUPA, PMT, RDCS, XICR, XINV, XOIP, XOIR, XPMT]</v>
      </c>
      <c r="G29" t="s">
        <v>9</v>
      </c>
    </row>
    <row r="30" spans="1:7" x14ac:dyDescent="0.3">
      <c r="A30" s="1" t="str">
        <f>"1110"</f>
        <v>1110</v>
      </c>
      <c r="B30" s="1" t="str">
        <f>"01"</f>
        <v>01</v>
      </c>
      <c r="C30" t="s">
        <v>35</v>
      </c>
      <c r="D30" t="s">
        <v>8</v>
      </c>
      <c r="F30" t="str">
        <f>"[B2BT, CADJ, CLH, DEP, ICR, INV, IV, JOV, OUPA, PMT, RDCS, XICR, XINV, XOIP, XOIR, XPMT]"</f>
        <v>[B2BT, CADJ, CLH, DEP, ICR, INV, IV, JOV, OUPA, PMT, RDCS, XICR, XINV, XOIP, XOIR, XPMT]</v>
      </c>
      <c r="G30" t="s">
        <v>9</v>
      </c>
    </row>
    <row r="31" spans="1:7" x14ac:dyDescent="0.3">
      <c r="A31" s="1" t="str">
        <f>"1110"</f>
        <v>1110</v>
      </c>
      <c r="B31" s="1" t="str">
        <f>"02"</f>
        <v>02</v>
      </c>
      <c r="C31" t="s">
        <v>36</v>
      </c>
      <c r="D31" t="s">
        <v>8</v>
      </c>
      <c r="F31" t="str">
        <f>"[B2BT, CADJ, CLH, DEP, ICR, INV, IV, JOV, OUPA, PMT, RDCS, XICR, XINV, XOIP, XOIR]"</f>
        <v>[B2BT, CADJ, CLH, DEP, ICR, INV, IV, JOV, OUPA, PMT, RDCS, XICR, XINV, XOIP, XOIR]</v>
      </c>
      <c r="G31" t="s">
        <v>9</v>
      </c>
    </row>
    <row r="32" spans="1:7" x14ac:dyDescent="0.3">
      <c r="A32" s="1" t="str">
        <f>"1111"</f>
        <v>1111</v>
      </c>
      <c r="B32" s="1"/>
      <c r="C32" t="s">
        <v>34</v>
      </c>
      <c r="D32" t="s">
        <v>8</v>
      </c>
      <c r="F32" t="str">
        <f>"[JOE, RRD, YEND]"</f>
        <v>[JOE, RRD, YEND]</v>
      </c>
      <c r="G32" t="s">
        <v>9</v>
      </c>
    </row>
    <row r="33" spans="1:7" x14ac:dyDescent="0.3">
      <c r="A33" s="1" t="str">
        <f>"113100"</f>
        <v>113100</v>
      </c>
      <c r="B33" s="1"/>
      <c r="C33" t="s">
        <v>36</v>
      </c>
      <c r="D33" t="s">
        <v>8</v>
      </c>
      <c r="F33" t="str">
        <f>"[B2BT, CADJ, CLH, DEP, ICR, INV, IV, JOV, OUPA, PMT, RDCS, XICR, XINV, XOIP, XOIR]"</f>
        <v>[B2BT, CADJ, CLH, DEP, ICR, INV, IV, JOV, OUPA, PMT, RDCS, XICR, XINV, XOIP, XOIR]</v>
      </c>
      <c r="G33" t="s">
        <v>9</v>
      </c>
    </row>
    <row r="34" spans="1:7" x14ac:dyDescent="0.3">
      <c r="A34" s="1" t="str">
        <f>"114100"</f>
        <v>114100</v>
      </c>
      <c r="B34" s="1"/>
      <c r="C34" t="s">
        <v>35</v>
      </c>
      <c r="D34" t="s">
        <v>8</v>
      </c>
      <c r="F34" t="str">
        <f>"[B2BT, CADJ, CLH, DEP, ICR, INV, IV, JOV, OUPA, PMT, RDCS, XICR, XINV, XOIP, XOIR, XPMT]"</f>
        <v>[B2BT, CADJ, CLH, DEP, ICR, INV, IV, JOV, OUPA, PMT, RDCS, XICR, XINV, XOIP, XOIR, XPMT]</v>
      </c>
      <c r="G34" t="s">
        <v>9</v>
      </c>
    </row>
    <row r="35" spans="1:7" x14ac:dyDescent="0.3">
      <c r="A35" s="1" t="str">
        <f>"1209"</f>
        <v>1209</v>
      </c>
      <c r="B35" s="1"/>
      <c r="C35" t="s">
        <v>37</v>
      </c>
      <c r="D35" t="s">
        <v>38</v>
      </c>
      <c r="F35" t="str">
        <f>"[JOE, RRD, YEND]"</f>
        <v>[JOE, RRD, YEND]</v>
      </c>
      <c r="G35" t="s">
        <v>9</v>
      </c>
    </row>
    <row r="36" spans="1:7" x14ac:dyDescent="0.3">
      <c r="A36" s="1" t="str">
        <f>"1210"</f>
        <v>1210</v>
      </c>
      <c r="B36" s="1"/>
      <c r="C36" t="s">
        <v>37</v>
      </c>
      <c r="D36" t="s">
        <v>38</v>
      </c>
      <c r="F36" t="str">
        <f>"[JOE, RRD, YEND]"</f>
        <v>[JOE, RRD, YEND]</v>
      </c>
      <c r="G36" t="s">
        <v>9</v>
      </c>
    </row>
    <row r="37" spans="1:7" x14ac:dyDescent="0.3">
      <c r="A37" s="1" t="str">
        <f>"1211"</f>
        <v>1211</v>
      </c>
      <c r="B37" s="1"/>
      <c r="C37" t="s">
        <v>37</v>
      </c>
      <c r="D37" t="s">
        <v>38</v>
      </c>
      <c r="F37" t="str">
        <f>"[JOE, RRD, YEND]"</f>
        <v>[JOE, RRD, YEND]</v>
      </c>
      <c r="G37" t="s">
        <v>9</v>
      </c>
    </row>
    <row r="38" spans="1:7" x14ac:dyDescent="0.3">
      <c r="A38" s="1" t="str">
        <f>"1212"</f>
        <v>1212</v>
      </c>
      <c r="B38" s="1"/>
      <c r="C38" t="str">
        <f>"654"</f>
        <v>654</v>
      </c>
      <c r="D38" t="s">
        <v>38</v>
      </c>
      <c r="F38" t="str">
        <f>"[CADJ, CLH, IV, JOV, OUPA, RDCS, XOIP, XOIR]"</f>
        <v>[CADJ, CLH, IV, JOV, OUPA, RDCS, XOIP, XOIR]</v>
      </c>
      <c r="G38" t="s">
        <v>9</v>
      </c>
    </row>
    <row r="39" spans="1:7" x14ac:dyDescent="0.3">
      <c r="A39" s="1" t="str">
        <f>"1212"</f>
        <v>1212</v>
      </c>
      <c r="B39" s="1"/>
      <c r="C39" t="s">
        <v>37</v>
      </c>
      <c r="D39" t="s">
        <v>38</v>
      </c>
      <c r="F39" t="str">
        <f>"[JOE, RRD, YEND]"</f>
        <v>[JOE, RRD, YEND]</v>
      </c>
      <c r="G39" t="s">
        <v>9</v>
      </c>
    </row>
    <row r="40" spans="1:7" x14ac:dyDescent="0.3">
      <c r="A40" s="1" t="str">
        <f>"1214"</f>
        <v>1214</v>
      </c>
      <c r="B40" s="1"/>
      <c r="C40" t="s">
        <v>37</v>
      </c>
      <c r="D40" t="s">
        <v>38</v>
      </c>
      <c r="F40" t="str">
        <f>"[JOE, RRD, YEND]"</f>
        <v>[JOE, RRD, YEND]</v>
      </c>
      <c r="G40" t="s">
        <v>9</v>
      </c>
    </row>
    <row r="41" spans="1:7" x14ac:dyDescent="0.3">
      <c r="A41" s="1" t="str">
        <f>"1215"</f>
        <v>1215</v>
      </c>
      <c r="B41" s="1"/>
      <c r="C41" t="s">
        <v>37</v>
      </c>
      <c r="D41" t="s">
        <v>38</v>
      </c>
      <c r="F41" t="str">
        <f>"[JOE, RRD, YEND]"</f>
        <v>[JOE, RRD, YEND]</v>
      </c>
      <c r="G41" t="s">
        <v>9</v>
      </c>
    </row>
    <row r="42" spans="1:7" x14ac:dyDescent="0.3">
      <c r="A42" s="1" t="str">
        <f>"1216"</f>
        <v>1216</v>
      </c>
      <c r="B42" s="1"/>
      <c r="C42" t="s">
        <v>37</v>
      </c>
      <c r="D42" t="s">
        <v>38</v>
      </c>
      <c r="F42" t="str">
        <f>"[JOE, RRD, YEND]"</f>
        <v>[JOE, RRD, YEND]</v>
      </c>
      <c r="G42" t="s">
        <v>9</v>
      </c>
    </row>
    <row r="43" spans="1:7" x14ac:dyDescent="0.3">
      <c r="A43" s="1" t="str">
        <f>"1320"</f>
        <v>1320</v>
      </c>
      <c r="B43" s="1"/>
      <c r="C43" t="str">
        <f>"441"</f>
        <v>441</v>
      </c>
      <c r="D43" t="s">
        <v>27</v>
      </c>
      <c r="F43" t="str">
        <f>"[B2BT, CADJ, CLH, IV, JOE, JOV, OUPA, PMT, RDCS, RRD, XOIP, XOIR, YEND]"</f>
        <v>[B2BT, CADJ, CLH, IV, JOE, JOV, OUPA, PMT, RDCS, RRD, XOIP, XOIR, YEND]</v>
      </c>
      <c r="G43" t="s">
        <v>9</v>
      </c>
    </row>
    <row r="44" spans="1:7" x14ac:dyDescent="0.3">
      <c r="A44" s="1" t="str">
        <f>"139000"</f>
        <v>139000</v>
      </c>
      <c r="B44" s="1"/>
      <c r="C44" t="str">
        <f>"332"</f>
        <v>332</v>
      </c>
      <c r="D44" t="s">
        <v>8</v>
      </c>
      <c r="F44" t="str">
        <f>"[JOE, RRD, YEND]"</f>
        <v>[JOE, RRD, YEND]</v>
      </c>
      <c r="G44" t="s">
        <v>9</v>
      </c>
    </row>
    <row r="45" spans="1:7" x14ac:dyDescent="0.3">
      <c r="A45" s="1" t="str">
        <f>"139001"</f>
        <v>139001</v>
      </c>
      <c r="B45" s="1"/>
      <c r="C45" t="str">
        <f>"332"</f>
        <v>332</v>
      </c>
      <c r="D45" t="s">
        <v>8</v>
      </c>
      <c r="F45" t="str">
        <f>"[JOE, RRD, YEND]"</f>
        <v>[JOE, RRD, YEND]</v>
      </c>
      <c r="G45" t="s">
        <v>9</v>
      </c>
    </row>
    <row r="46" spans="1:7" x14ac:dyDescent="0.3">
      <c r="A46" s="1" t="str">
        <f>"139002"</f>
        <v>139002</v>
      </c>
      <c r="B46" s="1"/>
      <c r="C46" t="str">
        <f>"332"</f>
        <v>332</v>
      </c>
      <c r="D46" t="s">
        <v>8</v>
      </c>
      <c r="F46" t="str">
        <f>"[JOE, RRD, YEND]"</f>
        <v>[JOE, RRD, YEND]</v>
      </c>
      <c r="G46" t="s">
        <v>9</v>
      </c>
    </row>
    <row r="47" spans="1:7" x14ac:dyDescent="0.3">
      <c r="A47" s="1" t="str">
        <f>"1500"</f>
        <v>1500</v>
      </c>
      <c r="B47" s="1"/>
      <c r="C47" t="str">
        <f>"471"</f>
        <v>471</v>
      </c>
      <c r="D47" t="s">
        <v>8</v>
      </c>
      <c r="F47" t="str">
        <f>"[B2BT, CADJ, CLH, DEP, IV, JOE, JOV, OUPA, PMT, RCR, RDCS, RIN, RRD, XOIP, XOIR, XPMT, XRCR, XRIN, YEND]"</f>
        <v>[B2BT, CADJ, CLH, DEP, IV, JOE, JOV, OUPA, PMT, RCR, RDCS, RIN, RRD, XOIP, XOIR, XPMT, XRCR, XRIN, YEND]</v>
      </c>
      <c r="G47" t="s">
        <v>9</v>
      </c>
    </row>
    <row r="48" spans="1:7" x14ac:dyDescent="0.3">
      <c r="A48" s="1" t="str">
        <f>"1550"</f>
        <v>1550</v>
      </c>
      <c r="B48" s="1"/>
      <c r="C48" t="str">
        <f>"267"</f>
        <v>267</v>
      </c>
      <c r="D48" t="s">
        <v>8</v>
      </c>
      <c r="F48" t="str">
        <f>"[CADJ, CLH, DEP, IV, JOE, JOV, OUPA, RCR, RDCS, RIN, RRD, XOIP, XOIR, XRCR, XRIN, YEND]"</f>
        <v>[CADJ, CLH, DEP, IV, JOE, JOV, OUPA, RCR, RDCS, RIN, RRD, XOIP, XOIR, XRCR, XRIN, YEND]</v>
      </c>
      <c r="G48" t="s">
        <v>9</v>
      </c>
    </row>
    <row r="49" spans="1:7" x14ac:dyDescent="0.3">
      <c r="A49" s="1" t="str">
        <f>"1601"</f>
        <v>1601</v>
      </c>
      <c r="B49" s="1"/>
      <c r="C49" t="str">
        <f>"214"</f>
        <v>214</v>
      </c>
      <c r="D49" t="s">
        <v>8</v>
      </c>
      <c r="F49" t="str">
        <f>"[CADJ, CLH, IV, JOE, JOV, OUPA, RCR, RDCS, RIN, RRD, XOIP, XOIR, XRCR, XRIN, YEND]"</f>
        <v>[CADJ, CLH, IV, JOE, JOV, OUPA, RCR, RDCS, RIN, RRD, XOIP, XOIR, XRCR, XRIN, YEND]</v>
      </c>
      <c r="G49" t="s">
        <v>9</v>
      </c>
    </row>
    <row r="50" spans="1:7" x14ac:dyDescent="0.3">
      <c r="A50" s="1" t="str">
        <f>"1602"</f>
        <v>1602</v>
      </c>
      <c r="B50" s="1"/>
      <c r="C50" t="str">
        <f>"2133"</f>
        <v>2133</v>
      </c>
      <c r="D50" t="s">
        <v>27</v>
      </c>
      <c r="F50" t="str">
        <f>"[RCR, RIN, XRCR, XRIN]"</f>
        <v>[RCR, RIN, XRCR, XRIN]</v>
      </c>
      <c r="G50" t="s">
        <v>9</v>
      </c>
    </row>
    <row r="51" spans="1:7" x14ac:dyDescent="0.3">
      <c r="A51" s="1" t="str">
        <f>"1603"</f>
        <v>1603</v>
      </c>
      <c r="B51" s="1"/>
      <c r="C51" t="s">
        <v>39</v>
      </c>
      <c r="D51" t="s">
        <v>8</v>
      </c>
      <c r="F51" t="str">
        <f>"[CADJ, CLH, IV, JOV, OUPA, RCR, RDCS, RIN, XOIP, XOIR, XRCR, XRIN]"</f>
        <v>[CADJ, CLH, IV, JOV, OUPA, RCR, RDCS, RIN, XOIP, XOIR, XRCR, XRIN]</v>
      </c>
      <c r="G51" t="s">
        <v>9</v>
      </c>
    </row>
    <row r="52" spans="1:7" x14ac:dyDescent="0.3">
      <c r="A52" s="1" t="str">
        <f>"1604"</f>
        <v>1604</v>
      </c>
      <c r="B52" s="1"/>
      <c r="C52" t="str">
        <f>"212"</f>
        <v>212</v>
      </c>
      <c r="D52" t="s">
        <v>8</v>
      </c>
      <c r="F52" t="str">
        <f>"[CADJ, CLH, IV, JOE, JOV, OUPA, RCR, RDCS, RIN, RRD, XOIP, XOIR, XRCR, XRIN, YEND]"</f>
        <v>[CADJ, CLH, IV, JOE, JOV, OUPA, RCR, RDCS, RIN, RRD, XOIP, XOIR, XRCR, XRIN, YEND]</v>
      </c>
      <c r="G52" t="s">
        <v>9</v>
      </c>
    </row>
    <row r="53" spans="1:7" x14ac:dyDescent="0.3">
      <c r="A53" s="1" t="str">
        <f>"1610"</f>
        <v>1610</v>
      </c>
      <c r="B53" s="1"/>
      <c r="C53" t="str">
        <f>"208"</f>
        <v>208</v>
      </c>
      <c r="D53" t="s">
        <v>8</v>
      </c>
      <c r="F53" t="str">
        <f>"[CADJ, CLH, IV, JOE, JOV, OUPA, RCR, RDCS, RIN, RRD, XOIP, XOIR, XRCR, XRIN, YEND]"</f>
        <v>[CADJ, CLH, IV, JOE, JOV, OUPA, RCR, RDCS, RIN, RRD, XOIP, XOIR, XRCR, XRIN, YEND]</v>
      </c>
      <c r="G53" t="s">
        <v>9</v>
      </c>
    </row>
    <row r="54" spans="1:7" x14ac:dyDescent="0.3">
      <c r="A54" s="1" t="str">
        <f>"1611"</f>
        <v>1611</v>
      </c>
      <c r="B54" s="1"/>
      <c r="C54" t="s">
        <v>40</v>
      </c>
      <c r="D54" t="s">
        <v>8</v>
      </c>
      <c r="F54" t="str">
        <f>"[RCR, RIN, XRCR, XRIN]"</f>
        <v>[RCR, RIN, XRCR, XRIN]</v>
      </c>
      <c r="G54" t="s">
        <v>9</v>
      </c>
    </row>
    <row r="55" spans="1:7" x14ac:dyDescent="0.3">
      <c r="A55" s="1" t="str">
        <f>"1615"</f>
        <v>1615</v>
      </c>
      <c r="B55" s="1"/>
      <c r="C55" t="s">
        <v>41</v>
      </c>
      <c r="D55" t="s">
        <v>8</v>
      </c>
      <c r="F55" t="str">
        <f>"[CADJ, CLH, IV, JOE, JOV, OUPA, RCR, RDCS, RIN, RRD, XOIP, XOIR, XRCR, XRIN, YEND]"</f>
        <v>[CADJ, CLH, IV, JOE, JOV, OUPA, RCR, RDCS, RIN, RRD, XOIP, XOIR, XRCR, XRIN, YEND]</v>
      </c>
      <c r="G55" t="s">
        <v>9</v>
      </c>
    </row>
    <row r="56" spans="1:7" x14ac:dyDescent="0.3">
      <c r="A56" s="1" t="str">
        <f>"1801"</f>
        <v>1801</v>
      </c>
      <c r="B56" s="1"/>
      <c r="C56" t="str">
        <f>"267"</f>
        <v>267</v>
      </c>
      <c r="D56" t="s">
        <v>8</v>
      </c>
      <c r="F56" t="str">
        <f>"[B2BT, DEP, PMT, RCR, RIN, XPMT, XRCR, XRIN]"</f>
        <v>[B2BT, DEP, PMT, RCR, RIN, XPMT, XRCR, XRIN]</v>
      </c>
      <c r="G56" t="s">
        <v>9</v>
      </c>
    </row>
    <row r="57" spans="1:7" x14ac:dyDescent="0.3">
      <c r="A57" s="1" t="str">
        <f>"2003"</f>
        <v>2003</v>
      </c>
      <c r="B57" s="1"/>
      <c r="C57" t="str">
        <f>"428"</f>
        <v>428</v>
      </c>
      <c r="D57" t="s">
        <v>27</v>
      </c>
      <c r="F57" t="str">
        <f>"[CADJ, CLH, IV, JOE, JOV, OUPA, RDCS, RRD, XOIP, XOIR, YEND]"</f>
        <v>[CADJ, CLH, IV, JOE, JOV, OUPA, RDCS, RRD, XOIP, XOIR, YEND]</v>
      </c>
      <c r="G57" t="s">
        <v>9</v>
      </c>
    </row>
    <row r="58" spans="1:7" x14ac:dyDescent="0.3">
      <c r="A58" s="1" t="str">
        <f>"2015"</f>
        <v>2015</v>
      </c>
      <c r="B58" s="1"/>
      <c r="C58" t="str">
        <f>"542"</f>
        <v>542</v>
      </c>
      <c r="D58" t="s">
        <v>8</v>
      </c>
      <c r="F58" t="str">
        <f>"[B2BT, CADJ, CLH, DEP, IV, JOE, JOV, OUPA, PMT, RDCS, RRD, XOIP, XOIR, XPMT, YEND]"</f>
        <v>[B2BT, CADJ, CLH, DEP, IV, JOE, JOV, OUPA, PMT, RDCS, RRD, XOIP, XOIR, XPMT, YEND]</v>
      </c>
      <c r="G58" t="s">
        <v>9</v>
      </c>
    </row>
    <row r="59" spans="1:7" x14ac:dyDescent="0.3">
      <c r="A59" s="1" t="str">
        <f>"2021"</f>
        <v>2021</v>
      </c>
      <c r="B59" s="1"/>
      <c r="C59" t="s">
        <v>42</v>
      </c>
      <c r="D59" t="s">
        <v>27</v>
      </c>
      <c r="F59" t="str">
        <f t="shared" ref="F59:F66" si="2">"[B2BT, PMT]"</f>
        <v>[B2BT, PMT]</v>
      </c>
      <c r="G59" t="s">
        <v>9</v>
      </c>
    </row>
    <row r="60" spans="1:7" x14ac:dyDescent="0.3">
      <c r="A60" s="1" t="str">
        <f>"2022"</f>
        <v>2022</v>
      </c>
      <c r="B60" s="1"/>
      <c r="C60" t="s">
        <v>43</v>
      </c>
      <c r="D60" t="s">
        <v>27</v>
      </c>
      <c r="F60" t="str">
        <f t="shared" si="2"/>
        <v>[B2BT, PMT]</v>
      </c>
      <c r="G60" t="s">
        <v>9</v>
      </c>
    </row>
    <row r="61" spans="1:7" x14ac:dyDescent="0.3">
      <c r="A61" s="1" t="str">
        <f>"2023"</f>
        <v>2023</v>
      </c>
      <c r="B61" s="1"/>
      <c r="C61" t="s">
        <v>44</v>
      </c>
      <c r="D61" t="s">
        <v>27</v>
      </c>
      <c r="F61" t="str">
        <f t="shared" si="2"/>
        <v>[B2BT, PMT]</v>
      </c>
      <c r="G61" t="s">
        <v>9</v>
      </c>
    </row>
    <row r="62" spans="1:7" x14ac:dyDescent="0.3">
      <c r="A62" s="1" t="str">
        <f>"2024"</f>
        <v>2024</v>
      </c>
      <c r="B62" s="1"/>
      <c r="C62" t="s">
        <v>45</v>
      </c>
      <c r="D62" t="s">
        <v>27</v>
      </c>
      <c r="F62" t="str">
        <f t="shared" si="2"/>
        <v>[B2BT, PMT]</v>
      </c>
      <c r="G62" t="s">
        <v>9</v>
      </c>
    </row>
    <row r="63" spans="1:7" x14ac:dyDescent="0.3">
      <c r="A63" s="1" t="str">
        <f>"2025"</f>
        <v>2025</v>
      </c>
      <c r="B63" s="1"/>
      <c r="C63" t="s">
        <v>46</v>
      </c>
      <c r="D63" t="s">
        <v>27</v>
      </c>
      <c r="F63" t="str">
        <f t="shared" si="2"/>
        <v>[B2BT, PMT]</v>
      </c>
      <c r="G63" t="s">
        <v>9</v>
      </c>
    </row>
    <row r="64" spans="1:7" x14ac:dyDescent="0.3">
      <c r="A64" s="1" t="str">
        <f>"2026"</f>
        <v>2026</v>
      </c>
      <c r="B64" s="1"/>
      <c r="C64" t="s">
        <v>47</v>
      </c>
      <c r="D64" t="s">
        <v>27</v>
      </c>
      <c r="F64" t="str">
        <f t="shared" si="2"/>
        <v>[B2BT, PMT]</v>
      </c>
      <c r="G64" t="s">
        <v>9</v>
      </c>
    </row>
    <row r="65" spans="1:7" x14ac:dyDescent="0.3">
      <c r="A65" s="1" t="str">
        <f>"2027"</f>
        <v>2027</v>
      </c>
      <c r="B65" s="1"/>
      <c r="C65" t="s">
        <v>48</v>
      </c>
      <c r="D65" t="s">
        <v>27</v>
      </c>
      <c r="F65" t="str">
        <f t="shared" si="2"/>
        <v>[B2BT, PMT]</v>
      </c>
      <c r="G65" t="s">
        <v>9</v>
      </c>
    </row>
    <row r="66" spans="1:7" x14ac:dyDescent="0.3">
      <c r="A66" s="1" t="str">
        <f>"2028"</f>
        <v>2028</v>
      </c>
      <c r="B66" s="1"/>
      <c r="C66" t="s">
        <v>49</v>
      </c>
      <c r="D66" t="s">
        <v>27</v>
      </c>
      <c r="F66" t="str">
        <f t="shared" si="2"/>
        <v>[B2BT, PMT]</v>
      </c>
      <c r="G66" t="s">
        <v>9</v>
      </c>
    </row>
    <row r="67" spans="1:7" x14ac:dyDescent="0.3">
      <c r="A67" s="1" t="str">
        <f>"2035"</f>
        <v>2035</v>
      </c>
      <c r="B67" s="1"/>
      <c r="C67" t="str">
        <f>"408"</f>
        <v>408</v>
      </c>
      <c r="D67" t="s">
        <v>27</v>
      </c>
      <c r="F67" t="str">
        <f>"[JOE, RIN, RRD, XRCR, YEND]"</f>
        <v>[JOE, RIN, RRD, XRCR, YEND]</v>
      </c>
      <c r="G67" t="s">
        <v>9</v>
      </c>
    </row>
    <row r="68" spans="1:7" x14ac:dyDescent="0.3">
      <c r="A68" s="1" t="str">
        <f>"2036"</f>
        <v>2036</v>
      </c>
      <c r="B68" s="1"/>
      <c r="C68" t="s">
        <v>50</v>
      </c>
      <c r="D68" t="s">
        <v>27</v>
      </c>
      <c r="F68" t="str">
        <f>"[JOE, RRD, YEND]"</f>
        <v>[JOE, RRD, YEND]</v>
      </c>
      <c r="G68" t="s">
        <v>9</v>
      </c>
    </row>
    <row r="69" spans="1:7" x14ac:dyDescent="0.3">
      <c r="A69" s="1" t="str">
        <f>"2100"</f>
        <v>2100</v>
      </c>
      <c r="B69" s="1"/>
      <c r="C69" t="str">
        <f>"461"</f>
        <v>461</v>
      </c>
      <c r="D69" t="s">
        <v>8</v>
      </c>
      <c r="F69" t="str">
        <f>"[B2BT, CADJ, CLH, DEP, ICR, INV, IV, JOV, OUPA, PMT, RCR, RDCS, RIN, XICR, XINV, XOIP, XOIR, XRCR, XRIN]"</f>
        <v>[B2BT, CADJ, CLH, DEP, ICR, INV, IV, JOV, OUPA, PMT, RCR, RDCS, RIN, XICR, XINV, XOIP, XOIR, XRCR, XRIN]</v>
      </c>
      <c r="G69" t="s">
        <v>9</v>
      </c>
    </row>
    <row r="70" spans="1:7" x14ac:dyDescent="0.3">
      <c r="A70" s="1" t="str">
        <f>"2101"</f>
        <v>2101</v>
      </c>
      <c r="B70" s="1"/>
      <c r="C70" t="str">
        <f>"461"</f>
        <v>461</v>
      </c>
      <c r="D70" t="s">
        <v>8</v>
      </c>
      <c r="F70" t="str">
        <f>"[B2BT, CADJ, CLH, DEP, ICR, INV, IV, JOV, OUPA, PMT, RCR, RDCS, RIN, XICR, XINV, XOIP, XOIR, XRCR, XRIN]"</f>
        <v>[B2BT, CADJ, CLH, DEP, ICR, INV, IV, JOV, OUPA, PMT, RCR, RDCS, RIN, XICR, XINV, XOIP, XOIR, XRCR, XRIN]</v>
      </c>
      <c r="G70" t="s">
        <v>9</v>
      </c>
    </row>
    <row r="71" spans="1:7" x14ac:dyDescent="0.3">
      <c r="A71" s="1" t="str">
        <f>"210100"</f>
        <v>210100</v>
      </c>
      <c r="B71" s="1"/>
      <c r="C71" t="s">
        <v>51</v>
      </c>
      <c r="D71" t="s">
        <v>27</v>
      </c>
      <c r="F71" t="str">
        <f>"[B2BT, CADJ, CLH, DEP, IV, JOV, OUPA, PMT, RCR, RDCS, RIN, XOIP, XOIR, XPMT, XRCR, XRIN]"</f>
        <v>[B2BT, CADJ, CLH, DEP, IV, JOV, OUPA, PMT, RCR, RDCS, RIN, XOIP, XOIR, XPMT, XRCR, XRIN]</v>
      </c>
      <c r="G71" t="s">
        <v>9</v>
      </c>
    </row>
    <row r="72" spans="1:7" x14ac:dyDescent="0.3">
      <c r="A72" s="1" t="str">
        <f t="shared" ref="A72:A79" si="3">"2102"</f>
        <v>2102</v>
      </c>
      <c r="B72" s="1"/>
      <c r="C72" t="s">
        <v>52</v>
      </c>
      <c r="D72" t="s">
        <v>38</v>
      </c>
      <c r="F72" t="str">
        <f>"[CADJ, CLH, IV, JOV, OUPA, RCR, RDCS, RIN, XOIP, XOIR, XRCR, XRIN]"</f>
        <v>[CADJ, CLH, IV, JOV, OUPA, RCR, RDCS, RIN, XOIP, XOIR, XRCR, XRIN]</v>
      </c>
      <c r="G72" t="s">
        <v>9</v>
      </c>
    </row>
    <row r="73" spans="1:7" x14ac:dyDescent="0.3">
      <c r="A73" s="1" t="str">
        <f t="shared" si="3"/>
        <v>2102</v>
      </c>
      <c r="B73" s="1"/>
      <c r="C73" t="s">
        <v>53</v>
      </c>
      <c r="D73" t="s">
        <v>54</v>
      </c>
      <c r="F73" t="str">
        <f>"[ICR, INV, XICR, XINV]"</f>
        <v>[ICR, INV, XICR, XINV]</v>
      </c>
      <c r="G73" t="s">
        <v>9</v>
      </c>
    </row>
    <row r="74" spans="1:7" x14ac:dyDescent="0.3">
      <c r="A74" s="1" t="str">
        <f t="shared" si="3"/>
        <v>2102</v>
      </c>
      <c r="B74" s="1" t="str">
        <f>"01"</f>
        <v>01</v>
      </c>
      <c r="C74" t="s">
        <v>55</v>
      </c>
      <c r="D74" t="s">
        <v>27</v>
      </c>
      <c r="F74" t="str">
        <f>"[B2BT, CADJ, CLH, DEP, IV, JOE, JOV, OUPA, PMT, RDCS, RRD, XOIP, XOIR, XPMT, YEND]"</f>
        <v>[B2BT, CADJ, CLH, DEP, IV, JOE, JOV, OUPA, PMT, RDCS, RRD, XOIP, XOIR, XPMT, YEND]</v>
      </c>
      <c r="G74" t="str">
        <f>"[RIN/XRCR, RCR/XRIN]"</f>
        <v>[RIN/XRCR, RCR/XRIN]</v>
      </c>
    </row>
    <row r="75" spans="1:7" x14ac:dyDescent="0.3">
      <c r="A75" s="1" t="str">
        <f t="shared" si="3"/>
        <v>2102</v>
      </c>
      <c r="B75" s="1" t="str">
        <f>"01"</f>
        <v>01</v>
      </c>
      <c r="C75" t="s">
        <v>56</v>
      </c>
      <c r="D75" t="s">
        <v>38</v>
      </c>
      <c r="F75" t="str">
        <f>"[RCR, RIN, XRCR, XRIN]"</f>
        <v>[RCR, RIN, XRCR, XRIN]</v>
      </c>
      <c r="G75" t="s">
        <v>9</v>
      </c>
    </row>
    <row r="76" spans="1:7" x14ac:dyDescent="0.3">
      <c r="A76" s="1" t="str">
        <f t="shared" si="3"/>
        <v>2102</v>
      </c>
      <c r="B76" s="1" t="str">
        <f>"01"</f>
        <v>01</v>
      </c>
      <c r="C76" t="s">
        <v>57</v>
      </c>
      <c r="D76" t="s">
        <v>38</v>
      </c>
      <c r="F76" t="s">
        <v>58</v>
      </c>
      <c r="G76" t="s">
        <v>9</v>
      </c>
    </row>
    <row r="77" spans="1:7" x14ac:dyDescent="0.3">
      <c r="A77" s="1" t="str">
        <f t="shared" si="3"/>
        <v>2102</v>
      </c>
      <c r="B77" s="1" t="str">
        <f>"02"</f>
        <v>02</v>
      </c>
      <c r="C77" t="s">
        <v>51</v>
      </c>
      <c r="D77" t="s">
        <v>27</v>
      </c>
      <c r="F77" t="str">
        <f>"[B2BT, CADJ, CLH, DEP, IV, JOV, OUPA, PMT, RDCS, XOIP, XOIR]"</f>
        <v>[B2BT, CADJ, CLH, DEP, IV, JOV, OUPA, PMT, RDCS, XOIP, XOIR]</v>
      </c>
      <c r="G77" t="str">
        <f>"[RIN/XRCR, RCR/XRIN]"</f>
        <v>[RIN/XRCR, RCR/XRIN]</v>
      </c>
    </row>
    <row r="78" spans="1:7" x14ac:dyDescent="0.3">
      <c r="A78" s="1" t="str">
        <f t="shared" si="3"/>
        <v>2102</v>
      </c>
      <c r="B78" s="1" t="str">
        <f>"02"</f>
        <v>02</v>
      </c>
      <c r="C78" t="s">
        <v>56</v>
      </c>
      <c r="D78" t="s">
        <v>38</v>
      </c>
      <c r="F78" t="str">
        <f>"[RCR, RIN, XRCR, XRIN]"</f>
        <v>[RCR, RIN, XRCR, XRIN]</v>
      </c>
      <c r="G78" t="s">
        <v>9</v>
      </c>
    </row>
    <row r="79" spans="1:7" x14ac:dyDescent="0.3">
      <c r="A79" s="1" t="str">
        <f t="shared" si="3"/>
        <v>2102</v>
      </c>
      <c r="B79" s="1" t="str">
        <f>"02"</f>
        <v>02</v>
      </c>
      <c r="C79" t="s">
        <v>59</v>
      </c>
      <c r="D79" t="s">
        <v>38</v>
      </c>
      <c r="F79" t="s">
        <v>58</v>
      </c>
      <c r="G79" t="s">
        <v>9</v>
      </c>
    </row>
    <row r="80" spans="1:7" x14ac:dyDescent="0.3">
      <c r="A80" s="1" t="str">
        <f>"2103"</f>
        <v>2103</v>
      </c>
      <c r="B80" s="1"/>
      <c r="C80" t="s">
        <v>60</v>
      </c>
      <c r="D80" t="s">
        <v>38</v>
      </c>
      <c r="F80" t="str">
        <f>"[RCR, RIN, XRCR, XRIN]"</f>
        <v>[RCR, RIN, XRCR, XRIN]</v>
      </c>
      <c r="G80" t="s">
        <v>9</v>
      </c>
    </row>
    <row r="81" spans="1:7" x14ac:dyDescent="0.3">
      <c r="A81" s="1" t="str">
        <f>"2103"</f>
        <v>2103</v>
      </c>
      <c r="B81" s="1"/>
      <c r="C81" t="s">
        <v>61</v>
      </c>
      <c r="D81" t="s">
        <v>54</v>
      </c>
      <c r="F81" t="str">
        <f>"[CADJ, CLH, ICR, INV, IV, JOV, OUPA, RDCS, XICR, XINV, XOIP, XOIR]"</f>
        <v>[CADJ, CLH, ICR, INV, IV, JOV, OUPA, RDCS, XICR, XINV, XOIP, XOIR]</v>
      </c>
      <c r="G81" t="s">
        <v>9</v>
      </c>
    </row>
    <row r="82" spans="1:7" x14ac:dyDescent="0.3">
      <c r="A82" s="1" t="str">
        <f>"2105"</f>
        <v>2105</v>
      </c>
      <c r="B82" s="1"/>
      <c r="C82" t="s">
        <v>62</v>
      </c>
      <c r="D82" t="s">
        <v>38</v>
      </c>
      <c r="F82" t="str">
        <f>"[CADJ, CLH, IV, JOV, OUPA, RCR, RDCS, RIN, XOIP, XOIR, XRCR, XRIN]"</f>
        <v>[CADJ, CLH, IV, JOV, OUPA, RCR, RDCS, RIN, XOIP, XOIR, XRCR, XRIN]</v>
      </c>
      <c r="G82" t="s">
        <v>9</v>
      </c>
    </row>
    <row r="83" spans="1:7" x14ac:dyDescent="0.3">
      <c r="A83" s="1" t="str">
        <f>"2105"</f>
        <v>2105</v>
      </c>
      <c r="B83" s="1"/>
      <c r="C83" t="s">
        <v>63</v>
      </c>
      <c r="D83" t="s">
        <v>54</v>
      </c>
      <c r="F83" t="str">
        <f>"[ICR, INV, XICR, XINV]"</f>
        <v>[ICR, INV, XICR, XINV]</v>
      </c>
      <c r="G83" t="s">
        <v>9</v>
      </c>
    </row>
    <row r="84" spans="1:7" x14ac:dyDescent="0.3">
      <c r="A84" s="1" t="str">
        <f>"2106"</f>
        <v>2106</v>
      </c>
      <c r="B84" s="1"/>
      <c r="C84" t="s">
        <v>64</v>
      </c>
      <c r="D84" t="s">
        <v>38</v>
      </c>
      <c r="F84" t="str">
        <f>"[RCR, RIN, XRCR, XRIN]"</f>
        <v>[RCR, RIN, XRCR, XRIN]</v>
      </c>
      <c r="G84" t="s">
        <v>9</v>
      </c>
    </row>
    <row r="85" spans="1:7" x14ac:dyDescent="0.3">
      <c r="A85" s="1" t="str">
        <f>"2106"</f>
        <v>2106</v>
      </c>
      <c r="B85" s="1"/>
      <c r="C85" t="s">
        <v>65</v>
      </c>
      <c r="D85" t="s">
        <v>54</v>
      </c>
      <c r="F85" t="str">
        <f>"[CADJ, CLH, ICR, INV, IV, JOV, OUPA, RDCS, XICR, XINV, XOIP, XOIR]"</f>
        <v>[CADJ, CLH, ICR, INV, IV, JOV, OUPA, RDCS, XICR, XINV, XOIP, XOIR]</v>
      </c>
      <c r="G85" t="s">
        <v>9</v>
      </c>
    </row>
    <row r="86" spans="1:7" x14ac:dyDescent="0.3">
      <c r="A86" s="1" t="str">
        <f>"2106"</f>
        <v>2106</v>
      </c>
      <c r="B86" s="1"/>
      <c r="C86" t="s">
        <v>59</v>
      </c>
      <c r="D86" t="s">
        <v>38</v>
      </c>
      <c r="F86" t="s">
        <v>58</v>
      </c>
      <c r="G86" t="s">
        <v>9</v>
      </c>
    </row>
    <row r="87" spans="1:7" x14ac:dyDescent="0.3">
      <c r="A87" s="1" t="str">
        <f>"2109"</f>
        <v>2109</v>
      </c>
      <c r="B87" s="1"/>
      <c r="C87" t="s">
        <v>63</v>
      </c>
      <c r="D87" t="s">
        <v>54</v>
      </c>
      <c r="F87" t="str">
        <f>"[ICR, INV, XICR, XINV]"</f>
        <v>[ICR, INV, XICR, XINV]</v>
      </c>
      <c r="G87" t="s">
        <v>9</v>
      </c>
    </row>
    <row r="88" spans="1:7" x14ac:dyDescent="0.3">
      <c r="A88" s="1" t="str">
        <f>"2110"</f>
        <v>2110</v>
      </c>
      <c r="B88" s="1"/>
      <c r="C88" t="s">
        <v>66</v>
      </c>
      <c r="D88" t="s">
        <v>54</v>
      </c>
      <c r="F88" t="str">
        <f>"[CADJ, CLH, IV, JOV, OUPA, RDCS, XOIP, XOIR]"</f>
        <v>[CADJ, CLH, IV, JOV, OUPA, RDCS, XOIP, XOIR]</v>
      </c>
      <c r="G88" t="s">
        <v>9</v>
      </c>
    </row>
    <row r="89" spans="1:7" x14ac:dyDescent="0.3">
      <c r="A89" s="1" t="str">
        <f>"211010"</f>
        <v>211010</v>
      </c>
      <c r="B89" s="1"/>
      <c r="C89" t="str">
        <f>"401"</f>
        <v>401</v>
      </c>
      <c r="D89" t="s">
        <v>27</v>
      </c>
      <c r="F89" t="str">
        <f>"[B2BT, PMT, XPMT]"</f>
        <v>[B2BT, PMT, XPMT]</v>
      </c>
      <c r="G89" t="s">
        <v>9</v>
      </c>
    </row>
    <row r="90" spans="1:7" x14ac:dyDescent="0.3">
      <c r="A90" s="1" t="str">
        <f>"211010"</f>
        <v>211010</v>
      </c>
      <c r="B90" s="1"/>
      <c r="C90" t="s">
        <v>67</v>
      </c>
      <c r="D90" t="s">
        <v>38</v>
      </c>
      <c r="F90" t="str">
        <f>"[CADJ, CLH, DEP, IV, JOV, OUPA, RCR, RDCS, RIN, XOIP, XOIR, XRCR, XRIN]"</f>
        <v>[CADJ, CLH, DEP, IV, JOV, OUPA, RCR, RDCS, RIN, XOIP, XOIR, XRCR, XRIN]</v>
      </c>
      <c r="G90" t="s">
        <v>9</v>
      </c>
    </row>
    <row r="91" spans="1:7" x14ac:dyDescent="0.3">
      <c r="A91" s="1" t="str">
        <f>"211010"</f>
        <v>211010</v>
      </c>
      <c r="B91" s="1"/>
      <c r="C91" t="s">
        <v>68</v>
      </c>
      <c r="D91" t="s">
        <v>54</v>
      </c>
      <c r="F91" t="str">
        <f>"[ICR, INV, XICR, XINV]"</f>
        <v>[ICR, INV, XICR, XINV]</v>
      </c>
      <c r="G91" t="s">
        <v>9</v>
      </c>
    </row>
    <row r="92" spans="1:7" x14ac:dyDescent="0.3">
      <c r="A92" s="1" t="str">
        <f>"211010"</f>
        <v>211010</v>
      </c>
      <c r="B92" s="1"/>
      <c r="C92" t="s">
        <v>37</v>
      </c>
      <c r="D92" t="s">
        <v>38</v>
      </c>
      <c r="F92" t="s">
        <v>58</v>
      </c>
      <c r="G92" t="s">
        <v>9</v>
      </c>
    </row>
    <row r="93" spans="1:7" x14ac:dyDescent="0.3">
      <c r="A93" s="1" t="str">
        <f>"2111"</f>
        <v>2111</v>
      </c>
      <c r="B93" s="1"/>
      <c r="C93" t="s">
        <v>60</v>
      </c>
      <c r="D93" t="s">
        <v>38</v>
      </c>
      <c r="F93" t="str">
        <f>"[CADJ, CLH, IV, JOV, OUPA, RCR, RDCS, RIN, XOIP, XOIR, XRCR, XRIN]"</f>
        <v>[CADJ, CLH, IV, JOV, OUPA, RCR, RDCS, RIN, XOIP, XOIR, XRCR, XRIN]</v>
      </c>
      <c r="G93" t="s">
        <v>9</v>
      </c>
    </row>
    <row r="94" spans="1:7" x14ac:dyDescent="0.3">
      <c r="A94" s="1" t="str">
        <f>"2111"</f>
        <v>2111</v>
      </c>
      <c r="B94" s="1"/>
      <c r="C94" t="s">
        <v>69</v>
      </c>
      <c r="D94" t="s">
        <v>38</v>
      </c>
      <c r="F94" t="s">
        <v>58</v>
      </c>
      <c r="G94" t="s">
        <v>9</v>
      </c>
    </row>
    <row r="95" spans="1:7" x14ac:dyDescent="0.3">
      <c r="A95" s="1" t="str">
        <f>"2115"</f>
        <v>2115</v>
      </c>
      <c r="B95" s="1"/>
      <c r="C95" t="s">
        <v>70</v>
      </c>
      <c r="D95" t="s">
        <v>38</v>
      </c>
      <c r="F95" t="str">
        <f>"[CADJ, CLH, IV, JOE, JOV, OUPA, RCR, RDCS, RIN, RRD, XOIP, XOIR, XRCR, XRIN, YEND]"</f>
        <v>[CADJ, CLH, IV, JOE, JOV, OUPA, RCR, RDCS, RIN, RRD, XOIP, XOIR, XRCR, XRIN, YEND]</v>
      </c>
      <c r="G95" t="s">
        <v>9</v>
      </c>
    </row>
    <row r="96" spans="1:7" x14ac:dyDescent="0.3">
      <c r="A96" s="1" t="str">
        <f>"2115"</f>
        <v>2115</v>
      </c>
      <c r="B96" s="1"/>
      <c r="C96" t="s">
        <v>71</v>
      </c>
      <c r="D96" t="s">
        <v>54</v>
      </c>
      <c r="F96" t="str">
        <f>"[ICR, INV, XICR, XINV]"</f>
        <v>[ICR, INV, XICR, XINV]</v>
      </c>
      <c r="G96" t="s">
        <v>9</v>
      </c>
    </row>
    <row r="97" spans="1:7" x14ac:dyDescent="0.3">
      <c r="A97" s="1" t="str">
        <f>"2118"</f>
        <v>2118</v>
      </c>
      <c r="B97" s="1"/>
      <c r="C97" t="s">
        <v>72</v>
      </c>
      <c r="D97" t="s">
        <v>38</v>
      </c>
      <c r="F97" t="str">
        <f>"[RCR, RIN, XRCR, XRIN]"</f>
        <v>[RCR, RIN, XRCR, XRIN]</v>
      </c>
      <c r="G97" t="s">
        <v>9</v>
      </c>
    </row>
    <row r="98" spans="1:7" x14ac:dyDescent="0.3">
      <c r="A98" s="1" t="str">
        <f>"2118"</f>
        <v>2118</v>
      </c>
      <c r="B98" s="1"/>
      <c r="C98" t="s">
        <v>73</v>
      </c>
      <c r="D98" t="s">
        <v>54</v>
      </c>
      <c r="F98" t="str">
        <f>"[ICR, INV, XICR, XINV]"</f>
        <v>[ICR, INV, XICR, XINV]</v>
      </c>
      <c r="G98" t="s">
        <v>9</v>
      </c>
    </row>
    <row r="99" spans="1:7" x14ac:dyDescent="0.3">
      <c r="A99" s="1" t="str">
        <f>"2120"</f>
        <v>2120</v>
      </c>
      <c r="B99" s="1"/>
      <c r="C99" t="s">
        <v>51</v>
      </c>
      <c r="D99" t="s">
        <v>27</v>
      </c>
      <c r="F99" t="str">
        <f>"[B2BT, CADJ, CLH, DEP, IV, JOV, OUPA, PMT, RCR, RDCS, RIN, XOIP, XOIR, XPMT, XRCR, XRIN]"</f>
        <v>[B2BT, CADJ, CLH, DEP, IV, JOV, OUPA, PMT, RCR, RDCS, RIN, XOIP, XOIR, XPMT, XRCR, XRIN]</v>
      </c>
      <c r="G99" t="str">
        <f>"[RIN/XRCR, RCR/XRIN]"</f>
        <v>[RIN/XRCR, RCR/XRIN]</v>
      </c>
    </row>
    <row r="100" spans="1:7" x14ac:dyDescent="0.3">
      <c r="A100" s="1" t="str">
        <f>"2121"</f>
        <v>2121</v>
      </c>
      <c r="B100" s="1"/>
      <c r="C100" t="s">
        <v>62</v>
      </c>
      <c r="D100" t="s">
        <v>38</v>
      </c>
      <c r="F100" t="str">
        <f>"[CADJ, CLH, IV, JOV, OUPA, RCR, RDCS, RIN, XOIP, XOIR, XRCR, XRIN]"</f>
        <v>[CADJ, CLH, IV, JOV, OUPA, RCR, RDCS, RIN, XOIP, XOIR, XRCR, XRIN]</v>
      </c>
      <c r="G100" t="s">
        <v>9</v>
      </c>
    </row>
    <row r="101" spans="1:7" x14ac:dyDescent="0.3">
      <c r="A101" s="1" t="str">
        <f>"2121"</f>
        <v>2121</v>
      </c>
      <c r="B101" s="1"/>
      <c r="C101" t="s">
        <v>63</v>
      </c>
      <c r="D101" t="s">
        <v>54</v>
      </c>
      <c r="F101" t="str">
        <f>"[ICR, INV, XICR, XINV]"</f>
        <v>[ICR, INV, XICR, XINV]</v>
      </c>
      <c r="G101" t="s">
        <v>9</v>
      </c>
    </row>
    <row r="102" spans="1:7" x14ac:dyDescent="0.3">
      <c r="A102" s="1" t="str">
        <f>"2123"</f>
        <v>2123</v>
      </c>
      <c r="B102" s="1"/>
      <c r="C102" t="s">
        <v>74</v>
      </c>
      <c r="D102" t="s">
        <v>38</v>
      </c>
      <c r="F102" t="str">
        <f>"[CADJ, CLH, IV, JOV, OUPA, RCR, RDCS, RIN, XOIP, XOIR, XRCR, XRIN]"</f>
        <v>[CADJ, CLH, IV, JOV, OUPA, RCR, RDCS, RIN, XOIP, XOIR, XRCR, XRIN]</v>
      </c>
      <c r="G102" t="s">
        <v>9</v>
      </c>
    </row>
    <row r="103" spans="1:7" x14ac:dyDescent="0.3">
      <c r="A103" s="1" t="str">
        <f>"2123"</f>
        <v>2123</v>
      </c>
      <c r="B103" s="1"/>
      <c r="C103" t="s">
        <v>75</v>
      </c>
      <c r="D103" t="s">
        <v>54</v>
      </c>
      <c r="F103" t="str">
        <f>"[ICR, INV, XICR, XINV]"</f>
        <v>[ICR, INV, XICR, XINV]</v>
      </c>
      <c r="G103" t="s">
        <v>9</v>
      </c>
    </row>
    <row r="104" spans="1:7" x14ac:dyDescent="0.3">
      <c r="A104" s="1" t="str">
        <f>"2130"</f>
        <v>2130</v>
      </c>
      <c r="B104" s="1" t="str">
        <f>"02"</f>
        <v>02</v>
      </c>
      <c r="C104" t="str">
        <f>"401"</f>
        <v>401</v>
      </c>
      <c r="D104" t="s">
        <v>27</v>
      </c>
      <c r="F104" t="str">
        <f>"[B2BT, PMT, XPMT]"</f>
        <v>[B2BT, PMT, XPMT]</v>
      </c>
      <c r="G104" t="s">
        <v>9</v>
      </c>
    </row>
    <row r="105" spans="1:7" x14ac:dyDescent="0.3">
      <c r="A105" s="1" t="str">
        <f>"2130"</f>
        <v>2130</v>
      </c>
      <c r="B105" s="1" t="str">
        <f>"02"</f>
        <v>02</v>
      </c>
      <c r="C105" t="s">
        <v>76</v>
      </c>
      <c r="D105" t="s">
        <v>38</v>
      </c>
      <c r="F105" t="str">
        <f>"[CADJ, CLH, IV, JOV, OUPA, RCR, RDCS, RIN, XOIP, XOIR, XRCR, XRIN]"</f>
        <v>[CADJ, CLH, IV, JOV, OUPA, RCR, RDCS, RIN, XOIP, XOIR, XRCR, XRIN]</v>
      </c>
      <c r="G105" t="s">
        <v>9</v>
      </c>
    </row>
    <row r="106" spans="1:7" x14ac:dyDescent="0.3">
      <c r="A106" s="1" t="str">
        <f>"2130"</f>
        <v>2130</v>
      </c>
      <c r="B106" s="1" t="str">
        <f>"02"</f>
        <v>02</v>
      </c>
      <c r="C106" t="s">
        <v>77</v>
      </c>
      <c r="D106" t="s">
        <v>54</v>
      </c>
      <c r="F106" t="str">
        <f>"[ICR, INV, XICR, XINV]"</f>
        <v>[ICR, INV, XICR, XINV]</v>
      </c>
      <c r="G106" t="s">
        <v>9</v>
      </c>
    </row>
    <row r="107" spans="1:7" x14ac:dyDescent="0.3">
      <c r="A107" s="1" t="str">
        <f>"2130"</f>
        <v>2130</v>
      </c>
      <c r="B107" s="1" t="str">
        <f>"02"</f>
        <v>02</v>
      </c>
      <c r="C107" t="s">
        <v>37</v>
      </c>
      <c r="D107" t="s">
        <v>38</v>
      </c>
      <c r="F107" t="s">
        <v>58</v>
      </c>
      <c r="G107" t="s">
        <v>9</v>
      </c>
    </row>
    <row r="108" spans="1:7" x14ac:dyDescent="0.3">
      <c r="A108" s="1" t="str">
        <f>"213100"</f>
        <v>213100</v>
      </c>
      <c r="B108" s="1"/>
      <c r="C108" t="str">
        <f>"401"</f>
        <v>401</v>
      </c>
      <c r="D108" t="s">
        <v>27</v>
      </c>
      <c r="F108" t="str">
        <f>"[B2BT, CADJ, CLH, DEP, IV, JOV, OUPA, PMT, RDCS, XOIP, XOIR]"</f>
        <v>[B2BT, CADJ, CLH, DEP, IV, JOV, OUPA, PMT, RDCS, XOIP, XOIR]</v>
      </c>
      <c r="G108" t="str">
        <f>"[RIN/XRCR, RCR/XRIN]"</f>
        <v>[RIN/XRCR, RCR/XRIN]</v>
      </c>
    </row>
    <row r="109" spans="1:7" x14ac:dyDescent="0.3">
      <c r="A109" s="1" t="str">
        <f>"213100"</f>
        <v>213100</v>
      </c>
      <c r="B109" s="1"/>
      <c r="C109" t="s">
        <v>56</v>
      </c>
      <c r="D109" t="s">
        <v>38</v>
      </c>
      <c r="F109" t="str">
        <f>"[RCR, RIN, XRCR, XRIN]"</f>
        <v>[RCR, RIN, XRCR, XRIN]</v>
      </c>
      <c r="G109" t="s">
        <v>9</v>
      </c>
    </row>
    <row r="110" spans="1:7" x14ac:dyDescent="0.3">
      <c r="A110" s="1" t="str">
        <f>"213100"</f>
        <v>213100</v>
      </c>
      <c r="B110" s="1"/>
      <c r="C110" t="s">
        <v>59</v>
      </c>
      <c r="D110" t="s">
        <v>38</v>
      </c>
      <c r="F110" t="s">
        <v>58</v>
      </c>
      <c r="G110" t="s">
        <v>9</v>
      </c>
    </row>
    <row r="111" spans="1:7" x14ac:dyDescent="0.3">
      <c r="A111" s="1" t="str">
        <f>"2132"</f>
        <v>2132</v>
      </c>
      <c r="B111" s="1"/>
      <c r="C111" t="str">
        <f>"401"</f>
        <v>401</v>
      </c>
      <c r="D111" t="s">
        <v>27</v>
      </c>
      <c r="F111" t="str">
        <f>"[B2BT, PMT, XPMT]"</f>
        <v>[B2BT, PMT, XPMT]</v>
      </c>
      <c r="G111" t="s">
        <v>9</v>
      </c>
    </row>
    <row r="112" spans="1:7" x14ac:dyDescent="0.3">
      <c r="A112" s="1" t="str">
        <f>"2132"</f>
        <v>2132</v>
      </c>
      <c r="B112" s="1"/>
      <c r="C112" t="s">
        <v>78</v>
      </c>
      <c r="D112" t="s">
        <v>38</v>
      </c>
      <c r="F112" t="str">
        <f>"[CADJ, CLH, IV, JOV, OUPA, RCR, RDCS, RIN, XOIP, XOIR, XRCR, XRIN]"</f>
        <v>[CADJ, CLH, IV, JOV, OUPA, RCR, RDCS, RIN, XOIP, XOIR, XRCR, XRIN]</v>
      </c>
      <c r="G112" t="s">
        <v>9</v>
      </c>
    </row>
    <row r="113" spans="1:7" x14ac:dyDescent="0.3">
      <c r="A113" s="1" t="str">
        <f>"2132"</f>
        <v>2132</v>
      </c>
      <c r="B113" s="1"/>
      <c r="C113" t="s">
        <v>79</v>
      </c>
      <c r="D113" t="s">
        <v>54</v>
      </c>
      <c r="F113" t="s">
        <v>9</v>
      </c>
      <c r="G113" t="s">
        <v>9</v>
      </c>
    </row>
    <row r="114" spans="1:7" x14ac:dyDescent="0.3">
      <c r="A114" s="1" t="str">
        <f>"2132"</f>
        <v>2132</v>
      </c>
      <c r="B114" s="1"/>
      <c r="C114" t="s">
        <v>37</v>
      </c>
      <c r="D114" t="s">
        <v>38</v>
      </c>
      <c r="F114" t="s">
        <v>58</v>
      </c>
      <c r="G114" t="s">
        <v>9</v>
      </c>
    </row>
    <row r="115" spans="1:7" x14ac:dyDescent="0.3">
      <c r="A115" s="1" t="str">
        <f>"2140"</f>
        <v>2140</v>
      </c>
      <c r="B115" s="1"/>
      <c r="C115" t="s">
        <v>62</v>
      </c>
      <c r="D115" t="s">
        <v>38</v>
      </c>
      <c r="F115" t="str">
        <f>"[CADJ, CLH, IV, JOV, OUPA, RCR, RDCS, RIN, XOIP, XOIR, XRCR, XRIN]"</f>
        <v>[CADJ, CLH, IV, JOV, OUPA, RCR, RDCS, RIN, XOIP, XOIR, XRCR, XRIN]</v>
      </c>
      <c r="G115" t="s">
        <v>9</v>
      </c>
    </row>
    <row r="116" spans="1:7" x14ac:dyDescent="0.3">
      <c r="A116" s="1" t="str">
        <f>"2140"</f>
        <v>2140</v>
      </c>
      <c r="B116" s="1"/>
      <c r="C116" t="s">
        <v>59</v>
      </c>
      <c r="D116" t="s">
        <v>38</v>
      </c>
      <c r="F116" t="s">
        <v>58</v>
      </c>
      <c r="G116" t="s">
        <v>9</v>
      </c>
    </row>
    <row r="117" spans="1:7" x14ac:dyDescent="0.3">
      <c r="A117" s="1" t="str">
        <f>"214100"</f>
        <v>214100</v>
      </c>
      <c r="B117" s="1"/>
      <c r="C117" t="s">
        <v>55</v>
      </c>
      <c r="D117" t="s">
        <v>27</v>
      </c>
      <c r="F117" t="str">
        <f>"[B2BT, CADJ, CLH, DEP, IV, JOE, JOV, OUPA, PMT, RDCS, RRD, XOIP, XOIR, XPMT, YEND]"</f>
        <v>[B2BT, CADJ, CLH, DEP, IV, JOE, JOV, OUPA, PMT, RDCS, RRD, XOIP, XOIR, XPMT, YEND]</v>
      </c>
      <c r="G117" t="str">
        <f>"[RIN/XRCR, RCR/XRIN]"</f>
        <v>[RIN/XRCR, RCR/XRIN]</v>
      </c>
    </row>
    <row r="118" spans="1:7" x14ac:dyDescent="0.3">
      <c r="A118" s="1" t="str">
        <f>"214100"</f>
        <v>214100</v>
      </c>
      <c r="B118" s="1"/>
      <c r="C118" t="s">
        <v>56</v>
      </c>
      <c r="D118" t="s">
        <v>38</v>
      </c>
      <c r="F118" t="str">
        <f>"[RCR, RIN, XRCR, XRIN]"</f>
        <v>[RCR, RIN, XRCR, XRIN]</v>
      </c>
      <c r="G118" t="s">
        <v>9</v>
      </c>
    </row>
    <row r="119" spans="1:7" x14ac:dyDescent="0.3">
      <c r="A119" s="1" t="str">
        <f>"214100"</f>
        <v>214100</v>
      </c>
      <c r="B119" s="1"/>
      <c r="C119" t="s">
        <v>57</v>
      </c>
      <c r="D119" t="s">
        <v>38</v>
      </c>
      <c r="F119" t="s">
        <v>58</v>
      </c>
      <c r="G119" t="s">
        <v>9</v>
      </c>
    </row>
    <row r="120" spans="1:7" x14ac:dyDescent="0.3">
      <c r="A120" s="1" t="str">
        <f>"2144"</f>
        <v>2144</v>
      </c>
      <c r="B120" s="1"/>
      <c r="C120" t="str">
        <f>"461"</f>
        <v>461</v>
      </c>
      <c r="D120" t="s">
        <v>8</v>
      </c>
      <c r="F120" t="str">
        <f>"[CADJ, CLH, IV, JOV, OUPA, RDCS, XOIP, XOIR]"</f>
        <v>[CADJ, CLH, IV, JOV, OUPA, RDCS, XOIP, XOIR]</v>
      </c>
      <c r="G120" t="s">
        <v>9</v>
      </c>
    </row>
    <row r="121" spans="1:7" x14ac:dyDescent="0.3">
      <c r="A121" s="1" t="str">
        <f>"2148"</f>
        <v>2148</v>
      </c>
      <c r="B121" s="1"/>
      <c r="C121" t="str">
        <f>"408"</f>
        <v>408</v>
      </c>
      <c r="D121" t="s">
        <v>27</v>
      </c>
      <c r="F121" t="s">
        <v>9</v>
      </c>
      <c r="G121" t="s">
        <v>9</v>
      </c>
    </row>
    <row r="122" spans="1:7" x14ac:dyDescent="0.3">
      <c r="A122" s="1" t="str">
        <f>"2148"</f>
        <v>2148</v>
      </c>
      <c r="B122" s="1"/>
      <c r="C122" t="str">
        <f>"472"</f>
        <v>472</v>
      </c>
      <c r="D122" t="s">
        <v>27</v>
      </c>
      <c r="F122" t="str">
        <f>"[JOE, RRD, YEND]"</f>
        <v>[JOE, RRD, YEND]</v>
      </c>
      <c r="G122" t="s">
        <v>9</v>
      </c>
    </row>
    <row r="123" spans="1:7" x14ac:dyDescent="0.3">
      <c r="A123" s="1" t="str">
        <f>"2150"</f>
        <v>2150</v>
      </c>
      <c r="B123" s="1"/>
      <c r="C123" t="str">
        <f>"408"</f>
        <v>408</v>
      </c>
      <c r="D123" t="s">
        <v>27</v>
      </c>
      <c r="F123" t="str">
        <f>"[CADJ, CLH, IV, JOE, JOV, OUPA, RDCS, RRD, XOIP, XOIR, YEND]"</f>
        <v>[CADJ, CLH, IV, JOE, JOV, OUPA, RDCS, RRD, XOIP, XOIR, YEND]</v>
      </c>
      <c r="G123" t="s">
        <v>9</v>
      </c>
    </row>
    <row r="124" spans="1:7" x14ac:dyDescent="0.3">
      <c r="A124" s="1" t="str">
        <f>"2151"</f>
        <v>2151</v>
      </c>
      <c r="B124" s="1"/>
      <c r="C124" t="str">
        <f>"408"</f>
        <v>408</v>
      </c>
      <c r="D124" t="s">
        <v>27</v>
      </c>
      <c r="F124" t="str">
        <f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124" t="str">
        <f>"[RIN/XRCR, RCR/XRIN, INV/XINV, ICR/XICR]"</f>
        <v>[RIN/XRCR, RCR/XRIN, INV/XINV, ICR/XICR]</v>
      </c>
    </row>
    <row r="125" spans="1:7" x14ac:dyDescent="0.3">
      <c r="A125" s="1" t="str">
        <f>"2162"</f>
        <v>2162</v>
      </c>
      <c r="B125" s="1"/>
      <c r="C125" t="str">
        <f>"462"</f>
        <v>462</v>
      </c>
      <c r="D125" t="s">
        <v>27</v>
      </c>
      <c r="F125" t="s">
        <v>15</v>
      </c>
      <c r="G125" t="s">
        <v>9</v>
      </c>
    </row>
    <row r="126" spans="1:7" x14ac:dyDescent="0.3">
      <c r="A126" s="1" t="str">
        <f>"2170"</f>
        <v>2170</v>
      </c>
      <c r="B126" s="1"/>
      <c r="C126" t="str">
        <f>"423"</f>
        <v>423</v>
      </c>
      <c r="D126" t="s">
        <v>27</v>
      </c>
      <c r="F126" t="str">
        <f>"[JOE, RRD, YEND]"</f>
        <v>[JOE, RRD, YEND]</v>
      </c>
      <c r="G126" t="s">
        <v>9</v>
      </c>
    </row>
    <row r="127" spans="1:7" x14ac:dyDescent="0.3">
      <c r="A127" s="1" t="str">
        <f>"2171"</f>
        <v>2171</v>
      </c>
      <c r="B127" s="1"/>
      <c r="C127" t="str">
        <f>"436"</f>
        <v>436</v>
      </c>
      <c r="D127" t="s">
        <v>27</v>
      </c>
      <c r="F127" t="str">
        <f>"[B2BT, DEP, JOE, PMT, RRD, XPMT, YEND]"</f>
        <v>[B2BT, DEP, JOE, PMT, RRD, XPMT, YEND]</v>
      </c>
      <c r="G127" t="s">
        <v>9</v>
      </c>
    </row>
    <row r="128" spans="1:7" x14ac:dyDescent="0.3">
      <c r="A128" s="1" t="str">
        <f>"2172"</f>
        <v>2172</v>
      </c>
      <c r="B128" s="1"/>
      <c r="C128" t="s">
        <v>80</v>
      </c>
      <c r="D128" t="s">
        <v>27</v>
      </c>
      <c r="F128" t="str">
        <f>"[B2BT, DEP, PMT, XPMT]"</f>
        <v>[B2BT, DEP, PMT, XPMT]</v>
      </c>
      <c r="G128" t="s">
        <v>9</v>
      </c>
    </row>
    <row r="129" spans="1:7" x14ac:dyDescent="0.3">
      <c r="A129" s="1" t="str">
        <f>"2172"</f>
        <v>2172</v>
      </c>
      <c r="B129" s="1"/>
      <c r="C129" t="s">
        <v>49</v>
      </c>
      <c r="D129" t="s">
        <v>27</v>
      </c>
      <c r="F129" t="s">
        <v>9</v>
      </c>
      <c r="G129" t="s">
        <v>9</v>
      </c>
    </row>
    <row r="130" spans="1:7" x14ac:dyDescent="0.3">
      <c r="A130" s="1" t="str">
        <f>"2173"</f>
        <v>2173</v>
      </c>
      <c r="B130" s="1"/>
      <c r="C130" t="str">
        <f>"408"</f>
        <v>408</v>
      </c>
      <c r="D130" t="s">
        <v>27</v>
      </c>
      <c r="F130" t="str">
        <f>"[B2BT, CADJ, CLH, DEP, IV, JOE, JOV, OUPA, PMT, RCR, RDCS, RIN, RRD, XOIP, XOIR, XRCR, XRIN, YEND]"</f>
        <v>[B2BT, CADJ, CLH, DEP, IV, JOE, JOV, OUPA, PMT, RCR, RDCS, RIN, RRD, XOIP, XOIR, XRCR, XRIN, YEND]</v>
      </c>
      <c r="G130" t="s">
        <v>9</v>
      </c>
    </row>
    <row r="131" spans="1:7" x14ac:dyDescent="0.3">
      <c r="A131" s="1" t="str">
        <f>"2174"</f>
        <v>2174</v>
      </c>
      <c r="B131" s="1"/>
      <c r="C131" t="str">
        <f>"444"</f>
        <v>444</v>
      </c>
      <c r="D131" t="s">
        <v>27</v>
      </c>
      <c r="F131" t="str">
        <f>"[B2BT, JOE, PMT, RRD, YEND]"</f>
        <v>[B2BT, JOE, PMT, RRD, YEND]</v>
      </c>
      <c r="G131" t="s">
        <v>9</v>
      </c>
    </row>
    <row r="132" spans="1:7" x14ac:dyDescent="0.3">
      <c r="A132" s="1" t="str">
        <f>"2175"</f>
        <v>2175</v>
      </c>
      <c r="B132" s="1"/>
      <c r="C132" t="s">
        <v>43</v>
      </c>
      <c r="D132" t="s">
        <v>27</v>
      </c>
      <c r="F132" t="str">
        <f>"[JOE, RRD, YEND]"</f>
        <v>[JOE, RRD, YEND]</v>
      </c>
      <c r="G132" t="s">
        <v>9</v>
      </c>
    </row>
    <row r="133" spans="1:7" x14ac:dyDescent="0.3">
      <c r="A133" s="1" t="str">
        <f>"2176"</f>
        <v>2176</v>
      </c>
      <c r="B133" s="1"/>
      <c r="C133" t="s">
        <v>81</v>
      </c>
      <c r="D133" t="s">
        <v>27</v>
      </c>
      <c r="F133" t="str">
        <f>"[JOE, RRD, YEND]"</f>
        <v>[JOE, RRD, YEND]</v>
      </c>
      <c r="G133" t="s">
        <v>9</v>
      </c>
    </row>
    <row r="134" spans="1:7" x14ac:dyDescent="0.3">
      <c r="A134" s="1" t="str">
        <f>"2177"</f>
        <v>2177</v>
      </c>
      <c r="B134" s="1"/>
      <c r="C134" t="str">
        <f>"421"</f>
        <v>421</v>
      </c>
      <c r="D134" t="s">
        <v>27</v>
      </c>
      <c r="F134" t="str">
        <f>"[B2BT, CADJ, CLH, DEP, IV, JOE, JOV, OUPA, PMT, RCR, RDCS, RIN, RRD, XOIP, XOIR, XPMT, XRCR, XRIN, YEND]"</f>
        <v>[B2BT, CADJ, CLH, DEP, IV, JOE, JOV, OUPA, PMT, RCR, RDCS, RIN, RRD, XOIP, XOIR, XPMT, XRCR, XRIN, YEND]</v>
      </c>
      <c r="G134" t="s">
        <v>82</v>
      </c>
    </row>
    <row r="135" spans="1:7" x14ac:dyDescent="0.3">
      <c r="A135" s="1" t="str">
        <f>"2178"</f>
        <v>2178</v>
      </c>
      <c r="B135" s="1"/>
      <c r="C135" t="s">
        <v>83</v>
      </c>
      <c r="D135" t="s">
        <v>27</v>
      </c>
      <c r="F135" t="str">
        <f>"[JOE, RRD, YEND]"</f>
        <v>[JOE, RRD, YEND]</v>
      </c>
      <c r="G135" t="s">
        <v>9</v>
      </c>
    </row>
    <row r="136" spans="1:7" x14ac:dyDescent="0.3">
      <c r="A136" s="1" t="str">
        <f>"2179"</f>
        <v>2179</v>
      </c>
      <c r="B136" s="1"/>
      <c r="C136" t="s">
        <v>84</v>
      </c>
      <c r="D136" t="s">
        <v>27</v>
      </c>
      <c r="F136" t="s">
        <v>9</v>
      </c>
      <c r="G136" t="s">
        <v>9</v>
      </c>
    </row>
    <row r="137" spans="1:7" x14ac:dyDescent="0.3">
      <c r="A137" s="1" t="str">
        <f>"2179"</f>
        <v>2179</v>
      </c>
      <c r="B137" s="1"/>
      <c r="C137" t="s">
        <v>85</v>
      </c>
      <c r="D137" t="s">
        <v>27</v>
      </c>
      <c r="F137" t="str">
        <f>"[B2BT, JOE, PMT, RRD, YEND]"</f>
        <v>[B2BT, JOE, PMT, RRD, YEND]</v>
      </c>
      <c r="G137" t="s">
        <v>9</v>
      </c>
    </row>
    <row r="138" spans="1:7" x14ac:dyDescent="0.3">
      <c r="A138" s="1" t="str">
        <f>"2179"</f>
        <v>2179</v>
      </c>
      <c r="B138" s="1"/>
      <c r="C138" t="str">
        <f>"448"</f>
        <v>448</v>
      </c>
      <c r="D138" t="s">
        <v>27</v>
      </c>
      <c r="F138" t="s">
        <v>9</v>
      </c>
      <c r="G138" t="s">
        <v>9</v>
      </c>
    </row>
    <row r="139" spans="1:7" x14ac:dyDescent="0.3">
      <c r="A139" s="1" t="str">
        <f>"2190"</f>
        <v>2190</v>
      </c>
      <c r="B139" s="1"/>
      <c r="C139" t="s">
        <v>86</v>
      </c>
      <c r="D139" t="s">
        <v>27</v>
      </c>
      <c r="F139" t="str">
        <f>"[CADJ, CLH, ICR, INV, IV, JOE, JOV, OUPA, RDCS, RRD, XICR, XINV, XOIP, XOIR, YEND]"</f>
        <v>[CADJ, CLH, ICR, INV, IV, JOE, JOV, OUPA, RDCS, RRD, XICR, XINV, XOIP, XOIR, YEND]</v>
      </c>
      <c r="G139" t="s">
        <v>9</v>
      </c>
    </row>
    <row r="140" spans="1:7" x14ac:dyDescent="0.3">
      <c r="A140" s="1" t="str">
        <f>"2191"</f>
        <v>2191</v>
      </c>
      <c r="B140" s="1"/>
      <c r="C140" t="s">
        <v>87</v>
      </c>
      <c r="D140" t="s">
        <v>27</v>
      </c>
      <c r="F140" t="str">
        <f>"[CADJ, CLH, IV, JOE, JOV, OUPA, RCR, RDCS, RIN, RRD, XOIP, XOIR, XRCR, XRIN, YEND]"</f>
        <v>[CADJ, CLH, IV, JOE, JOV, OUPA, RCR, RDCS, RIN, RRD, XOIP, XOIR, XRCR, XRIN, YEND]</v>
      </c>
      <c r="G140" t="s">
        <v>9</v>
      </c>
    </row>
    <row r="141" spans="1:7" x14ac:dyDescent="0.3">
      <c r="A141" s="1" t="str">
        <f>"2192"</f>
        <v>2192</v>
      </c>
      <c r="B141" s="1"/>
      <c r="C141" t="s">
        <v>88</v>
      </c>
      <c r="D141" t="s">
        <v>27</v>
      </c>
      <c r="F141" t="str">
        <f>"[CADJ, CLH, IV, JOV, OUPA, RCR, RDCS, RIN, XOIP, XOIR, XRCR, XRIN]"</f>
        <v>[CADJ, CLH, IV, JOV, OUPA, RCR, RDCS, RIN, XOIP, XOIR, XRCR, XRIN]</v>
      </c>
      <c r="G141" t="s">
        <v>9</v>
      </c>
    </row>
    <row r="142" spans="1:7" x14ac:dyDescent="0.3">
      <c r="A142" s="1" t="str">
        <f>"2193"</f>
        <v>2193</v>
      </c>
      <c r="B142" s="1"/>
      <c r="C142" t="s">
        <v>30</v>
      </c>
      <c r="D142" t="s">
        <v>27</v>
      </c>
      <c r="F142" t="str">
        <f>"[B2BT, CADJ, CLH, IV, JOE, JOV, OUPA, PMT, RDCS, RRD, XOIP, XOIR, YEND]"</f>
        <v>[B2BT, CADJ, CLH, IV, JOE, JOV, OUPA, PMT, RDCS, RRD, XOIP, XOIR, YEND]</v>
      </c>
      <c r="G142" t="s">
        <v>9</v>
      </c>
    </row>
    <row r="143" spans="1:7" x14ac:dyDescent="0.3">
      <c r="A143" s="1" t="str">
        <f>"2207"</f>
        <v>2207</v>
      </c>
      <c r="B143" s="1"/>
      <c r="C143" t="str">
        <f>"408"</f>
        <v>408</v>
      </c>
      <c r="D143" t="s">
        <v>27</v>
      </c>
      <c r="F143" t="str">
        <f>"[JOE, RRD, YEND]"</f>
        <v>[JOE, RRD, YEND]</v>
      </c>
      <c r="G143" t="s">
        <v>9</v>
      </c>
    </row>
    <row r="144" spans="1:7" x14ac:dyDescent="0.3">
      <c r="A144" s="1" t="str">
        <f>"2289"</f>
        <v>2289</v>
      </c>
      <c r="B144" s="1"/>
      <c r="C144" t="s">
        <v>88</v>
      </c>
      <c r="D144" t="s">
        <v>27</v>
      </c>
      <c r="F144" t="str">
        <f>"[B2BT, CADJ, CLH, DEP, IV, JOE, JOV, OUPA, PMT, RCR, RDCS, RIN, RRD, XOIP, XOIR, XPMT, XRCR, XRIN, YEND]"</f>
        <v>[B2BT, CADJ, CLH, DEP, IV, JOE, JOV, OUPA, PMT, RCR, RDCS, RIN, RRD, XOIP, XOIR, XPMT, XRCR, XRIN, YEND]</v>
      </c>
      <c r="G144" t="s">
        <v>9</v>
      </c>
    </row>
    <row r="145" spans="1:7" x14ac:dyDescent="0.3">
      <c r="A145" s="1" t="str">
        <f>"2290"</f>
        <v>2290</v>
      </c>
      <c r="B145" s="1"/>
      <c r="C145" t="str">
        <f>"441"</f>
        <v>441</v>
      </c>
      <c r="D145" t="s">
        <v>27</v>
      </c>
      <c r="F145" t="str">
        <f>"[B2BT, CADJ, CLH, DEP, ES, ICR, INV, IS, IV, JOE, JOV, OUPA, PMT, RCR, RDCS, RIN, RRD, XICR, XINV, XOIP, XOIR, XPMT, XRCR, XRIN, YEND]"</f>
        <v>[B2BT, CADJ, CLH, DEP, ES, ICR, INV, IS, IV, JOE, JOV, OUPA, PMT, RCR, RDCS, RIN, RRD, XICR, XINV, XOIP, XOIR, XPMT, XRCR, XRIN, YEND]</v>
      </c>
      <c r="G145" t="str">
        <f>"[RIN/XRCR, RCR/XRIN, INV/XINV, ICR/XICR]"</f>
        <v>[RIN/XRCR, RCR/XRIN, INV/XINV, ICR/XICR]</v>
      </c>
    </row>
    <row r="146" spans="1:7" x14ac:dyDescent="0.3">
      <c r="A146" s="1" t="str">
        <f>"239000"</f>
        <v>239000</v>
      </c>
      <c r="B146" s="1"/>
      <c r="C146" t="str">
        <f>"472"</f>
        <v>472</v>
      </c>
      <c r="D146" t="s">
        <v>27</v>
      </c>
      <c r="F146" t="str">
        <f>"[JOE, RRD, YEND]"</f>
        <v>[JOE, RRD, YEND]</v>
      </c>
      <c r="G146" t="s">
        <v>9</v>
      </c>
    </row>
    <row r="147" spans="1:7" x14ac:dyDescent="0.3">
      <c r="A147" s="1" t="str">
        <f>"239001"</f>
        <v>239001</v>
      </c>
      <c r="B147" s="1"/>
      <c r="C147" t="str">
        <f>"472"</f>
        <v>472</v>
      </c>
      <c r="D147" t="s">
        <v>27</v>
      </c>
      <c r="F147" t="str">
        <f>"[JOE, RRD, YEND]"</f>
        <v>[JOE, RRD, YEND]</v>
      </c>
      <c r="G147" t="s">
        <v>9</v>
      </c>
    </row>
    <row r="148" spans="1:7" x14ac:dyDescent="0.3">
      <c r="A148" s="1" t="str">
        <f>"239002"</f>
        <v>239002</v>
      </c>
      <c r="B148" s="1"/>
      <c r="C148" t="str">
        <f>"472"</f>
        <v>472</v>
      </c>
      <c r="D148" t="s">
        <v>27</v>
      </c>
      <c r="F148" t="str">
        <f>"[JOE, RRD, YEND]"</f>
        <v>[JOE, RRD, YEND]</v>
      </c>
      <c r="G148" t="s">
        <v>9</v>
      </c>
    </row>
    <row r="149" spans="1:7" x14ac:dyDescent="0.3">
      <c r="A149" s="1" t="str">
        <f>"239003"</f>
        <v>239003</v>
      </c>
      <c r="B149" s="1"/>
      <c r="C149" t="str">
        <f>"472"</f>
        <v>472</v>
      </c>
      <c r="D149" t="s">
        <v>27</v>
      </c>
      <c r="F149" t="str">
        <f>"[JOE, RRD, YEND]"</f>
        <v>[JOE, RRD, YEND]</v>
      </c>
      <c r="G149" t="s">
        <v>9</v>
      </c>
    </row>
    <row r="150" spans="1:7" x14ac:dyDescent="0.3">
      <c r="A150" s="1" t="str">
        <f>"2400"</f>
        <v>2400</v>
      </c>
      <c r="B150" s="1"/>
      <c r="C150" t="s">
        <v>89</v>
      </c>
      <c r="D150" t="s">
        <v>27</v>
      </c>
      <c r="F150" t="str">
        <f>"[B2BT, PMT]"</f>
        <v>[B2BT, PMT]</v>
      </c>
      <c r="G150" t="s">
        <v>9</v>
      </c>
    </row>
    <row r="151" spans="1:7" x14ac:dyDescent="0.3">
      <c r="A151" s="1" t="str">
        <f>"2400"</f>
        <v>2400</v>
      </c>
      <c r="B151" s="1"/>
      <c r="C151" t="s">
        <v>90</v>
      </c>
      <c r="D151" t="s">
        <v>38</v>
      </c>
      <c r="F151" t="str">
        <f>"[JOE, RCR, RIN, RRD, XRCR, XRIN, YEND]"</f>
        <v>[JOE, RCR, RIN, RRD, XRCR, XRIN, YEND]</v>
      </c>
      <c r="G151" t="s">
        <v>9</v>
      </c>
    </row>
    <row r="152" spans="1:7" x14ac:dyDescent="0.3">
      <c r="A152" s="1" t="str">
        <f>"2400"</f>
        <v>2400</v>
      </c>
      <c r="B152" s="1"/>
      <c r="C152" t="s">
        <v>91</v>
      </c>
      <c r="D152" t="s">
        <v>54</v>
      </c>
      <c r="F152" t="str">
        <f>"[ICR, INV, XICR, XINV]"</f>
        <v>[ICR, INV, XICR, XINV]</v>
      </c>
      <c r="G152" t="s">
        <v>9</v>
      </c>
    </row>
    <row r="153" spans="1:7" x14ac:dyDescent="0.3">
      <c r="A153" s="1" t="str">
        <f>"2401"</f>
        <v>2401</v>
      </c>
      <c r="B153" s="1"/>
      <c r="C153" t="s">
        <v>90</v>
      </c>
      <c r="D153" t="s">
        <v>38</v>
      </c>
      <c r="F153" t="str">
        <f>"[JOE, RCR, RIN, RRD, XRCR, XRIN, YEND]"</f>
        <v>[JOE, RCR, RIN, RRD, XRCR, XRIN, YEND]</v>
      </c>
      <c r="G153" t="s">
        <v>9</v>
      </c>
    </row>
    <row r="154" spans="1:7" x14ac:dyDescent="0.3">
      <c r="A154" s="1" t="str">
        <f>"2407"</f>
        <v>2407</v>
      </c>
      <c r="B154" s="1"/>
      <c r="C154" t="s">
        <v>90</v>
      </c>
      <c r="D154" t="s">
        <v>38</v>
      </c>
      <c r="F154" t="str">
        <f>"[JOE, RCR, RIN, RRD, XRCR, XRIN, YEND]"</f>
        <v>[JOE, RCR, RIN, RRD, XRCR, XRIN, YEND]</v>
      </c>
      <c r="G154" t="s">
        <v>9</v>
      </c>
    </row>
    <row r="155" spans="1:7" x14ac:dyDescent="0.3">
      <c r="A155" s="1" t="str">
        <f>"2407"</f>
        <v>2407</v>
      </c>
      <c r="B155" s="1"/>
      <c r="C155" t="s">
        <v>91</v>
      </c>
      <c r="D155" t="s">
        <v>54</v>
      </c>
      <c r="F155" t="str">
        <f>"[ICR, INV, XICR, XINV]"</f>
        <v>[ICR, INV, XICR, XINV]</v>
      </c>
      <c r="G155" t="s">
        <v>9</v>
      </c>
    </row>
    <row r="156" spans="1:7" x14ac:dyDescent="0.3">
      <c r="A156" s="1" t="str">
        <f>"2501"</f>
        <v>2501</v>
      </c>
      <c r="B156" s="1"/>
      <c r="C156" t="str">
        <f>"408"</f>
        <v>408</v>
      </c>
      <c r="D156" t="s">
        <v>27</v>
      </c>
      <c r="F156" t="str">
        <f>"[B2BT, JOE, PMT, RRD, YEND]"</f>
        <v>[B2BT, JOE, PMT, RRD, YEND]</v>
      </c>
      <c r="G156" t="s">
        <v>9</v>
      </c>
    </row>
    <row r="157" spans="1:7" x14ac:dyDescent="0.3">
      <c r="A157" s="1" t="str">
        <f>"2501"</f>
        <v>2501</v>
      </c>
      <c r="B157" s="1" t="str">
        <f>"00"</f>
        <v>00</v>
      </c>
      <c r="C157" t="s">
        <v>55</v>
      </c>
      <c r="D157" t="s">
        <v>27</v>
      </c>
      <c r="F157" t="str">
        <f>"[CADJ, CLH, IV, JOV, OUPA, RDCS, XOIP, XOIR]"</f>
        <v>[CADJ, CLH, IV, JOV, OUPA, RDCS, XOIP, XOIR]</v>
      </c>
      <c r="G157" t="s">
        <v>9</v>
      </c>
    </row>
    <row r="158" spans="1:7" x14ac:dyDescent="0.3">
      <c r="A158" s="1" t="str">
        <f>"2501"</f>
        <v>2501</v>
      </c>
      <c r="B158" s="1" t="str">
        <f>"00"</f>
        <v>00</v>
      </c>
      <c r="C158" t="str">
        <f>"408"</f>
        <v>408</v>
      </c>
      <c r="D158" t="s">
        <v>27</v>
      </c>
      <c r="F158" t="str">
        <f>"[B2BT, JOE, PMT, RRD, YEND]"</f>
        <v>[B2BT, JOE, PMT, RRD, YEND]</v>
      </c>
      <c r="G158" t="s">
        <v>9</v>
      </c>
    </row>
    <row r="159" spans="1:7" x14ac:dyDescent="0.3">
      <c r="A159" s="1" t="str">
        <f>"2600"</f>
        <v>2600</v>
      </c>
      <c r="B159" s="1"/>
      <c r="C159" t="str">
        <f>"408"</f>
        <v>408</v>
      </c>
      <c r="D159" t="s">
        <v>27</v>
      </c>
      <c r="F159" t="str">
        <f>"[JOE, RRD, YEND]"</f>
        <v>[JOE, RRD, YEND]</v>
      </c>
      <c r="G159" t="s">
        <v>9</v>
      </c>
    </row>
    <row r="160" spans="1:7" x14ac:dyDescent="0.3">
      <c r="A160" s="1" t="str">
        <f>"2600"</f>
        <v>2600</v>
      </c>
      <c r="B160" s="1" t="str">
        <f>"75"</f>
        <v>75</v>
      </c>
      <c r="C160" t="str">
        <f>"408"</f>
        <v>408</v>
      </c>
      <c r="D160" t="s">
        <v>27</v>
      </c>
      <c r="F160" t="str">
        <f>"[JOE, RRD, YEND]"</f>
        <v>[JOE, RRD, YEND]</v>
      </c>
      <c r="G160" t="s">
        <v>9</v>
      </c>
    </row>
    <row r="161" spans="1:7" x14ac:dyDescent="0.3">
      <c r="A161" s="1" t="str">
        <f>"2605"</f>
        <v>2605</v>
      </c>
      <c r="B161" s="1" t="str">
        <f>"00"</f>
        <v>00</v>
      </c>
      <c r="C161" t="s">
        <v>92</v>
      </c>
      <c r="D161" t="s">
        <v>27</v>
      </c>
      <c r="F161" t="str">
        <f>"[B2BT, CADJ, CLH, DEP, IV, JOE, JOV, OUPA, PMT, RDCS, RRD, XOIP, XOIR, YEND]"</f>
        <v>[B2BT, CADJ, CLH, DEP, IV, JOE, JOV, OUPA, PMT, RDCS, RRD, XOIP, XOIR, YEND]</v>
      </c>
      <c r="G161" t="s">
        <v>9</v>
      </c>
    </row>
    <row r="162" spans="1:7" x14ac:dyDescent="0.3">
      <c r="A162" s="1" t="str">
        <f>"2610"</f>
        <v>2610</v>
      </c>
      <c r="B162" s="1"/>
      <c r="C162" t="str">
        <f>"457"</f>
        <v>457</v>
      </c>
      <c r="D162" t="s">
        <v>27</v>
      </c>
      <c r="F162" t="str">
        <f>"[B2BT, CADJ, CLH, IV, JOV, OUPA, PMT, RDCS, XOIP, XOIR]"</f>
        <v>[B2BT, CADJ, CLH, IV, JOV, OUPA, PMT, RDCS, XOIP, XOIR]</v>
      </c>
      <c r="G162" t="s">
        <v>9</v>
      </c>
    </row>
    <row r="163" spans="1:7" x14ac:dyDescent="0.3">
      <c r="A163" s="1" t="str">
        <f>"2610"</f>
        <v>2610</v>
      </c>
      <c r="B163" s="1" t="str">
        <f>"00"</f>
        <v>00</v>
      </c>
      <c r="C163" t="str">
        <f>"457"</f>
        <v>457</v>
      </c>
      <c r="D163" t="s">
        <v>27</v>
      </c>
      <c r="F163" t="str">
        <f>"[B2BT, JOE, PMT, RRD, XPMT, YEND]"</f>
        <v>[B2BT, JOE, PMT, RRD, XPMT, YEND]</v>
      </c>
      <c r="G163" t="s">
        <v>9</v>
      </c>
    </row>
    <row r="164" spans="1:7" x14ac:dyDescent="0.3">
      <c r="A164" s="1" t="str">
        <f>"2610"</f>
        <v>2610</v>
      </c>
      <c r="B164" s="1" t="str">
        <f>"00"</f>
        <v>00</v>
      </c>
      <c r="C164" t="str">
        <f>"462"</f>
        <v>462</v>
      </c>
      <c r="D164" t="s">
        <v>27</v>
      </c>
      <c r="F164" t="str">
        <f>"[CADJ, CLH, IV, JOV, OUPA, RDCS, XOIP, XOIR]"</f>
        <v>[CADJ, CLH, IV, JOV, OUPA, RDCS, XOIP, XOIR]</v>
      </c>
      <c r="G164" t="s">
        <v>9</v>
      </c>
    </row>
    <row r="165" spans="1:7" x14ac:dyDescent="0.3">
      <c r="A165" s="1" t="str">
        <f>"3030"</f>
        <v>3030</v>
      </c>
      <c r="B165" s="1" t="str">
        <f>"222"</f>
        <v>222</v>
      </c>
      <c r="C165" t="s">
        <v>37</v>
      </c>
      <c r="D165" t="s">
        <v>38</v>
      </c>
      <c r="F165" t="str">
        <f>"[JOE, RRD, YEND]"</f>
        <v>[JOE, RRD, YEND]</v>
      </c>
      <c r="G165" t="s">
        <v>9</v>
      </c>
    </row>
    <row r="166" spans="1:7" x14ac:dyDescent="0.3">
      <c r="A166" s="1" t="str">
        <f>"3032"</f>
        <v>3032</v>
      </c>
      <c r="B166" s="1" t="str">
        <f>"00"</f>
        <v>00</v>
      </c>
      <c r="C166" t="str">
        <f>"1061"</f>
        <v>1061</v>
      </c>
      <c r="D166" t="s">
        <v>27</v>
      </c>
      <c r="F166" t="str">
        <f>"[B2BT, CADJ, CLH, DEP, ES, ICR, INV, IS, IV, JOE, JOV, OUPA, PMT, RCR, RDCS, RIN, RRD, XICR, XINV, XOIP, XOIR, XPMT, XRCR, XRIN, YEND]"</f>
        <v>[B2BT, CADJ, CLH, DEP, ES, ICR, INV, IS, IV, JOE, JOV, OUPA, PMT, RCR, RDCS, RIN, RRD, XICR, XINV, XOIP, XOIR, XPMT, XRCR, XRIN, YEND]</v>
      </c>
      <c r="G166" t="str">
        <f>"[RIN/XRCR, RCR/XRIN, INV/XINV, ICR/XICR]"</f>
        <v>[RIN/XRCR, RCR/XRIN, INV/XINV, ICR/XICR]</v>
      </c>
    </row>
    <row r="167" spans="1:7" x14ac:dyDescent="0.3">
      <c r="A167" s="1" t="str">
        <f>"3035"</f>
        <v>3035</v>
      </c>
      <c r="B167" s="1" t="str">
        <f>"00"</f>
        <v>00</v>
      </c>
      <c r="C167" t="str">
        <f>"117"</f>
        <v>117</v>
      </c>
      <c r="D167" t="s">
        <v>93</v>
      </c>
      <c r="F167" t="s">
        <v>9</v>
      </c>
      <c r="G167" t="s">
        <v>9</v>
      </c>
    </row>
    <row r="168" spans="1:7" x14ac:dyDescent="0.3">
      <c r="A168" s="1" t="str">
        <f>"3035"</f>
        <v>3035</v>
      </c>
      <c r="B168" s="1" t="str">
        <f>"00"</f>
        <v>00</v>
      </c>
      <c r="C168" t="s">
        <v>37</v>
      </c>
      <c r="D168" t="s">
        <v>38</v>
      </c>
      <c r="F168" t="str">
        <f>"[JOE, RRD, YEND]"</f>
        <v>[JOE, RRD, YEND]</v>
      </c>
      <c r="G168" t="s">
        <v>9</v>
      </c>
    </row>
    <row r="169" spans="1:7" x14ac:dyDescent="0.3">
      <c r="A169" s="1" t="str">
        <f>"3038"</f>
        <v>3038</v>
      </c>
      <c r="B169" s="1" t="str">
        <f>"00"</f>
        <v>00</v>
      </c>
      <c r="C169" t="s">
        <v>57</v>
      </c>
      <c r="D169" t="s">
        <v>38</v>
      </c>
      <c r="F169" t="str">
        <f>"[JOE, RRD, YEND]"</f>
        <v>[JOE, RRD, YEND]</v>
      </c>
      <c r="G169" t="s">
        <v>9</v>
      </c>
    </row>
    <row r="170" spans="1:7" x14ac:dyDescent="0.3">
      <c r="A170" s="1" t="str">
        <f>"4000"</f>
        <v>4000</v>
      </c>
      <c r="B170" s="1"/>
      <c r="C170" t="s">
        <v>62</v>
      </c>
      <c r="D170" t="s">
        <v>38</v>
      </c>
      <c r="F170" t="s">
        <v>9</v>
      </c>
      <c r="G170" t="s">
        <v>9</v>
      </c>
    </row>
    <row r="171" spans="1:7" x14ac:dyDescent="0.3">
      <c r="A171" s="1" t="str">
        <f>"4000"</f>
        <v>4000</v>
      </c>
      <c r="B171" s="1"/>
      <c r="C171" t="s">
        <v>63</v>
      </c>
      <c r="D171" t="s">
        <v>54</v>
      </c>
      <c r="F171" t="str">
        <f>"[ICR, INV, JOE, RRD, XICR, XINV, YEND]"</f>
        <v>[ICR, INV, JOE, RRD, XICR, XINV, YEND]</v>
      </c>
      <c r="G171" t="s">
        <v>9</v>
      </c>
    </row>
    <row r="172" spans="1:7" x14ac:dyDescent="0.3">
      <c r="A172" s="1" t="str">
        <f>"4001"</f>
        <v>4001</v>
      </c>
      <c r="B172" s="1"/>
      <c r="C172" t="s">
        <v>94</v>
      </c>
      <c r="D172" t="s">
        <v>38</v>
      </c>
      <c r="F172" t="str">
        <f>"[JOE, RCR, RIN, RRD, XRCR, XRIN, YEND]"</f>
        <v>[JOE, RCR, RIN, RRD, XRCR, XRIN, YEND]</v>
      </c>
      <c r="G172" t="s">
        <v>9</v>
      </c>
    </row>
    <row r="173" spans="1:7" x14ac:dyDescent="0.3">
      <c r="A173" s="1" t="str">
        <f>"4001"</f>
        <v>4001</v>
      </c>
      <c r="B173" s="1"/>
      <c r="C173" t="s">
        <v>68</v>
      </c>
      <c r="D173" t="s">
        <v>54</v>
      </c>
      <c r="F173" t="str">
        <f>"[ICR, INV, XICR, XINV]"</f>
        <v>[ICR, INV, XICR, XINV]</v>
      </c>
      <c r="G173" t="s">
        <v>9</v>
      </c>
    </row>
    <row r="174" spans="1:7" x14ac:dyDescent="0.3">
      <c r="A174" s="1" t="str">
        <f>"4002"</f>
        <v>4002</v>
      </c>
      <c r="B174" s="1"/>
      <c r="C174" t="s">
        <v>94</v>
      </c>
      <c r="D174" t="s">
        <v>38</v>
      </c>
      <c r="F174" t="s">
        <v>9</v>
      </c>
      <c r="G174" t="s">
        <v>9</v>
      </c>
    </row>
    <row r="175" spans="1:7" x14ac:dyDescent="0.3">
      <c r="A175" s="1" t="str">
        <f>"4002"</f>
        <v>4002</v>
      </c>
      <c r="B175" s="1"/>
      <c r="C175" t="s">
        <v>68</v>
      </c>
      <c r="D175" t="s">
        <v>54</v>
      </c>
      <c r="F175" t="str">
        <f>"[CADJ, CLH, ICR, INV, IV, JOE, JOV, OUPA, RDCS, RRD, XICR, XINV, XOIP, XOIR, YEND]"</f>
        <v>[CADJ, CLH, ICR, INV, IV, JOE, JOV, OUPA, RDCS, RRD, XICR, XINV, XOIP, XOIR, YEND]</v>
      </c>
      <c r="G175" t="s">
        <v>9</v>
      </c>
    </row>
    <row r="176" spans="1:7" x14ac:dyDescent="0.3">
      <c r="A176" s="1" t="str">
        <f>"4003"</f>
        <v>4003</v>
      </c>
      <c r="B176" s="1"/>
      <c r="C176" t="s">
        <v>95</v>
      </c>
      <c r="D176" t="s">
        <v>38</v>
      </c>
      <c r="F176" t="str">
        <f>"[RCR, RIN, XRCR, XRIN]"</f>
        <v>[RCR, RIN, XRCR, XRIN]</v>
      </c>
      <c r="G176" t="s">
        <v>9</v>
      </c>
    </row>
    <row r="177" spans="1:7" x14ac:dyDescent="0.3">
      <c r="A177" s="1" t="str">
        <f>"4003"</f>
        <v>4003</v>
      </c>
      <c r="B177" s="1"/>
      <c r="C177" t="s">
        <v>96</v>
      </c>
      <c r="D177" t="s">
        <v>54</v>
      </c>
      <c r="F177" t="str">
        <f>"[ICR, INV, XICR, XINV]"</f>
        <v>[ICR, INV, XICR, XINV]</v>
      </c>
      <c r="G177" t="s">
        <v>9</v>
      </c>
    </row>
    <row r="178" spans="1:7" x14ac:dyDescent="0.3">
      <c r="A178" s="1" t="str">
        <f>"4004"</f>
        <v>4004</v>
      </c>
      <c r="B178" s="1"/>
      <c r="C178" t="s">
        <v>63</v>
      </c>
      <c r="D178" t="s">
        <v>54</v>
      </c>
      <c r="F178" t="str">
        <f>"[ICR, INV, XICR, XINV]"</f>
        <v>[ICR, INV, XICR, XINV]</v>
      </c>
      <c r="G178" t="s">
        <v>9</v>
      </c>
    </row>
    <row r="179" spans="1:7" x14ac:dyDescent="0.3">
      <c r="A179" s="1" t="str">
        <f>"4005"</f>
        <v>4005</v>
      </c>
      <c r="B179" s="1"/>
      <c r="C179" t="s">
        <v>61</v>
      </c>
      <c r="D179" t="s">
        <v>54</v>
      </c>
      <c r="F179" t="str">
        <f>"[ICR, INV, XICR, XINV]"</f>
        <v>[ICR, INV, XICR, XINV]</v>
      </c>
      <c r="G179" t="s">
        <v>9</v>
      </c>
    </row>
    <row r="180" spans="1:7" x14ac:dyDescent="0.3">
      <c r="A180" s="1" t="str">
        <f>"4006"</f>
        <v>4006</v>
      </c>
      <c r="B180" s="1"/>
      <c r="C180" t="s">
        <v>94</v>
      </c>
      <c r="D180" t="s">
        <v>38</v>
      </c>
      <c r="F180" t="str">
        <f>"[JOE, RCR, RIN, RRD, XRCR, XRIN, YEND]"</f>
        <v>[JOE, RCR, RIN, RRD, XRCR, XRIN, YEND]</v>
      </c>
      <c r="G180" t="s">
        <v>9</v>
      </c>
    </row>
    <row r="181" spans="1:7" x14ac:dyDescent="0.3">
      <c r="A181" s="1" t="str">
        <f>"4006"</f>
        <v>4006</v>
      </c>
      <c r="B181" s="1"/>
      <c r="C181" t="s">
        <v>68</v>
      </c>
      <c r="D181" t="s">
        <v>54</v>
      </c>
      <c r="F181" t="str">
        <f>"[ICR, INV, XICR, XINV]"</f>
        <v>[ICR, INV, XICR, XINV]</v>
      </c>
      <c r="G181" t="s">
        <v>9</v>
      </c>
    </row>
    <row r="182" spans="1:7" x14ac:dyDescent="0.3">
      <c r="A182" s="1" t="str">
        <f>"4009"</f>
        <v>4009</v>
      </c>
      <c r="B182" s="1"/>
      <c r="C182" t="s">
        <v>97</v>
      </c>
      <c r="D182" t="s">
        <v>38</v>
      </c>
      <c r="F182" t="str">
        <f>"[CADJ, CLH, IV, JOE, JOV, OUPA, RCR, RDCS, RIN, RRD, XOIP, XOIR, XRCR, XRIN, YEND]"</f>
        <v>[CADJ, CLH, IV, JOE, JOV, OUPA, RCR, RDCS, RIN, RRD, XOIP, XOIR, XRCR, XRIN, YEND]</v>
      </c>
      <c r="G182" t="s">
        <v>9</v>
      </c>
    </row>
    <row r="183" spans="1:7" x14ac:dyDescent="0.3">
      <c r="A183" s="1" t="str">
        <f>"4009"</f>
        <v>4009</v>
      </c>
      <c r="B183" s="1"/>
      <c r="C183" t="s">
        <v>96</v>
      </c>
      <c r="D183" t="s">
        <v>54</v>
      </c>
      <c r="F183" t="str">
        <f>"[ICR, INV, XICR, XINV]"</f>
        <v>[ICR, INV, XICR, XINV]</v>
      </c>
      <c r="G183" t="s">
        <v>9</v>
      </c>
    </row>
    <row r="184" spans="1:7" x14ac:dyDescent="0.3">
      <c r="A184" s="1" t="str">
        <f>"4010"</f>
        <v>4010</v>
      </c>
      <c r="B184" s="1"/>
      <c r="C184" t="s">
        <v>60</v>
      </c>
      <c r="D184" t="s">
        <v>38</v>
      </c>
      <c r="F184" t="str">
        <f>"[CADJ, CLH, IV, JOV, OUPA, RCR, RDCS, RIN, XOIP, XOIR, XRCR, XRIN]"</f>
        <v>[CADJ, CLH, IV, JOV, OUPA, RCR, RDCS, RIN, XOIP, XOIR, XRCR, XRIN]</v>
      </c>
      <c r="G184" t="s">
        <v>9</v>
      </c>
    </row>
    <row r="185" spans="1:7" x14ac:dyDescent="0.3">
      <c r="A185" s="1" t="str">
        <f>"4010"</f>
        <v>4010</v>
      </c>
      <c r="B185" s="1"/>
      <c r="C185" t="s">
        <v>61</v>
      </c>
      <c r="D185" t="s">
        <v>54</v>
      </c>
      <c r="F185" t="str">
        <f>"[ICR, INV, JOE, RRD, XICR, XINV, YEND]"</f>
        <v>[ICR, INV, JOE, RRD, XICR, XINV, YEND]</v>
      </c>
      <c r="G185" t="s">
        <v>9</v>
      </c>
    </row>
    <row r="186" spans="1:7" x14ac:dyDescent="0.3">
      <c r="A186" s="1" t="str">
        <f>"4015"</f>
        <v>4015</v>
      </c>
      <c r="B186" s="1"/>
      <c r="C186" t="s">
        <v>66</v>
      </c>
      <c r="D186" t="s">
        <v>54</v>
      </c>
      <c r="F186" t="str">
        <f>"[CADJ, CLH, ICR, INV, IV, JOV, OUPA, RDCS, XICR, XINV, XOIP, XOIR]"</f>
        <v>[CADJ, CLH, ICR, INV, IV, JOV, OUPA, RDCS, XICR, XINV, XOIP, XOIR]</v>
      </c>
      <c r="G186" t="s">
        <v>9</v>
      </c>
    </row>
    <row r="187" spans="1:7" x14ac:dyDescent="0.3">
      <c r="A187" s="1" t="str">
        <f>"4023"</f>
        <v>4023</v>
      </c>
      <c r="B187" s="1"/>
      <c r="C187" t="s">
        <v>75</v>
      </c>
      <c r="D187" t="s">
        <v>54</v>
      </c>
      <c r="F187" t="str">
        <f>"[CADJ, CLH, INV, IV, JOV, OUPA, RDCS, XINV, XOIP, XOIR]"</f>
        <v>[CADJ, CLH, INV, IV, JOV, OUPA, RDCS, XINV, XOIP, XOIR]</v>
      </c>
      <c r="G187" t="s">
        <v>9</v>
      </c>
    </row>
    <row r="188" spans="1:7" x14ac:dyDescent="0.3">
      <c r="A188" s="1" t="str">
        <f>"4024"</f>
        <v>4024</v>
      </c>
      <c r="B188" s="1"/>
      <c r="C188" t="s">
        <v>75</v>
      </c>
      <c r="D188" t="s">
        <v>54</v>
      </c>
      <c r="F188" t="str">
        <f>"[CADJ, CLH, INV, IV, JOV, OUPA, RDCS, XINV, XOIP, XOIR]"</f>
        <v>[CADJ, CLH, INV, IV, JOV, OUPA, RDCS, XINV, XOIP, XOIR]</v>
      </c>
      <c r="G188" t="s">
        <v>9</v>
      </c>
    </row>
    <row r="189" spans="1:7" x14ac:dyDescent="0.3">
      <c r="A189" s="1" t="str">
        <f>"4030"</f>
        <v>4030</v>
      </c>
      <c r="B189" s="1"/>
      <c r="C189" t="s">
        <v>98</v>
      </c>
      <c r="D189" t="s">
        <v>38</v>
      </c>
      <c r="F189" t="s">
        <v>9</v>
      </c>
      <c r="G189" t="s">
        <v>9</v>
      </c>
    </row>
    <row r="190" spans="1:7" x14ac:dyDescent="0.3">
      <c r="A190" s="1" t="str">
        <f>"4030"</f>
        <v>4030</v>
      </c>
      <c r="B190" s="1"/>
      <c r="C190" t="s">
        <v>99</v>
      </c>
      <c r="D190" t="s">
        <v>54</v>
      </c>
      <c r="F190" t="str">
        <f>"[ICR, INV, JOE, RCR, RIN, RRD, XICR, XINV, XRCR, XRIN, YEND]"</f>
        <v>[ICR, INV, JOE, RCR, RIN, RRD, XICR, XINV, XRCR, XRIN, YEND]</v>
      </c>
      <c r="G190" t="s">
        <v>9</v>
      </c>
    </row>
    <row r="191" spans="1:7" x14ac:dyDescent="0.3">
      <c r="A191" s="1" t="str">
        <f>"4035"</f>
        <v>4035</v>
      </c>
      <c r="B191" s="1"/>
      <c r="C191" t="s">
        <v>100</v>
      </c>
      <c r="D191" t="s">
        <v>54</v>
      </c>
      <c r="F191" t="str">
        <f>"[RCR, RIN, XRCR, XRIN]"</f>
        <v>[RCR, RIN, XRCR, XRIN]</v>
      </c>
      <c r="G191" t="s">
        <v>9</v>
      </c>
    </row>
    <row r="192" spans="1:7" x14ac:dyDescent="0.3">
      <c r="A192" s="1" t="str">
        <f>"4040"</f>
        <v>4040</v>
      </c>
      <c r="B192" s="1"/>
      <c r="C192" t="s">
        <v>68</v>
      </c>
      <c r="D192" t="s">
        <v>54</v>
      </c>
      <c r="F192" t="str">
        <f>"[ICR, INV, XICR, XINV]"</f>
        <v>[ICR, INV, XICR, XINV]</v>
      </c>
      <c r="G192" t="s">
        <v>9</v>
      </c>
    </row>
    <row r="193" spans="1:7" x14ac:dyDescent="0.3">
      <c r="A193" s="1" t="str">
        <f>"4041"</f>
        <v>4041</v>
      </c>
      <c r="B193" s="1"/>
      <c r="C193" t="s">
        <v>63</v>
      </c>
      <c r="D193" t="s">
        <v>54</v>
      </c>
      <c r="F193" t="str">
        <f>"[ICR, INV, XICR, XINV]"</f>
        <v>[ICR, INV, XICR, XINV]</v>
      </c>
      <c r="G193" t="s">
        <v>9</v>
      </c>
    </row>
    <row r="194" spans="1:7" x14ac:dyDescent="0.3">
      <c r="A194" s="1" t="str">
        <f>"4055"</f>
        <v>4055</v>
      </c>
      <c r="B194" s="1"/>
      <c r="C194" t="s">
        <v>63</v>
      </c>
      <c r="D194" t="s">
        <v>54</v>
      </c>
      <c r="F194" t="str">
        <f>"[JOE, RCR, RIN, RRD, XRCR, XRIN, YEND]"</f>
        <v>[JOE, RCR, RIN, RRD, XRCR, XRIN, YEND]</v>
      </c>
      <c r="G194" t="s">
        <v>9</v>
      </c>
    </row>
    <row r="195" spans="1:7" x14ac:dyDescent="0.3">
      <c r="A195" s="1" t="str">
        <f>"4061"</f>
        <v>4061</v>
      </c>
      <c r="B195" s="1"/>
      <c r="C195" t="str">
        <f>"667"</f>
        <v>667</v>
      </c>
      <c r="D195" t="s">
        <v>38</v>
      </c>
      <c r="F195" t="str">
        <f>"[RCR, RIN, XRCR, XRIN]"</f>
        <v>[RCR, RIN, XRCR, XRIN]</v>
      </c>
      <c r="G195" t="s">
        <v>9</v>
      </c>
    </row>
    <row r="196" spans="1:7" x14ac:dyDescent="0.3">
      <c r="A196" s="1" t="str">
        <f>"4062"</f>
        <v>4062</v>
      </c>
      <c r="B196" s="1"/>
      <c r="C196" t="str">
        <f>"667"</f>
        <v>667</v>
      </c>
      <c r="D196" t="s">
        <v>38</v>
      </c>
      <c r="F196" t="str">
        <f>"[RCR, RIN, XRCR, XRIN]"</f>
        <v>[RCR, RIN, XRCR, XRIN]</v>
      </c>
      <c r="G196" t="s">
        <v>9</v>
      </c>
    </row>
    <row r="197" spans="1:7" x14ac:dyDescent="0.3">
      <c r="A197" s="1" t="str">
        <f>"4063"</f>
        <v>4063</v>
      </c>
      <c r="B197" s="1"/>
      <c r="C197" t="str">
        <f>"667"</f>
        <v>667</v>
      </c>
      <c r="D197" t="s">
        <v>38</v>
      </c>
      <c r="F197" t="str">
        <f>"[RCR, RIN, XRCR, XRIN]"</f>
        <v>[RCR, RIN, XRCR, XRIN]</v>
      </c>
      <c r="G197" t="s">
        <v>9</v>
      </c>
    </row>
    <row r="198" spans="1:7" x14ac:dyDescent="0.3">
      <c r="A198" s="1" t="str">
        <f>"4064"</f>
        <v>4064</v>
      </c>
      <c r="B198" s="1"/>
      <c r="C198" t="str">
        <f>"667"</f>
        <v>667</v>
      </c>
      <c r="D198" t="s">
        <v>38</v>
      </c>
      <c r="F198" t="str">
        <f>"[RCR, RIN, XRCR, XRIN]"</f>
        <v>[RCR, RIN, XRCR, XRIN]</v>
      </c>
      <c r="G198" t="s">
        <v>9</v>
      </c>
    </row>
    <row r="199" spans="1:7" x14ac:dyDescent="0.3">
      <c r="A199" s="1" t="str">
        <f>"4083"</f>
        <v>4083</v>
      </c>
      <c r="B199" s="1"/>
      <c r="C199" t="s">
        <v>63</v>
      </c>
      <c r="D199" t="s">
        <v>54</v>
      </c>
      <c r="F199" t="str">
        <f>"[ICR, INV, XICR, XINV]"</f>
        <v>[ICR, INV, XICR, XINV]</v>
      </c>
      <c r="G199" t="s">
        <v>9</v>
      </c>
    </row>
    <row r="200" spans="1:7" x14ac:dyDescent="0.3">
      <c r="A200" s="1" t="str">
        <f>"4084"</f>
        <v>4084</v>
      </c>
      <c r="B200" s="1"/>
      <c r="C200" t="s">
        <v>63</v>
      </c>
      <c r="D200" t="s">
        <v>54</v>
      </c>
      <c r="F200" t="str">
        <f>"[ICR, INV, XICR, XINV]"</f>
        <v>[ICR, INV, XICR, XINV]</v>
      </c>
      <c r="G200" t="s">
        <v>9</v>
      </c>
    </row>
    <row r="201" spans="1:7" x14ac:dyDescent="0.3">
      <c r="A201" s="1" t="str">
        <f>"4086"</f>
        <v>4086</v>
      </c>
      <c r="B201" s="1"/>
      <c r="C201" t="s">
        <v>62</v>
      </c>
      <c r="D201" t="s">
        <v>38</v>
      </c>
      <c r="F201" t="str">
        <f>"[CADJ, CLH, IV, JOV, OUPA, RDCS, XOIP, XOIR]"</f>
        <v>[CADJ, CLH, IV, JOV, OUPA, RDCS, XOIP, XOIR]</v>
      </c>
      <c r="G201" t="s">
        <v>9</v>
      </c>
    </row>
    <row r="202" spans="1:7" x14ac:dyDescent="0.3">
      <c r="A202" s="1" t="str">
        <f>"4086"</f>
        <v>4086</v>
      </c>
      <c r="B202" s="1"/>
      <c r="C202" t="s">
        <v>63</v>
      </c>
      <c r="D202" t="s">
        <v>54</v>
      </c>
      <c r="F202" t="str">
        <f>"[ICR, INV, XICR, XINV]"</f>
        <v>[ICR, INV, XICR, XINV]</v>
      </c>
      <c r="G202" t="s">
        <v>9</v>
      </c>
    </row>
    <row r="203" spans="1:7" x14ac:dyDescent="0.3">
      <c r="A203" s="1" t="str">
        <f>"4087"</f>
        <v>4087</v>
      </c>
      <c r="B203" s="1"/>
      <c r="C203" t="s">
        <v>62</v>
      </c>
      <c r="D203" t="s">
        <v>38</v>
      </c>
      <c r="F203" t="str">
        <f>"[CADJ, CLH, IV, JOV, OUPA, RDCS, XOIP, XOIR]"</f>
        <v>[CADJ, CLH, IV, JOV, OUPA, RDCS, XOIP, XOIR]</v>
      </c>
      <c r="G203" t="s">
        <v>9</v>
      </c>
    </row>
    <row r="204" spans="1:7" x14ac:dyDescent="0.3">
      <c r="A204" s="1" t="str">
        <f>"4087"</f>
        <v>4087</v>
      </c>
      <c r="B204" s="1"/>
      <c r="C204" t="s">
        <v>63</v>
      </c>
      <c r="D204" t="s">
        <v>54</v>
      </c>
      <c r="F204" t="str">
        <f>"[ICR, INV, XICR, XINV]"</f>
        <v>[ICR, INV, XICR, XINV]</v>
      </c>
      <c r="G204" t="s">
        <v>9</v>
      </c>
    </row>
    <row r="205" spans="1:7" x14ac:dyDescent="0.3">
      <c r="A205" s="1" t="str">
        <f>"4088"</f>
        <v>4088</v>
      </c>
      <c r="B205" s="1"/>
      <c r="C205" t="s">
        <v>62</v>
      </c>
      <c r="D205" t="s">
        <v>38</v>
      </c>
      <c r="F205" t="str">
        <f>"[CADJ, CLH, IV, JOE, JOV, OUPA, RCR, RDCS, RIN, RRD, XOIP, XOIR, XRCR, XRIN, YEND]"</f>
        <v>[CADJ, CLH, IV, JOE, JOV, OUPA, RCR, RDCS, RIN, RRD, XOIP, XOIR, XRCR, XRIN, YEND]</v>
      </c>
      <c r="G205" t="s">
        <v>9</v>
      </c>
    </row>
    <row r="206" spans="1:7" x14ac:dyDescent="0.3">
      <c r="A206" s="1" t="str">
        <f>"4088"</f>
        <v>4088</v>
      </c>
      <c r="B206" s="1"/>
      <c r="C206" t="s">
        <v>63</v>
      </c>
      <c r="D206" t="s">
        <v>54</v>
      </c>
      <c r="F206" t="s">
        <v>9</v>
      </c>
      <c r="G206" t="s">
        <v>9</v>
      </c>
    </row>
    <row r="207" spans="1:7" x14ac:dyDescent="0.3">
      <c r="A207" s="1" t="str">
        <f>"4094"</f>
        <v>4094</v>
      </c>
      <c r="B207" s="1"/>
      <c r="C207" t="s">
        <v>62</v>
      </c>
      <c r="D207" t="s">
        <v>38</v>
      </c>
      <c r="F207" t="str">
        <f>"[CADJ, CLH, IV, JOV, OUPA, RCR, RDCS, RIN, XOIP, XOIR, XRCR, XRIN]"</f>
        <v>[CADJ, CLH, IV, JOV, OUPA, RCR, RDCS, RIN, XOIP, XOIR, XRCR, XRIN]</v>
      </c>
      <c r="G207" t="s">
        <v>9</v>
      </c>
    </row>
    <row r="208" spans="1:7" x14ac:dyDescent="0.3">
      <c r="A208" s="1" t="str">
        <f>"4094"</f>
        <v>4094</v>
      </c>
      <c r="B208" s="1"/>
      <c r="C208" t="s">
        <v>63</v>
      </c>
      <c r="D208" t="s">
        <v>54</v>
      </c>
      <c r="F208" t="str">
        <f>"[ICR, INV, XICR, XINV]"</f>
        <v>[ICR, INV, XICR, XINV]</v>
      </c>
      <c r="G208" t="s">
        <v>9</v>
      </c>
    </row>
    <row r="209" spans="1:7" x14ac:dyDescent="0.3">
      <c r="A209" s="1" t="str">
        <f>"4095"</f>
        <v>4095</v>
      </c>
      <c r="B209" s="1"/>
      <c r="C209" t="s">
        <v>62</v>
      </c>
      <c r="D209" t="s">
        <v>38</v>
      </c>
      <c r="F209" t="str">
        <f>"[CADJ, CLH, IV, JOV, OUPA, RDCS, XOIP, XOIR]"</f>
        <v>[CADJ, CLH, IV, JOV, OUPA, RDCS, XOIP, XOIR]</v>
      </c>
      <c r="G209" t="s">
        <v>9</v>
      </c>
    </row>
    <row r="210" spans="1:7" x14ac:dyDescent="0.3">
      <c r="A210" s="1" t="str">
        <f>"4095"</f>
        <v>4095</v>
      </c>
      <c r="B210" s="1"/>
      <c r="C210" t="s">
        <v>63</v>
      </c>
      <c r="D210" t="s">
        <v>54</v>
      </c>
      <c r="F210" t="str">
        <f>"[ICR, INV, XICR, XINV]"</f>
        <v>[ICR, INV, XICR, XINV]</v>
      </c>
      <c r="G210" t="s">
        <v>9</v>
      </c>
    </row>
    <row r="211" spans="1:7" x14ac:dyDescent="0.3">
      <c r="A211" s="1" t="str">
        <f>"4096"</f>
        <v>4096</v>
      </c>
      <c r="B211" s="1"/>
      <c r="C211" t="s">
        <v>62</v>
      </c>
      <c r="D211" t="s">
        <v>38</v>
      </c>
      <c r="F211" t="str">
        <f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211" t="str">
        <f>"[RIN/XRCR, RCR/XRIN, INV/XINV, ICR/XICR]"</f>
        <v>[RIN/XRCR, RCR/XRIN, INV/XINV, ICR/XICR]</v>
      </c>
    </row>
    <row r="212" spans="1:7" x14ac:dyDescent="0.3">
      <c r="A212" s="1" t="str">
        <f>"409810"</f>
        <v>409810</v>
      </c>
      <c r="B212" s="1"/>
      <c r="C212" t="s">
        <v>57</v>
      </c>
      <c r="D212" t="s">
        <v>38</v>
      </c>
      <c r="F212" t="str">
        <f>"[JOE, RRD, YEND]"</f>
        <v>[JOE, RRD, YEND]</v>
      </c>
      <c r="G212" t="s">
        <v>9</v>
      </c>
    </row>
    <row r="213" spans="1:7" x14ac:dyDescent="0.3">
      <c r="A213" s="1" t="str">
        <f>"409825"</f>
        <v>409825</v>
      </c>
      <c r="B213" s="1"/>
      <c r="C213" t="s">
        <v>57</v>
      </c>
      <c r="D213" t="s">
        <v>38</v>
      </c>
      <c r="F213" t="str">
        <f>"[JOE, RRD, YEND]"</f>
        <v>[JOE, RRD, YEND]</v>
      </c>
      <c r="G213" t="s">
        <v>9</v>
      </c>
    </row>
    <row r="214" spans="1:7" x14ac:dyDescent="0.3">
      <c r="A214" s="1" t="str">
        <f>"409830"</f>
        <v>409830</v>
      </c>
      <c r="B214" s="1"/>
      <c r="C214" t="s">
        <v>57</v>
      </c>
      <c r="D214" t="s">
        <v>38</v>
      </c>
      <c r="F214" t="str">
        <f>"[JOE, RRD, YEND]"</f>
        <v>[JOE, RRD, YEND]</v>
      </c>
      <c r="G214" t="s">
        <v>9</v>
      </c>
    </row>
    <row r="215" spans="1:7" x14ac:dyDescent="0.3">
      <c r="A215" s="1" t="str">
        <f>"4099"</f>
        <v>4099</v>
      </c>
      <c r="B215" s="1"/>
      <c r="C215" t="s">
        <v>62</v>
      </c>
      <c r="D215" t="s">
        <v>38</v>
      </c>
      <c r="F215" t="str">
        <f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215" t="str">
        <f>"[RIN/XRCR, RCR/XRIN, INV/XINV, ICR/XICR]"</f>
        <v>[RIN/XRCR, RCR/XRIN, INV/XINV, ICR/XICR]</v>
      </c>
    </row>
    <row r="216" spans="1:7" x14ac:dyDescent="0.3">
      <c r="A216" s="1" t="str">
        <f>"409910"</f>
        <v>409910</v>
      </c>
      <c r="B216" s="1"/>
      <c r="C216" t="s">
        <v>101</v>
      </c>
      <c r="D216" t="s">
        <v>54</v>
      </c>
      <c r="F216" t="str">
        <f t="shared" ref="F216:F221" si="4">"[JOE, RRD, YEND]"</f>
        <v>[JOE, RRD, YEND]</v>
      </c>
      <c r="G216" t="s">
        <v>9</v>
      </c>
    </row>
    <row r="217" spans="1:7" x14ac:dyDescent="0.3">
      <c r="A217" s="1" t="str">
        <f>"409915"</f>
        <v>409915</v>
      </c>
      <c r="B217" s="1"/>
      <c r="C217" t="s">
        <v>101</v>
      </c>
      <c r="D217" t="s">
        <v>54</v>
      </c>
      <c r="F217" t="str">
        <f t="shared" si="4"/>
        <v>[JOE, RRD, YEND]</v>
      </c>
      <c r="G217" t="s">
        <v>9</v>
      </c>
    </row>
    <row r="218" spans="1:7" x14ac:dyDescent="0.3">
      <c r="A218" s="1" t="str">
        <f>"409920"</f>
        <v>409920</v>
      </c>
      <c r="B218" s="1"/>
      <c r="C218" t="s">
        <v>101</v>
      </c>
      <c r="D218" t="s">
        <v>54</v>
      </c>
      <c r="F218" t="str">
        <f t="shared" si="4"/>
        <v>[JOE, RRD, YEND]</v>
      </c>
      <c r="G218" t="s">
        <v>9</v>
      </c>
    </row>
    <row r="219" spans="1:7" x14ac:dyDescent="0.3">
      <c r="A219" s="1" t="str">
        <f>"409925"</f>
        <v>409925</v>
      </c>
      <c r="B219" s="1"/>
      <c r="C219" t="s">
        <v>101</v>
      </c>
      <c r="D219" t="s">
        <v>54</v>
      </c>
      <c r="F219" t="str">
        <f t="shared" si="4"/>
        <v>[JOE, RRD, YEND]</v>
      </c>
      <c r="G219" t="s">
        <v>9</v>
      </c>
    </row>
    <row r="220" spans="1:7" x14ac:dyDescent="0.3">
      <c r="A220" s="1" t="str">
        <f>"409930"</f>
        <v>409930</v>
      </c>
      <c r="B220" s="1"/>
      <c r="C220" t="s">
        <v>101</v>
      </c>
      <c r="D220" t="s">
        <v>54</v>
      </c>
      <c r="F220" t="str">
        <f t="shared" si="4"/>
        <v>[JOE, RRD, YEND]</v>
      </c>
      <c r="G220" t="s">
        <v>9</v>
      </c>
    </row>
    <row r="221" spans="1:7" x14ac:dyDescent="0.3">
      <c r="A221" s="1" t="str">
        <f>"409935"</f>
        <v>409935</v>
      </c>
      <c r="B221" s="1"/>
      <c r="C221" t="s">
        <v>101</v>
      </c>
      <c r="D221" t="s">
        <v>54</v>
      </c>
      <c r="F221" t="str">
        <f t="shared" si="4"/>
        <v>[JOE, RRD, YEND]</v>
      </c>
      <c r="G221" t="s">
        <v>9</v>
      </c>
    </row>
    <row r="222" spans="1:7" x14ac:dyDescent="0.3">
      <c r="A222" s="1" t="str">
        <f>"4100"</f>
        <v>4100</v>
      </c>
      <c r="B222" s="1"/>
      <c r="C222" t="s">
        <v>97</v>
      </c>
      <c r="D222" t="s">
        <v>38</v>
      </c>
      <c r="F222" t="str">
        <f>"[CADJ, CLH, IV, JOV, OUPA, RCR, RDCS, RIN, XOIP, XOIR, XRCR, XRIN]"</f>
        <v>[CADJ, CLH, IV, JOV, OUPA, RCR, RDCS, RIN, XOIP, XOIR, XRCR, XRIN]</v>
      </c>
      <c r="G222" t="s">
        <v>9</v>
      </c>
    </row>
    <row r="223" spans="1:7" x14ac:dyDescent="0.3">
      <c r="A223" s="1" t="str">
        <f>"4100"</f>
        <v>4100</v>
      </c>
      <c r="B223" s="1"/>
      <c r="C223" t="s">
        <v>96</v>
      </c>
      <c r="D223" t="s">
        <v>54</v>
      </c>
      <c r="F223" t="str">
        <f>"[ICR, INV, XICR, XINV]"</f>
        <v>[ICR, INV, XICR, XINV]</v>
      </c>
      <c r="G223" t="s">
        <v>9</v>
      </c>
    </row>
    <row r="224" spans="1:7" x14ac:dyDescent="0.3">
      <c r="A224" s="1" t="str">
        <f>"4101"</f>
        <v>4101</v>
      </c>
      <c r="B224" s="1"/>
      <c r="C224" t="s">
        <v>97</v>
      </c>
      <c r="D224" t="s">
        <v>38</v>
      </c>
      <c r="F224" t="str">
        <f>"[CADJ, CLH, IV, JOE, JOV, OUPA, RCR, RDCS, RIN, RRD, XOIP, XOIR, XRCR, XRIN, YEND]"</f>
        <v>[CADJ, CLH, IV, JOE, JOV, OUPA, RCR, RDCS, RIN, RRD, XOIP, XOIR, XRCR, XRIN, YEND]</v>
      </c>
      <c r="G224" t="s">
        <v>9</v>
      </c>
    </row>
    <row r="225" spans="1:7" x14ac:dyDescent="0.3">
      <c r="A225" s="1" t="str">
        <f>"4101"</f>
        <v>4101</v>
      </c>
      <c r="B225" s="1"/>
      <c r="C225" t="s">
        <v>96</v>
      </c>
      <c r="D225" t="s">
        <v>54</v>
      </c>
      <c r="F225" t="str">
        <f>"[ICR, INV, XICR, XINV]"</f>
        <v>[ICR, INV, XICR, XINV]</v>
      </c>
      <c r="G225" t="s">
        <v>9</v>
      </c>
    </row>
    <row r="226" spans="1:7" x14ac:dyDescent="0.3">
      <c r="A226" s="1" t="str">
        <f>"4102"</f>
        <v>4102</v>
      </c>
      <c r="B226" s="1"/>
      <c r="C226" t="s">
        <v>97</v>
      </c>
      <c r="D226" t="s">
        <v>38</v>
      </c>
      <c r="F226" t="str">
        <f>"[CADJ, CLH, IV, JOV, OUPA, RCR, RDCS, RIN, XOIP, XOIR, XRCR, XRIN]"</f>
        <v>[CADJ, CLH, IV, JOV, OUPA, RCR, RDCS, RIN, XOIP, XOIR, XRCR, XRIN]</v>
      </c>
      <c r="G226" t="s">
        <v>9</v>
      </c>
    </row>
    <row r="227" spans="1:7" x14ac:dyDescent="0.3">
      <c r="A227" s="1" t="str">
        <f>"4102"</f>
        <v>4102</v>
      </c>
      <c r="B227" s="1"/>
      <c r="C227" t="s">
        <v>96</v>
      </c>
      <c r="D227" t="s">
        <v>54</v>
      </c>
      <c r="F227" t="str">
        <f>"[ICR, INV, XICR, XINV]"</f>
        <v>[ICR, INV, XICR, XINV]</v>
      </c>
      <c r="G227" t="s">
        <v>9</v>
      </c>
    </row>
    <row r="228" spans="1:7" x14ac:dyDescent="0.3">
      <c r="A228" s="1" t="str">
        <f>"4103"</f>
        <v>4103</v>
      </c>
      <c r="B228" s="1"/>
      <c r="C228" t="s">
        <v>97</v>
      </c>
      <c r="D228" t="s">
        <v>38</v>
      </c>
      <c r="F228" t="str">
        <f>"[CADJ, CLH, IV, JOE, JOV, OUPA, RCR, RDCS, RIN, RRD, XOIP, XOIR, XRCR, XRIN, YEND]"</f>
        <v>[CADJ, CLH, IV, JOE, JOV, OUPA, RCR, RDCS, RIN, RRD, XOIP, XOIR, XRCR, XRIN, YEND]</v>
      </c>
      <c r="G228" t="s">
        <v>9</v>
      </c>
    </row>
    <row r="229" spans="1:7" x14ac:dyDescent="0.3">
      <c r="A229" s="1" t="str">
        <f>"4103"</f>
        <v>4103</v>
      </c>
      <c r="B229" s="1"/>
      <c r="C229" t="s">
        <v>96</v>
      </c>
      <c r="D229" t="s">
        <v>54</v>
      </c>
      <c r="F229" t="str">
        <f>"[ICR, INV, XICR, XINV]"</f>
        <v>[ICR, INV, XICR, XINV]</v>
      </c>
      <c r="G229" t="s">
        <v>9</v>
      </c>
    </row>
    <row r="230" spans="1:7" x14ac:dyDescent="0.3">
      <c r="A230" s="1" t="str">
        <f>"4104"</f>
        <v>4104</v>
      </c>
      <c r="B230" s="1"/>
      <c r="C230" t="s">
        <v>97</v>
      </c>
      <c r="D230" t="s">
        <v>38</v>
      </c>
      <c r="F230" t="str">
        <f>"[CADJ, CLH, IV, JOE, JOV, OUPA, RCR, RDCS, RIN, RRD, XOIP, XOIR, XRCR, XRIN, YEND]"</f>
        <v>[CADJ, CLH, IV, JOE, JOV, OUPA, RCR, RDCS, RIN, RRD, XOIP, XOIR, XRCR, XRIN, YEND]</v>
      </c>
      <c r="G230" t="s">
        <v>9</v>
      </c>
    </row>
    <row r="231" spans="1:7" x14ac:dyDescent="0.3">
      <c r="A231" s="1" t="str">
        <f>"4104"</f>
        <v>4104</v>
      </c>
      <c r="B231" s="1"/>
      <c r="C231" t="s">
        <v>96</v>
      </c>
      <c r="D231" t="s">
        <v>54</v>
      </c>
      <c r="F231" t="str">
        <f>"[ICR, INV, XICR, XINV]"</f>
        <v>[ICR, INV, XICR, XINV]</v>
      </c>
      <c r="G231" t="s">
        <v>9</v>
      </c>
    </row>
    <row r="232" spans="1:7" x14ac:dyDescent="0.3">
      <c r="A232" s="1" t="str">
        <f>"4105"</f>
        <v>4105</v>
      </c>
      <c r="B232" s="1"/>
      <c r="C232" t="s">
        <v>97</v>
      </c>
      <c r="D232" t="s">
        <v>38</v>
      </c>
      <c r="F232" t="str">
        <f>"[CADJ, CLH, IV, JOV, OUPA, RCR, RDCS, RIN, XOIP, XOIR, XRCR, XRIN]"</f>
        <v>[CADJ, CLH, IV, JOV, OUPA, RCR, RDCS, RIN, XOIP, XOIR, XRCR, XRIN]</v>
      </c>
      <c r="G232" t="s">
        <v>9</v>
      </c>
    </row>
    <row r="233" spans="1:7" x14ac:dyDescent="0.3">
      <c r="A233" s="1" t="str">
        <f>"4105"</f>
        <v>4105</v>
      </c>
      <c r="B233" s="1"/>
      <c r="C233" t="s">
        <v>96</v>
      </c>
      <c r="D233" t="s">
        <v>54</v>
      </c>
      <c r="F233" t="str">
        <f>"[ICR, INV, XICR, XINV]"</f>
        <v>[ICR, INV, XICR, XINV]</v>
      </c>
      <c r="G233" t="s">
        <v>9</v>
      </c>
    </row>
    <row r="234" spans="1:7" x14ac:dyDescent="0.3">
      <c r="A234" s="1" t="str">
        <f>"4106"</f>
        <v>4106</v>
      </c>
      <c r="B234" s="1"/>
      <c r="C234" t="s">
        <v>97</v>
      </c>
      <c r="D234" t="s">
        <v>38</v>
      </c>
      <c r="F234" t="str">
        <f>"[RCR, RIN, XRCR, XRIN]"</f>
        <v>[RCR, RIN, XRCR, XRIN]</v>
      </c>
      <c r="G234" t="s">
        <v>9</v>
      </c>
    </row>
    <row r="235" spans="1:7" x14ac:dyDescent="0.3">
      <c r="A235" s="1" t="str">
        <f>"4106"</f>
        <v>4106</v>
      </c>
      <c r="B235" s="1"/>
      <c r="C235" t="s">
        <v>96</v>
      </c>
      <c r="D235" t="s">
        <v>54</v>
      </c>
      <c r="F235" t="str">
        <f>"[ICR, INV, XICR, XINV]"</f>
        <v>[ICR, INV, XICR, XINV]</v>
      </c>
      <c r="G235" t="s">
        <v>9</v>
      </c>
    </row>
    <row r="236" spans="1:7" x14ac:dyDescent="0.3">
      <c r="A236" s="1" t="str">
        <f>"4107"</f>
        <v>4107</v>
      </c>
      <c r="B236" s="1"/>
      <c r="C236" t="s">
        <v>97</v>
      </c>
      <c r="D236" t="s">
        <v>38</v>
      </c>
      <c r="F236" t="str">
        <f>"[RCR, RIN, XRCR, XRIN]"</f>
        <v>[RCR, RIN, XRCR, XRIN]</v>
      </c>
      <c r="G236" t="s">
        <v>9</v>
      </c>
    </row>
    <row r="237" spans="1:7" x14ac:dyDescent="0.3">
      <c r="A237" s="1" t="str">
        <f>"4107"</f>
        <v>4107</v>
      </c>
      <c r="B237" s="1"/>
      <c r="C237" t="s">
        <v>96</v>
      </c>
      <c r="D237" t="s">
        <v>54</v>
      </c>
      <c r="F237" t="str">
        <f>"[ICR, INV, XICR, XINV]"</f>
        <v>[ICR, INV, XICR, XINV]</v>
      </c>
      <c r="G237" t="s">
        <v>9</v>
      </c>
    </row>
    <row r="238" spans="1:7" x14ac:dyDescent="0.3">
      <c r="A238" s="1" t="str">
        <f>"4108"</f>
        <v>4108</v>
      </c>
      <c r="B238" s="1"/>
      <c r="C238" t="s">
        <v>97</v>
      </c>
      <c r="D238" t="s">
        <v>38</v>
      </c>
      <c r="F238" t="str">
        <f>"[CADJ, CLH, IV, JOV, OUPA, RCR, RDCS, RIN, XOIP, XOIR, XRCR, XRIN]"</f>
        <v>[CADJ, CLH, IV, JOV, OUPA, RCR, RDCS, RIN, XOIP, XOIR, XRCR, XRIN]</v>
      </c>
      <c r="G238" t="s">
        <v>9</v>
      </c>
    </row>
    <row r="239" spans="1:7" x14ac:dyDescent="0.3">
      <c r="A239" s="1" t="str">
        <f>"4108"</f>
        <v>4108</v>
      </c>
      <c r="B239" s="1"/>
      <c r="C239" t="s">
        <v>96</v>
      </c>
      <c r="D239" t="s">
        <v>54</v>
      </c>
      <c r="F239" t="str">
        <f>"[ICR, INV, XICR, XINV]"</f>
        <v>[ICR, INV, XICR, XINV]</v>
      </c>
      <c r="G239" t="s">
        <v>9</v>
      </c>
    </row>
    <row r="240" spans="1:7" x14ac:dyDescent="0.3">
      <c r="A240" s="1" t="str">
        <f>"4109"</f>
        <v>4109</v>
      </c>
      <c r="B240" s="1"/>
      <c r="C240" t="s">
        <v>97</v>
      </c>
      <c r="D240" t="s">
        <v>38</v>
      </c>
      <c r="F240" t="str">
        <f>"[CADJ, CLH, IV, JOV, OUPA, RCR, RDCS, RIN, XOIP, XOIR, XRCR, XRIN]"</f>
        <v>[CADJ, CLH, IV, JOV, OUPA, RCR, RDCS, RIN, XOIP, XOIR, XRCR, XRIN]</v>
      </c>
      <c r="G240" t="s">
        <v>9</v>
      </c>
    </row>
    <row r="241" spans="1:7" x14ac:dyDescent="0.3">
      <c r="A241" s="1" t="str">
        <f>"4109"</f>
        <v>4109</v>
      </c>
      <c r="B241" s="1"/>
      <c r="C241" t="s">
        <v>96</v>
      </c>
      <c r="D241" t="s">
        <v>54</v>
      </c>
      <c r="F241" t="str">
        <f>"[ICR, INV, XICR, XINV]"</f>
        <v>[ICR, INV, XICR, XINV]</v>
      </c>
      <c r="G241" t="s">
        <v>9</v>
      </c>
    </row>
    <row r="242" spans="1:7" x14ac:dyDescent="0.3">
      <c r="A242" s="1" t="str">
        <f>"4120"</f>
        <v>4120</v>
      </c>
      <c r="B242" s="1"/>
      <c r="C242" t="s">
        <v>60</v>
      </c>
      <c r="D242" t="s">
        <v>38</v>
      </c>
      <c r="F242" t="str">
        <f>"[CADJ, CLH, IV, JOE, JOV, OUPA, RCR, RDCS, RIN, RRD, XOIP, XOIR, XRCR, XRIN, YEND]"</f>
        <v>[CADJ, CLH, IV, JOE, JOV, OUPA, RCR, RDCS, RIN, RRD, XOIP, XOIR, XRCR, XRIN, YEND]</v>
      </c>
      <c r="G242" t="s">
        <v>9</v>
      </c>
    </row>
    <row r="243" spans="1:7" x14ac:dyDescent="0.3">
      <c r="A243" s="1" t="str">
        <f>"4120"</f>
        <v>4120</v>
      </c>
      <c r="B243" s="1"/>
      <c r="C243" t="s">
        <v>61</v>
      </c>
      <c r="D243" t="s">
        <v>54</v>
      </c>
      <c r="F243" t="str">
        <f>"[ICR, INV, XICR, XINV]"</f>
        <v>[ICR, INV, XICR, XINV]</v>
      </c>
      <c r="G243" t="s">
        <v>9</v>
      </c>
    </row>
    <row r="244" spans="1:7" x14ac:dyDescent="0.3">
      <c r="A244" s="1" t="str">
        <f>"4121"</f>
        <v>4121</v>
      </c>
      <c r="B244" s="1"/>
      <c r="C244" t="s">
        <v>60</v>
      </c>
      <c r="D244" t="s">
        <v>38</v>
      </c>
      <c r="F244" t="str">
        <f>"[CADJ, CLH, IV, JOV, OUPA, RCR, RDCS, RIN, XOIP, XOIR, XRCR, XRIN]"</f>
        <v>[CADJ, CLH, IV, JOV, OUPA, RCR, RDCS, RIN, XOIP, XOIR, XRCR, XRIN]</v>
      </c>
      <c r="G244" t="s">
        <v>9</v>
      </c>
    </row>
    <row r="245" spans="1:7" x14ac:dyDescent="0.3">
      <c r="A245" s="1" t="str">
        <f>"4121"</f>
        <v>4121</v>
      </c>
      <c r="B245" s="1"/>
      <c r="C245" t="s">
        <v>61</v>
      </c>
      <c r="D245" t="s">
        <v>54</v>
      </c>
      <c r="F245" t="str">
        <f>"[ICR, INV, JOE, RRD, XICR, XINV, YEND]"</f>
        <v>[ICR, INV, JOE, RRD, XICR, XINV, YEND]</v>
      </c>
      <c r="G245" t="s">
        <v>9</v>
      </c>
    </row>
    <row r="246" spans="1:7" x14ac:dyDescent="0.3">
      <c r="A246" s="1" t="str">
        <f>"4122"</f>
        <v>4122</v>
      </c>
      <c r="B246" s="1"/>
      <c r="C246" t="s">
        <v>60</v>
      </c>
      <c r="D246" t="s">
        <v>38</v>
      </c>
      <c r="F246" t="str">
        <f>"[CADJ, CLH, IV, JOV, OUPA, RCR, RDCS, RIN, XOIP, XOIR, XRCR, XRIN]"</f>
        <v>[CADJ, CLH, IV, JOV, OUPA, RCR, RDCS, RIN, XOIP, XOIR, XRCR, XRIN]</v>
      </c>
      <c r="G246" t="s">
        <v>9</v>
      </c>
    </row>
    <row r="247" spans="1:7" x14ac:dyDescent="0.3">
      <c r="A247" s="1" t="str">
        <f>"4122"</f>
        <v>4122</v>
      </c>
      <c r="B247" s="1"/>
      <c r="C247" t="s">
        <v>61</v>
      </c>
      <c r="D247" t="s">
        <v>54</v>
      </c>
      <c r="F247" t="str">
        <f>"[ICR, INV, XICR, XINV]"</f>
        <v>[ICR, INV, XICR, XINV]</v>
      </c>
      <c r="G247" t="s">
        <v>9</v>
      </c>
    </row>
    <row r="248" spans="1:7" x14ac:dyDescent="0.3">
      <c r="A248" s="1" t="str">
        <f>"4123"</f>
        <v>4123</v>
      </c>
      <c r="B248" s="1"/>
      <c r="C248" t="s">
        <v>60</v>
      </c>
      <c r="D248" t="s">
        <v>38</v>
      </c>
      <c r="F248" t="str">
        <f>"[CADJ, CLH, IV, JOV, OUPA, RCR, RDCS, RIN, XOIP, XOIR, XRCR, XRIN]"</f>
        <v>[CADJ, CLH, IV, JOV, OUPA, RCR, RDCS, RIN, XOIP, XOIR, XRCR, XRIN]</v>
      </c>
      <c r="G248" t="s">
        <v>9</v>
      </c>
    </row>
    <row r="249" spans="1:7" x14ac:dyDescent="0.3">
      <c r="A249" s="1" t="str">
        <f>"4123"</f>
        <v>4123</v>
      </c>
      <c r="B249" s="1"/>
      <c r="C249" t="s">
        <v>61</v>
      </c>
      <c r="D249" t="s">
        <v>54</v>
      </c>
      <c r="F249" t="str">
        <f>"[ICR, INV, XICR, XINV]"</f>
        <v>[ICR, INV, XICR, XINV]</v>
      </c>
      <c r="G249" t="s">
        <v>9</v>
      </c>
    </row>
    <row r="250" spans="1:7" x14ac:dyDescent="0.3">
      <c r="A250" s="1" t="str">
        <f>"4125"</f>
        <v>4125</v>
      </c>
      <c r="B250" s="1"/>
      <c r="C250" t="s">
        <v>60</v>
      </c>
      <c r="D250" t="s">
        <v>38</v>
      </c>
      <c r="F250" t="str">
        <f>"[CADJ, CLH, IV, JOV, OUPA, RCR, RDCS, RIN, XOIP, XOIR, XRCR, XRIN]"</f>
        <v>[CADJ, CLH, IV, JOV, OUPA, RCR, RDCS, RIN, XOIP, XOIR, XRCR, XRIN]</v>
      </c>
      <c r="G250" t="s">
        <v>9</v>
      </c>
    </row>
    <row r="251" spans="1:7" x14ac:dyDescent="0.3">
      <c r="A251" s="1" t="str">
        <f>"4125"</f>
        <v>4125</v>
      </c>
      <c r="B251" s="1"/>
      <c r="C251" t="s">
        <v>61</v>
      </c>
      <c r="D251" t="s">
        <v>54</v>
      </c>
      <c r="F251" t="str">
        <f>"[ICR, INV, XICR, XINV]"</f>
        <v>[ICR, INV, XICR, XINV]</v>
      </c>
      <c r="G251" t="s">
        <v>9</v>
      </c>
    </row>
    <row r="252" spans="1:7" x14ac:dyDescent="0.3">
      <c r="A252" s="1" t="str">
        <f>"4126"</f>
        <v>4126</v>
      </c>
      <c r="B252" s="1"/>
      <c r="C252" t="s">
        <v>60</v>
      </c>
      <c r="D252" t="s">
        <v>38</v>
      </c>
      <c r="F252" t="str">
        <f>"[CADJ, CLH, IV, JOV, OUPA, RCR, RDCS, RIN, XOIP, XOIR, XRCR, XRIN]"</f>
        <v>[CADJ, CLH, IV, JOV, OUPA, RCR, RDCS, RIN, XOIP, XOIR, XRCR, XRIN]</v>
      </c>
      <c r="G252" t="s">
        <v>9</v>
      </c>
    </row>
    <row r="253" spans="1:7" x14ac:dyDescent="0.3">
      <c r="A253" s="1" t="str">
        <f>"4126"</f>
        <v>4126</v>
      </c>
      <c r="B253" s="1"/>
      <c r="C253" t="s">
        <v>61</v>
      </c>
      <c r="D253" t="s">
        <v>54</v>
      </c>
      <c r="F253" t="str">
        <f>"[ICR, INV, XICR, XINV]"</f>
        <v>[ICR, INV, XICR, XINV]</v>
      </c>
      <c r="G253" t="s">
        <v>9</v>
      </c>
    </row>
    <row r="254" spans="1:7" x14ac:dyDescent="0.3">
      <c r="A254" s="1" t="str">
        <f>"4127"</f>
        <v>4127</v>
      </c>
      <c r="B254" s="1"/>
      <c r="C254" t="s">
        <v>60</v>
      </c>
      <c r="D254" t="s">
        <v>38</v>
      </c>
      <c r="F254" t="str">
        <f>"[CADJ, CLH, IV, JOV, OUPA, RCR, RDCS, RIN, XOIP, XOIR, XRCR, XRIN]"</f>
        <v>[CADJ, CLH, IV, JOV, OUPA, RCR, RDCS, RIN, XOIP, XOIR, XRCR, XRIN]</v>
      </c>
      <c r="G254" t="s">
        <v>9</v>
      </c>
    </row>
    <row r="255" spans="1:7" x14ac:dyDescent="0.3">
      <c r="A255" s="1" t="str">
        <f>"4127"</f>
        <v>4127</v>
      </c>
      <c r="B255" s="1"/>
      <c r="C255" t="s">
        <v>61</v>
      </c>
      <c r="D255" t="s">
        <v>54</v>
      </c>
      <c r="F255" t="str">
        <f>"[ICR, INV, XICR, XINV]"</f>
        <v>[ICR, INV, XICR, XINV]</v>
      </c>
      <c r="G255" t="s">
        <v>9</v>
      </c>
    </row>
    <row r="256" spans="1:7" x14ac:dyDescent="0.3">
      <c r="A256" s="1" t="str">
        <f>"4128"</f>
        <v>4128</v>
      </c>
      <c r="B256" s="1"/>
      <c r="C256" t="s">
        <v>60</v>
      </c>
      <c r="D256" t="s">
        <v>38</v>
      </c>
      <c r="F256" t="str">
        <f>"[CADJ, CLH, IV, JOV, OUPA, RCR, RDCS, RIN, XOIP, XOIR, XRCR, XRIN]"</f>
        <v>[CADJ, CLH, IV, JOV, OUPA, RCR, RDCS, RIN, XOIP, XOIR, XRCR, XRIN]</v>
      </c>
      <c r="G256" t="s">
        <v>9</v>
      </c>
    </row>
    <row r="257" spans="1:7" x14ac:dyDescent="0.3">
      <c r="A257" s="1" t="str">
        <f>"4128"</f>
        <v>4128</v>
      </c>
      <c r="B257" s="1"/>
      <c r="C257" t="s">
        <v>61</v>
      </c>
      <c r="D257" t="s">
        <v>54</v>
      </c>
      <c r="F257" t="str">
        <f>"[ICR, INV, XICR, XINV]"</f>
        <v>[ICR, INV, XICR, XINV]</v>
      </c>
      <c r="G257" t="s">
        <v>9</v>
      </c>
    </row>
    <row r="258" spans="1:7" x14ac:dyDescent="0.3">
      <c r="A258" s="1" t="str">
        <f>"4129"</f>
        <v>4129</v>
      </c>
      <c r="B258" s="1"/>
      <c r="C258" t="s">
        <v>60</v>
      </c>
      <c r="D258" t="s">
        <v>38</v>
      </c>
      <c r="F258" t="str">
        <f>"[CADJ, CLH, IV, JOE, JOV, OUPA, RCR, RDCS, RIN, RRD, XOIP, XOIR, XRCR, XRIN, YEND]"</f>
        <v>[CADJ, CLH, IV, JOE, JOV, OUPA, RCR, RDCS, RIN, RRD, XOIP, XOIR, XRCR, XRIN, YEND]</v>
      </c>
      <c r="G258" t="s">
        <v>9</v>
      </c>
    </row>
    <row r="259" spans="1:7" x14ac:dyDescent="0.3">
      <c r="A259" s="1" t="str">
        <f>"4129"</f>
        <v>4129</v>
      </c>
      <c r="B259" s="1"/>
      <c r="C259" t="s">
        <v>61</v>
      </c>
      <c r="D259" t="s">
        <v>54</v>
      </c>
      <c r="F259" t="str">
        <f>"[ICR, INV, XICR, XINV]"</f>
        <v>[ICR, INV, XICR, XINV]</v>
      </c>
      <c r="G259" t="s">
        <v>9</v>
      </c>
    </row>
    <row r="260" spans="1:7" x14ac:dyDescent="0.3">
      <c r="A260" s="1" t="str">
        <f>"4136"</f>
        <v>4136</v>
      </c>
      <c r="B260" s="1"/>
      <c r="C260" t="str">
        <f>"767"</f>
        <v>767</v>
      </c>
      <c r="D260" t="s">
        <v>54</v>
      </c>
      <c r="F260" t="str">
        <f>"[RCR, RIN, XRCR, XRIN]"</f>
        <v>[RCR, RIN, XRCR, XRIN]</v>
      </c>
      <c r="G260" t="s">
        <v>9</v>
      </c>
    </row>
    <row r="261" spans="1:7" x14ac:dyDescent="0.3">
      <c r="A261" s="1" t="str">
        <f>"4137"</f>
        <v>4137</v>
      </c>
      <c r="B261" s="1"/>
      <c r="C261" t="str">
        <f>"767"</f>
        <v>767</v>
      </c>
      <c r="D261" t="s">
        <v>54</v>
      </c>
      <c r="F261" t="str">
        <f>"[RCR, RIN, XRCR, XRIN]"</f>
        <v>[RCR, RIN, XRCR, XRIN]</v>
      </c>
      <c r="G261" t="s">
        <v>9</v>
      </c>
    </row>
    <row r="262" spans="1:7" x14ac:dyDescent="0.3">
      <c r="A262" s="1" t="str">
        <f>"4138"</f>
        <v>4138</v>
      </c>
      <c r="B262" s="1"/>
      <c r="C262" t="str">
        <f>"767"</f>
        <v>767</v>
      </c>
      <c r="D262" t="s">
        <v>54</v>
      </c>
      <c r="F262" t="str">
        <f>"[RCR, RIN, XRCR, XRIN]"</f>
        <v>[RCR, RIN, XRCR, XRIN]</v>
      </c>
      <c r="G262" t="s">
        <v>9</v>
      </c>
    </row>
    <row r="263" spans="1:7" x14ac:dyDescent="0.3">
      <c r="A263" s="1" t="str">
        <f>"4140"</f>
        <v>4140</v>
      </c>
      <c r="B263" s="1"/>
      <c r="C263" t="s">
        <v>94</v>
      </c>
      <c r="D263" t="s">
        <v>38</v>
      </c>
      <c r="F263" t="str">
        <f>"[CADJ, CLH, IV, JOE, JOV, OUPA, RCR, RDCS, RIN, RRD, XOIP, XOIR, XRCR, XRIN, YEND]"</f>
        <v>[CADJ, CLH, IV, JOE, JOV, OUPA, RCR, RDCS, RIN, RRD, XOIP, XOIR, XRCR, XRIN, YEND]</v>
      </c>
      <c r="G263" t="s">
        <v>9</v>
      </c>
    </row>
    <row r="264" spans="1:7" x14ac:dyDescent="0.3">
      <c r="A264" s="1" t="str">
        <f>"4140"</f>
        <v>4140</v>
      </c>
      <c r="B264" s="1"/>
      <c r="C264" t="s">
        <v>68</v>
      </c>
      <c r="D264" t="s">
        <v>54</v>
      </c>
      <c r="F264" t="str">
        <f>"[ICR, INV, XICR, XINV]"</f>
        <v>[ICR, INV, XICR, XINV]</v>
      </c>
      <c r="G264" t="s">
        <v>9</v>
      </c>
    </row>
    <row r="265" spans="1:7" x14ac:dyDescent="0.3">
      <c r="A265" s="1" t="str">
        <f>"4141"</f>
        <v>4141</v>
      </c>
      <c r="B265" s="1"/>
      <c r="C265" t="s">
        <v>94</v>
      </c>
      <c r="D265" t="s">
        <v>38</v>
      </c>
      <c r="F265" t="str">
        <f>"[CADJ, CLH, IV, JOE, JOV, OUPA, RCR, RDCS, RIN, RRD, XOIP, XOIR, XRCR, XRIN, YEND]"</f>
        <v>[CADJ, CLH, IV, JOE, JOV, OUPA, RCR, RDCS, RIN, RRD, XOIP, XOIR, XRCR, XRIN, YEND]</v>
      </c>
      <c r="G265" t="s">
        <v>9</v>
      </c>
    </row>
    <row r="266" spans="1:7" x14ac:dyDescent="0.3">
      <c r="A266" s="1" t="str">
        <f>"4141"</f>
        <v>4141</v>
      </c>
      <c r="B266" s="1"/>
      <c r="C266" t="s">
        <v>68</v>
      </c>
      <c r="D266" t="s">
        <v>54</v>
      </c>
      <c r="F266" t="str">
        <f>"[DEP, ICR, INV, XICR, XINV]"</f>
        <v>[DEP, ICR, INV, XICR, XINV]</v>
      </c>
      <c r="G266" t="s">
        <v>9</v>
      </c>
    </row>
    <row r="267" spans="1:7" x14ac:dyDescent="0.3">
      <c r="A267" s="1" t="str">
        <f>"4142"</f>
        <v>4142</v>
      </c>
      <c r="B267" s="1"/>
      <c r="C267" t="s">
        <v>94</v>
      </c>
      <c r="D267" t="s">
        <v>38</v>
      </c>
      <c r="F267" t="str">
        <f>"[CADJ, CLH, IV, JOV, OUPA, RCR, RDCS, RIN, XOIP, XOIR, XRCR, XRIN]"</f>
        <v>[CADJ, CLH, IV, JOV, OUPA, RCR, RDCS, RIN, XOIP, XOIR, XRCR, XRIN]</v>
      </c>
      <c r="G267" t="s">
        <v>9</v>
      </c>
    </row>
    <row r="268" spans="1:7" x14ac:dyDescent="0.3">
      <c r="A268" s="1" t="str">
        <f>"4142"</f>
        <v>4142</v>
      </c>
      <c r="B268" s="1"/>
      <c r="C268" t="s">
        <v>68</v>
      </c>
      <c r="D268" t="s">
        <v>54</v>
      </c>
      <c r="F268" t="str">
        <f>"[ICR, INV, XICR, XINV]"</f>
        <v>[ICR, INV, XICR, XINV]</v>
      </c>
      <c r="G268" t="s">
        <v>9</v>
      </c>
    </row>
    <row r="269" spans="1:7" x14ac:dyDescent="0.3">
      <c r="A269" s="1" t="str">
        <f>"4143"</f>
        <v>4143</v>
      </c>
      <c r="B269" s="1"/>
      <c r="C269" t="s">
        <v>94</v>
      </c>
      <c r="D269" t="s">
        <v>38</v>
      </c>
      <c r="F269" t="str">
        <f>"[B2BT, CADJ, CLH, IV, JOE, JOV, OUPA, PMT, RCR, RDCS, RIN, RRD, XOIP, XOIR, XRCR, XRIN, YEND]"</f>
        <v>[B2BT, CADJ, CLH, IV, JOE, JOV, OUPA, PMT, RCR, RDCS, RIN, RRD, XOIP, XOIR, XRCR, XRIN, YEND]</v>
      </c>
      <c r="G269" t="s">
        <v>9</v>
      </c>
    </row>
    <row r="270" spans="1:7" x14ac:dyDescent="0.3">
      <c r="A270" s="1" t="str">
        <f>"4143"</f>
        <v>4143</v>
      </c>
      <c r="B270" s="1"/>
      <c r="C270" t="s">
        <v>68</v>
      </c>
      <c r="D270" t="s">
        <v>54</v>
      </c>
      <c r="F270" t="str">
        <f>"[ICR, INV, XICR, XINV]"</f>
        <v>[ICR, INV, XICR, XINV]</v>
      </c>
      <c r="G270" t="s">
        <v>9</v>
      </c>
    </row>
    <row r="271" spans="1:7" x14ac:dyDescent="0.3">
      <c r="A271" s="1" t="str">
        <f>"4144"</f>
        <v>4144</v>
      </c>
      <c r="B271" s="1"/>
      <c r="C271" t="s">
        <v>94</v>
      </c>
      <c r="D271" t="s">
        <v>38</v>
      </c>
      <c r="F271" t="str">
        <f>"[RCR, RIN, XRCR, XRIN]"</f>
        <v>[RCR, RIN, XRCR, XRIN]</v>
      </c>
      <c r="G271" t="s">
        <v>9</v>
      </c>
    </row>
    <row r="272" spans="1:7" x14ac:dyDescent="0.3">
      <c r="A272" s="1" t="str">
        <f>"4144"</f>
        <v>4144</v>
      </c>
      <c r="B272" s="1"/>
      <c r="C272" t="s">
        <v>68</v>
      </c>
      <c r="D272" t="s">
        <v>54</v>
      </c>
      <c r="F272" t="str">
        <f>"[ICR, INV, XICR, XINV]"</f>
        <v>[ICR, INV, XICR, XINV]</v>
      </c>
      <c r="G272" t="s">
        <v>9</v>
      </c>
    </row>
    <row r="273" spans="1:7" x14ac:dyDescent="0.3">
      <c r="A273" s="1" t="str">
        <f>"4145"</f>
        <v>4145</v>
      </c>
      <c r="B273" s="1"/>
      <c r="C273" t="s">
        <v>94</v>
      </c>
      <c r="D273" t="s">
        <v>38</v>
      </c>
      <c r="F273" t="str">
        <f>"[CADJ, CLH, IV, JOV, OUPA, RCR, RDCS, RIN, XOIP, XOIR, XRCR, XRIN]"</f>
        <v>[CADJ, CLH, IV, JOV, OUPA, RCR, RDCS, RIN, XOIP, XOIR, XRCR, XRIN]</v>
      </c>
      <c r="G273" t="s">
        <v>9</v>
      </c>
    </row>
    <row r="274" spans="1:7" x14ac:dyDescent="0.3">
      <c r="A274" s="1" t="str">
        <f>"4145"</f>
        <v>4145</v>
      </c>
      <c r="B274" s="1"/>
      <c r="C274" t="s">
        <v>68</v>
      </c>
      <c r="D274" t="s">
        <v>54</v>
      </c>
      <c r="F274" t="str">
        <f>"[ICR, INV, XICR, XINV]"</f>
        <v>[ICR, INV, XICR, XINV]</v>
      </c>
      <c r="G274" t="s">
        <v>9</v>
      </c>
    </row>
    <row r="275" spans="1:7" x14ac:dyDescent="0.3">
      <c r="A275" s="1" t="str">
        <f>"4146"</f>
        <v>4146</v>
      </c>
      <c r="B275" s="1"/>
      <c r="C275" t="s">
        <v>94</v>
      </c>
      <c r="D275" t="s">
        <v>38</v>
      </c>
      <c r="F275" t="str">
        <f>"[CADJ, CLH, IV, JOV, OUPA, RCR, RDCS, RIN, XOIP, XOIR, XRCR, XRIN]"</f>
        <v>[CADJ, CLH, IV, JOV, OUPA, RCR, RDCS, RIN, XOIP, XOIR, XRCR, XRIN]</v>
      </c>
      <c r="G275" t="s">
        <v>9</v>
      </c>
    </row>
    <row r="276" spans="1:7" x14ac:dyDescent="0.3">
      <c r="A276" s="1" t="str">
        <f>"4146"</f>
        <v>4146</v>
      </c>
      <c r="B276" s="1"/>
      <c r="C276" t="s">
        <v>68</v>
      </c>
      <c r="D276" t="s">
        <v>54</v>
      </c>
      <c r="F276" t="str">
        <f>"[ICR, INV, XICR, XINV]"</f>
        <v>[ICR, INV, XICR, XINV]</v>
      </c>
      <c r="G276" t="s">
        <v>9</v>
      </c>
    </row>
    <row r="277" spans="1:7" x14ac:dyDescent="0.3">
      <c r="A277" s="1" t="str">
        <f>"4147"</f>
        <v>4147</v>
      </c>
      <c r="B277" s="1"/>
      <c r="C277" t="s">
        <v>94</v>
      </c>
      <c r="D277" t="s">
        <v>38</v>
      </c>
      <c r="F277" t="str">
        <f>"[RCR, RIN, XRCR, XRIN]"</f>
        <v>[RCR, RIN, XRCR, XRIN]</v>
      </c>
      <c r="G277" t="s">
        <v>9</v>
      </c>
    </row>
    <row r="278" spans="1:7" x14ac:dyDescent="0.3">
      <c r="A278" s="1" t="str">
        <f>"4147"</f>
        <v>4147</v>
      </c>
      <c r="B278" s="1"/>
      <c r="C278" t="s">
        <v>68</v>
      </c>
      <c r="D278" t="s">
        <v>54</v>
      </c>
      <c r="F278" t="str">
        <f>"[ICR, INV, XICR, XINV]"</f>
        <v>[ICR, INV, XICR, XINV]</v>
      </c>
      <c r="G278" t="s">
        <v>9</v>
      </c>
    </row>
    <row r="279" spans="1:7" x14ac:dyDescent="0.3">
      <c r="A279" s="1" t="str">
        <f>"4148"</f>
        <v>4148</v>
      </c>
      <c r="B279" s="1"/>
      <c r="C279" t="s">
        <v>94</v>
      </c>
      <c r="D279" t="s">
        <v>38</v>
      </c>
      <c r="F279" t="str">
        <f>"[CADJ, CLH, IV, JOV, OUPA, RCR, RDCS, RIN, XOIP, XOIR, XRCR, XRIN]"</f>
        <v>[CADJ, CLH, IV, JOV, OUPA, RCR, RDCS, RIN, XOIP, XOIR, XRCR, XRIN]</v>
      </c>
      <c r="G279" t="s">
        <v>9</v>
      </c>
    </row>
    <row r="280" spans="1:7" x14ac:dyDescent="0.3">
      <c r="A280" s="1" t="str">
        <f>"4148"</f>
        <v>4148</v>
      </c>
      <c r="B280" s="1"/>
      <c r="C280" t="s">
        <v>68</v>
      </c>
      <c r="D280" t="s">
        <v>54</v>
      </c>
      <c r="F280" t="str">
        <f>"[ICR, INV, XICR, XINV]"</f>
        <v>[ICR, INV, XICR, XINV]</v>
      </c>
      <c r="G280" t="s">
        <v>9</v>
      </c>
    </row>
    <row r="281" spans="1:7" x14ac:dyDescent="0.3">
      <c r="A281" s="1" t="str">
        <f>"4149"</f>
        <v>4149</v>
      </c>
      <c r="B281" s="1"/>
      <c r="C281" t="s">
        <v>94</v>
      </c>
      <c r="D281" t="s">
        <v>38</v>
      </c>
      <c r="F281" t="str">
        <f>"[CADJ, CLH, IV, JOE, JOV, OUPA, RCR, RDCS, RIN, RRD, XOIP, XOIR, XRCR, XRIN, YEND]"</f>
        <v>[CADJ, CLH, IV, JOE, JOV, OUPA, RCR, RDCS, RIN, RRD, XOIP, XOIR, XRCR, XRIN, YEND]</v>
      </c>
      <c r="G281" t="s">
        <v>9</v>
      </c>
    </row>
    <row r="282" spans="1:7" x14ac:dyDescent="0.3">
      <c r="A282" s="1" t="str">
        <f>"4149"</f>
        <v>4149</v>
      </c>
      <c r="B282" s="1"/>
      <c r="C282" t="s">
        <v>68</v>
      </c>
      <c r="D282" t="s">
        <v>54</v>
      </c>
      <c r="F282" t="str">
        <f>"[ICR, INV, XICR, XINV]"</f>
        <v>[ICR, INV, XICR, XINV]</v>
      </c>
      <c r="G282" t="s">
        <v>9</v>
      </c>
    </row>
    <row r="283" spans="1:7" x14ac:dyDescent="0.3">
      <c r="A283" s="1" t="str">
        <f>"4150"</f>
        <v>4150</v>
      </c>
      <c r="B283" s="1"/>
      <c r="C283" t="s">
        <v>62</v>
      </c>
      <c r="D283" t="s">
        <v>38</v>
      </c>
      <c r="F283" t="str">
        <f>"[CADJ, CLH, IV, JOE, JOV, OUPA, RCR, RDCS, RIN, RRD, XOIP, XOIR, XRCR, XRIN, YEND]"</f>
        <v>[CADJ, CLH, IV, JOE, JOV, OUPA, RCR, RDCS, RIN, RRD, XOIP, XOIR, XRCR, XRIN, YEND]</v>
      </c>
      <c r="G283" t="s">
        <v>9</v>
      </c>
    </row>
    <row r="284" spans="1:7" x14ac:dyDescent="0.3">
      <c r="A284" s="1" t="str">
        <f>"4150"</f>
        <v>4150</v>
      </c>
      <c r="B284" s="1"/>
      <c r="C284" t="s">
        <v>63</v>
      </c>
      <c r="D284" t="s">
        <v>54</v>
      </c>
      <c r="F284" t="str">
        <f>"[ICR, INV, XICR, XINV]"</f>
        <v>[ICR, INV, XICR, XINV]</v>
      </c>
      <c r="G284" t="s">
        <v>9</v>
      </c>
    </row>
    <row r="285" spans="1:7" x14ac:dyDescent="0.3">
      <c r="A285" s="1" t="str">
        <f>"4151"</f>
        <v>4151</v>
      </c>
      <c r="B285" s="1"/>
      <c r="C285" t="s">
        <v>102</v>
      </c>
      <c r="D285" t="s">
        <v>38</v>
      </c>
      <c r="F285" t="str">
        <f>"[CADJ, CLH, IV, JOE, JOV, OUPA, RCR, RDCS, RIN, RRD, XOIP, XOIR, XRCR, XRIN, YEND]"</f>
        <v>[CADJ, CLH, IV, JOE, JOV, OUPA, RCR, RDCS, RIN, RRD, XOIP, XOIR, XRCR, XRIN, YEND]</v>
      </c>
      <c r="G285" t="s">
        <v>9</v>
      </c>
    </row>
    <row r="286" spans="1:7" x14ac:dyDescent="0.3">
      <c r="A286" s="1" t="str">
        <f>"4151"</f>
        <v>4151</v>
      </c>
      <c r="B286" s="1"/>
      <c r="C286" t="s">
        <v>100</v>
      </c>
      <c r="D286" t="s">
        <v>54</v>
      </c>
      <c r="F286" t="str">
        <f>"[ICR, INV, XICR, XINV]"</f>
        <v>[ICR, INV, XICR, XINV]</v>
      </c>
      <c r="G286" t="s">
        <v>9</v>
      </c>
    </row>
    <row r="287" spans="1:7" x14ac:dyDescent="0.3">
      <c r="A287" s="1" t="str">
        <f>"4152"</f>
        <v>4152</v>
      </c>
      <c r="B287" s="1"/>
      <c r="C287" t="s">
        <v>102</v>
      </c>
      <c r="D287" t="s">
        <v>38</v>
      </c>
      <c r="F287" t="str">
        <f>"[CADJ, CLH, IV, JOV, OUPA, RCR, RDCS, RIN, XOIP, XOIR, XRCR, XRIN]"</f>
        <v>[CADJ, CLH, IV, JOV, OUPA, RCR, RDCS, RIN, XOIP, XOIR, XRCR, XRIN]</v>
      </c>
      <c r="G287" t="s">
        <v>9</v>
      </c>
    </row>
    <row r="288" spans="1:7" x14ac:dyDescent="0.3">
      <c r="A288" s="1" t="str">
        <f>"4152"</f>
        <v>4152</v>
      </c>
      <c r="B288" s="1"/>
      <c r="C288" t="s">
        <v>100</v>
      </c>
      <c r="D288" t="s">
        <v>54</v>
      </c>
      <c r="F288" t="str">
        <f>"[ICR, INV, XICR, XINV]"</f>
        <v>[ICR, INV, XICR, XINV]</v>
      </c>
      <c r="G288" t="s">
        <v>9</v>
      </c>
    </row>
    <row r="289" spans="1:7" x14ac:dyDescent="0.3">
      <c r="A289" s="1" t="str">
        <f>"4153"</f>
        <v>4153</v>
      </c>
      <c r="B289" s="1"/>
      <c r="C289" t="s">
        <v>102</v>
      </c>
      <c r="D289" t="s">
        <v>38</v>
      </c>
      <c r="F289" t="str">
        <f>"[CADJ, CLH, IV, JOV, OUPA, RCR, RDCS, RIN, XOIP, XOIR, XRCR, XRIN]"</f>
        <v>[CADJ, CLH, IV, JOV, OUPA, RCR, RDCS, RIN, XOIP, XOIR, XRCR, XRIN]</v>
      </c>
      <c r="G289" t="s">
        <v>9</v>
      </c>
    </row>
    <row r="290" spans="1:7" x14ac:dyDescent="0.3">
      <c r="A290" s="1" t="str">
        <f>"4153"</f>
        <v>4153</v>
      </c>
      <c r="B290" s="1"/>
      <c r="C290" t="s">
        <v>100</v>
      </c>
      <c r="D290" t="s">
        <v>54</v>
      </c>
      <c r="F290" t="str">
        <f>"[ICR, INV, XICR, XINV]"</f>
        <v>[ICR, INV, XICR, XINV]</v>
      </c>
      <c r="G290" t="s">
        <v>9</v>
      </c>
    </row>
    <row r="291" spans="1:7" x14ac:dyDescent="0.3">
      <c r="A291" s="1" t="str">
        <f>"4154"</f>
        <v>4154</v>
      </c>
      <c r="B291" s="1"/>
      <c r="C291" t="s">
        <v>102</v>
      </c>
      <c r="D291" t="s">
        <v>38</v>
      </c>
      <c r="F291" t="str">
        <f>"[CADJ, CLH, IV, JOV, OUPA, RCR, RDCS, RIN, XOIP, XOIR, XRCR, XRIN]"</f>
        <v>[CADJ, CLH, IV, JOV, OUPA, RCR, RDCS, RIN, XOIP, XOIR, XRCR, XRIN]</v>
      </c>
      <c r="G291" t="s">
        <v>9</v>
      </c>
    </row>
    <row r="292" spans="1:7" x14ac:dyDescent="0.3">
      <c r="A292" s="1" t="str">
        <f>"4154"</f>
        <v>4154</v>
      </c>
      <c r="B292" s="1"/>
      <c r="C292" t="s">
        <v>100</v>
      </c>
      <c r="D292" t="s">
        <v>54</v>
      </c>
      <c r="F292" t="str">
        <f>"[ICR, INV, XICR, XINV]"</f>
        <v>[ICR, INV, XICR, XINV]</v>
      </c>
      <c r="G292" t="s">
        <v>9</v>
      </c>
    </row>
    <row r="293" spans="1:7" x14ac:dyDescent="0.3">
      <c r="A293" s="1" t="str">
        <f>"4155"</f>
        <v>4155</v>
      </c>
      <c r="B293" s="1"/>
      <c r="C293" t="s">
        <v>102</v>
      </c>
      <c r="D293" t="s">
        <v>38</v>
      </c>
      <c r="F293" t="str">
        <f>"[CADJ, CLH, IV, JOV, OUPA, RCR, RDCS, RIN, XOIP, XOIR, XRCR, XRIN]"</f>
        <v>[CADJ, CLH, IV, JOV, OUPA, RCR, RDCS, RIN, XOIP, XOIR, XRCR, XRIN]</v>
      </c>
      <c r="G293" t="s">
        <v>9</v>
      </c>
    </row>
    <row r="294" spans="1:7" x14ac:dyDescent="0.3">
      <c r="A294" s="1" t="str">
        <f>"4155"</f>
        <v>4155</v>
      </c>
      <c r="B294" s="1"/>
      <c r="C294" t="s">
        <v>100</v>
      </c>
      <c r="D294" t="s">
        <v>54</v>
      </c>
      <c r="F294" t="str">
        <f>"[ICR, INV, XICR, XINV]"</f>
        <v>[ICR, INV, XICR, XINV]</v>
      </c>
      <c r="G294" t="s">
        <v>9</v>
      </c>
    </row>
    <row r="295" spans="1:7" x14ac:dyDescent="0.3">
      <c r="A295" s="1" t="str">
        <f>"4156"</f>
        <v>4156</v>
      </c>
      <c r="B295" s="1"/>
      <c r="C295" t="s">
        <v>102</v>
      </c>
      <c r="D295" t="s">
        <v>38</v>
      </c>
      <c r="F295" t="str">
        <f>"[RCR, RIN, XRCR, XRIN]"</f>
        <v>[RCR, RIN, XRCR, XRIN]</v>
      </c>
      <c r="G295" t="s">
        <v>9</v>
      </c>
    </row>
    <row r="296" spans="1:7" x14ac:dyDescent="0.3">
      <c r="A296" s="1" t="str">
        <f>"4156"</f>
        <v>4156</v>
      </c>
      <c r="B296" s="1"/>
      <c r="C296" t="s">
        <v>100</v>
      </c>
      <c r="D296" t="s">
        <v>54</v>
      </c>
      <c r="F296" t="str">
        <f>"[ICR, INV, XICR, XINV]"</f>
        <v>[ICR, INV, XICR, XINV]</v>
      </c>
      <c r="G296" t="s">
        <v>9</v>
      </c>
    </row>
    <row r="297" spans="1:7" x14ac:dyDescent="0.3">
      <c r="A297" s="1" t="str">
        <f>"4157"</f>
        <v>4157</v>
      </c>
      <c r="B297" s="1"/>
      <c r="C297" t="s">
        <v>102</v>
      </c>
      <c r="D297" t="s">
        <v>38</v>
      </c>
      <c r="F297" t="str">
        <f>"[CADJ, CLH, IV, JOE, JOV, OUPA, RCR, RDCS, RIN, RRD, XOIP, XOIR, XRCR, XRIN, YEND]"</f>
        <v>[CADJ, CLH, IV, JOE, JOV, OUPA, RCR, RDCS, RIN, RRD, XOIP, XOIR, XRCR, XRIN, YEND]</v>
      </c>
      <c r="G297" t="s">
        <v>9</v>
      </c>
    </row>
    <row r="298" spans="1:7" x14ac:dyDescent="0.3">
      <c r="A298" s="1" t="str">
        <f>"4157"</f>
        <v>4157</v>
      </c>
      <c r="B298" s="1"/>
      <c r="C298" t="s">
        <v>100</v>
      </c>
      <c r="D298" t="s">
        <v>54</v>
      </c>
      <c r="F298" t="str">
        <f>"[ICR, INV, XICR, XINV]"</f>
        <v>[ICR, INV, XICR, XINV]</v>
      </c>
      <c r="G298" t="s">
        <v>9</v>
      </c>
    </row>
    <row r="299" spans="1:7" x14ac:dyDescent="0.3">
      <c r="A299" s="1" t="str">
        <f>"4158"</f>
        <v>4158</v>
      </c>
      <c r="B299" s="1"/>
      <c r="C299" t="s">
        <v>102</v>
      </c>
      <c r="D299" t="s">
        <v>38</v>
      </c>
      <c r="F299" t="str">
        <f>"[RCR, RIN, XRCR, XRIN]"</f>
        <v>[RCR, RIN, XRCR, XRIN]</v>
      </c>
      <c r="G299" t="s">
        <v>9</v>
      </c>
    </row>
    <row r="300" spans="1:7" x14ac:dyDescent="0.3">
      <c r="A300" s="1" t="str">
        <f>"4158"</f>
        <v>4158</v>
      </c>
      <c r="B300" s="1"/>
      <c r="C300" t="s">
        <v>100</v>
      </c>
      <c r="D300" t="s">
        <v>54</v>
      </c>
      <c r="F300" t="str">
        <f>"[ICR, INV, XICR, XINV]"</f>
        <v>[ICR, INV, XICR, XINV]</v>
      </c>
      <c r="G300" t="s">
        <v>9</v>
      </c>
    </row>
    <row r="301" spans="1:7" x14ac:dyDescent="0.3">
      <c r="A301" s="1" t="str">
        <f>"4159"</f>
        <v>4159</v>
      </c>
      <c r="B301" s="1"/>
      <c r="C301" t="s">
        <v>102</v>
      </c>
      <c r="D301" t="s">
        <v>38</v>
      </c>
      <c r="F301" t="str">
        <f>"[CADJ, CLH, IV, JOE, JOV, OUPA, RCR, RDCS, RIN, RRD, XOIP, XOIR, XRCR, XRIN, YEND]"</f>
        <v>[CADJ, CLH, IV, JOE, JOV, OUPA, RCR, RDCS, RIN, RRD, XOIP, XOIR, XRCR, XRIN, YEND]</v>
      </c>
      <c r="G301" t="s">
        <v>9</v>
      </c>
    </row>
    <row r="302" spans="1:7" x14ac:dyDescent="0.3">
      <c r="A302" s="1" t="str">
        <f>"4159"</f>
        <v>4159</v>
      </c>
      <c r="B302" s="1"/>
      <c r="C302" t="s">
        <v>100</v>
      </c>
      <c r="D302" t="s">
        <v>54</v>
      </c>
      <c r="F302" t="str">
        <f>"[ICR, INV, XICR, XINV]"</f>
        <v>[ICR, INV, XICR, XINV]</v>
      </c>
      <c r="G302" t="s">
        <v>9</v>
      </c>
    </row>
    <row r="303" spans="1:7" x14ac:dyDescent="0.3">
      <c r="A303" s="1" t="str">
        <f>"4162"</f>
        <v>4162</v>
      </c>
      <c r="B303" s="1"/>
      <c r="C303" t="s">
        <v>62</v>
      </c>
      <c r="D303" t="s">
        <v>38</v>
      </c>
      <c r="F303" t="str">
        <f>"[CADJ, CLH, IV, JOE, JOV, OUPA, RCR, RDCS, RIN, RRD, XOIP, XOIR, XRCR, XRIN, YEND]"</f>
        <v>[CADJ, CLH, IV, JOE, JOV, OUPA, RCR, RDCS, RIN, RRD, XOIP, XOIR, XRCR, XRIN, YEND]</v>
      </c>
      <c r="G303" t="s">
        <v>9</v>
      </c>
    </row>
    <row r="304" spans="1:7" x14ac:dyDescent="0.3">
      <c r="A304" s="1" t="str">
        <f>"4162"</f>
        <v>4162</v>
      </c>
      <c r="B304" s="1"/>
      <c r="C304" t="s">
        <v>63</v>
      </c>
      <c r="D304" t="s">
        <v>54</v>
      </c>
      <c r="F304" t="str">
        <f>"[ICR, INV, XICR, XINV]"</f>
        <v>[ICR, INV, XICR, XINV]</v>
      </c>
      <c r="G304" t="s">
        <v>9</v>
      </c>
    </row>
    <row r="305" spans="1:7" x14ac:dyDescent="0.3">
      <c r="A305" s="1" t="str">
        <f>"4163"</f>
        <v>4163</v>
      </c>
      <c r="B305" s="1"/>
      <c r="C305" t="s">
        <v>62</v>
      </c>
      <c r="D305" t="s">
        <v>38</v>
      </c>
      <c r="F305" t="str">
        <f>"[CADJ, CLH, IV, JOE, JOV, OUPA, RCR, RDCS, RIN, RRD, XOIP, XOIR, XRCR, XRIN, YEND]"</f>
        <v>[CADJ, CLH, IV, JOE, JOV, OUPA, RCR, RDCS, RIN, RRD, XOIP, XOIR, XRCR, XRIN, YEND]</v>
      </c>
      <c r="G305" t="s">
        <v>9</v>
      </c>
    </row>
    <row r="306" spans="1:7" x14ac:dyDescent="0.3">
      <c r="A306" s="1" t="str">
        <f>"4163"</f>
        <v>4163</v>
      </c>
      <c r="B306" s="1"/>
      <c r="C306" t="s">
        <v>63</v>
      </c>
      <c r="D306" t="s">
        <v>54</v>
      </c>
      <c r="F306" t="str">
        <f>"[ICR, INV, XICR, XINV]"</f>
        <v>[ICR, INV, XICR, XINV]</v>
      </c>
      <c r="G306" t="s">
        <v>9</v>
      </c>
    </row>
    <row r="307" spans="1:7" x14ac:dyDescent="0.3">
      <c r="A307" s="1" t="str">
        <f>"4164"</f>
        <v>4164</v>
      </c>
      <c r="B307" s="1"/>
      <c r="C307" t="s">
        <v>62</v>
      </c>
      <c r="D307" t="s">
        <v>38</v>
      </c>
      <c r="F307" t="str">
        <f>"[CADJ, CLH, IV, JOE, JOV, OUPA, RCR, RDCS, RIN, RRD, XOIP, XOIR, XRCR, XRIN, YEND]"</f>
        <v>[CADJ, CLH, IV, JOE, JOV, OUPA, RCR, RDCS, RIN, RRD, XOIP, XOIR, XRCR, XRIN, YEND]</v>
      </c>
      <c r="G307" t="s">
        <v>9</v>
      </c>
    </row>
    <row r="308" spans="1:7" x14ac:dyDescent="0.3">
      <c r="A308" s="1" t="str">
        <f>"4164"</f>
        <v>4164</v>
      </c>
      <c r="B308" s="1"/>
      <c r="C308" t="s">
        <v>63</v>
      </c>
      <c r="D308" t="s">
        <v>54</v>
      </c>
      <c r="F308" t="str">
        <f>"[ICR, INV, XICR, XINV]"</f>
        <v>[ICR, INV, XICR, XINV]</v>
      </c>
      <c r="G308" t="s">
        <v>9</v>
      </c>
    </row>
    <row r="309" spans="1:7" x14ac:dyDescent="0.3">
      <c r="A309" s="1" t="str">
        <f>"4165"</f>
        <v>4165</v>
      </c>
      <c r="B309" s="1"/>
      <c r="C309" t="s">
        <v>62</v>
      </c>
      <c r="D309" t="s">
        <v>38</v>
      </c>
      <c r="F309" t="str">
        <f>"[CADJ, CLH, IV, JOV, OUPA, RCR, RDCS, RIN, XOIP, XOIR, XRCR, XRIN]"</f>
        <v>[CADJ, CLH, IV, JOV, OUPA, RCR, RDCS, RIN, XOIP, XOIR, XRCR, XRIN]</v>
      </c>
      <c r="G309" t="s">
        <v>9</v>
      </c>
    </row>
    <row r="310" spans="1:7" x14ac:dyDescent="0.3">
      <c r="A310" s="1" t="str">
        <f>"4165"</f>
        <v>4165</v>
      </c>
      <c r="B310" s="1"/>
      <c r="C310" t="s">
        <v>63</v>
      </c>
      <c r="D310" t="s">
        <v>54</v>
      </c>
      <c r="F310" t="str">
        <f>"[ICR, INV, JOE, RRD, XICR, XINV, YEND]"</f>
        <v>[ICR, INV, JOE, RRD, XICR, XINV, YEND]</v>
      </c>
      <c r="G310" t="s">
        <v>9</v>
      </c>
    </row>
    <row r="311" spans="1:7" x14ac:dyDescent="0.3">
      <c r="A311" s="1" t="str">
        <f>"4166"</f>
        <v>4166</v>
      </c>
      <c r="B311" s="1"/>
      <c r="C311" t="s">
        <v>62</v>
      </c>
      <c r="D311" t="s">
        <v>38</v>
      </c>
      <c r="F311" t="str">
        <f>"[CADJ, CLH, IV, JOV, OUPA, RCR, RDCS, RIN, XOIP, XOIR, XRCR, XRIN]"</f>
        <v>[CADJ, CLH, IV, JOV, OUPA, RCR, RDCS, RIN, XOIP, XOIR, XRCR, XRIN]</v>
      </c>
      <c r="G311" t="s">
        <v>9</v>
      </c>
    </row>
    <row r="312" spans="1:7" x14ac:dyDescent="0.3">
      <c r="A312" s="1" t="str">
        <f>"4166"</f>
        <v>4166</v>
      </c>
      <c r="B312" s="1"/>
      <c r="C312" t="s">
        <v>63</v>
      </c>
      <c r="D312" t="s">
        <v>54</v>
      </c>
      <c r="F312" t="str">
        <f>"[ICR, INV, XICR, XINV]"</f>
        <v>[ICR, INV, XICR, XINV]</v>
      </c>
      <c r="G312" t="s">
        <v>9</v>
      </c>
    </row>
    <row r="313" spans="1:7" x14ac:dyDescent="0.3">
      <c r="A313" s="1" t="str">
        <f>"4167"</f>
        <v>4167</v>
      </c>
      <c r="B313" s="1"/>
      <c r="C313" t="s">
        <v>62</v>
      </c>
      <c r="D313" t="s">
        <v>38</v>
      </c>
      <c r="F313" t="str">
        <f>"[RCR, RIN, XRCR, XRIN]"</f>
        <v>[RCR, RIN, XRCR, XRIN]</v>
      </c>
      <c r="G313" t="s">
        <v>9</v>
      </c>
    </row>
    <row r="314" spans="1:7" x14ac:dyDescent="0.3">
      <c r="A314" s="1" t="str">
        <f>"4167"</f>
        <v>4167</v>
      </c>
      <c r="B314" s="1"/>
      <c r="C314" t="s">
        <v>63</v>
      </c>
      <c r="D314" t="s">
        <v>54</v>
      </c>
      <c r="F314" t="str">
        <f>"[ICR, INV, XICR, XINV]"</f>
        <v>[ICR, INV, XICR, XINV]</v>
      </c>
      <c r="G314" t="s">
        <v>9</v>
      </c>
    </row>
    <row r="315" spans="1:7" x14ac:dyDescent="0.3">
      <c r="A315" s="1" t="str">
        <f>"4168"</f>
        <v>4168</v>
      </c>
      <c r="B315" s="1"/>
      <c r="C315" t="s">
        <v>62</v>
      </c>
      <c r="D315" t="s">
        <v>38</v>
      </c>
      <c r="F315" t="str">
        <f>"[CADJ, CLH, IV, JOV, OUPA, RCR, RDCS, RIN, XOIP, XOIR, XRCR, XRIN]"</f>
        <v>[CADJ, CLH, IV, JOV, OUPA, RCR, RDCS, RIN, XOIP, XOIR, XRCR, XRIN]</v>
      </c>
      <c r="G315" t="s">
        <v>9</v>
      </c>
    </row>
    <row r="316" spans="1:7" x14ac:dyDescent="0.3">
      <c r="A316" s="1" t="str">
        <f>"4168"</f>
        <v>4168</v>
      </c>
      <c r="B316" s="1"/>
      <c r="C316" t="s">
        <v>63</v>
      </c>
      <c r="D316" t="s">
        <v>54</v>
      </c>
      <c r="F316" t="str">
        <f>"[ICR, INV, XICR, XINV]"</f>
        <v>[ICR, INV, XICR, XINV]</v>
      </c>
      <c r="G316" t="s">
        <v>9</v>
      </c>
    </row>
    <row r="317" spans="1:7" x14ac:dyDescent="0.3">
      <c r="A317" s="1" t="str">
        <f>"4169"</f>
        <v>4169</v>
      </c>
      <c r="B317" s="1"/>
      <c r="C317" t="s">
        <v>62</v>
      </c>
      <c r="D317" t="s">
        <v>38</v>
      </c>
      <c r="F317" t="str">
        <f>"[CADJ, CLH, IV, JOE, JOV, OUPA, RCR, RDCS, RIN, RRD, XOIP, XOIR, XRCR, XRIN, YEND]"</f>
        <v>[CADJ, CLH, IV, JOE, JOV, OUPA, RCR, RDCS, RIN, RRD, XOIP, XOIR, XRCR, XRIN, YEND]</v>
      </c>
      <c r="G317" t="s">
        <v>9</v>
      </c>
    </row>
    <row r="318" spans="1:7" x14ac:dyDescent="0.3">
      <c r="A318" s="1" t="str">
        <f>"4169"</f>
        <v>4169</v>
      </c>
      <c r="B318" s="1"/>
      <c r="C318" t="s">
        <v>63</v>
      </c>
      <c r="D318" t="s">
        <v>54</v>
      </c>
      <c r="F318" t="str">
        <f>"[ICR, INV, XICR, XINV]"</f>
        <v>[ICR, INV, XICR, XINV]</v>
      </c>
      <c r="G318" t="s">
        <v>9</v>
      </c>
    </row>
    <row r="319" spans="1:7" x14ac:dyDescent="0.3">
      <c r="A319" s="1" t="str">
        <f>"4181"</f>
        <v>4181</v>
      </c>
      <c r="B319" s="1"/>
      <c r="C319" t="s">
        <v>60</v>
      </c>
      <c r="D319" t="s">
        <v>38</v>
      </c>
      <c r="F319" t="str">
        <f>"[CADJ, CLH, IV, JOE, JOV, OUPA, RDCS, RRD, XOIP, XOIR, YEND]"</f>
        <v>[CADJ, CLH, IV, JOE, JOV, OUPA, RDCS, RRD, XOIP, XOIR, YEND]</v>
      </c>
      <c r="G319" t="s">
        <v>9</v>
      </c>
    </row>
    <row r="320" spans="1:7" x14ac:dyDescent="0.3">
      <c r="A320" s="1" t="str">
        <f>"4181"</f>
        <v>4181</v>
      </c>
      <c r="B320" s="1"/>
      <c r="C320" t="s">
        <v>61</v>
      </c>
      <c r="D320" t="s">
        <v>54</v>
      </c>
      <c r="F320" t="str">
        <f>"[ICR, INV, XICR, XINV]"</f>
        <v>[ICR, INV, XICR, XINV]</v>
      </c>
      <c r="G320" t="s">
        <v>9</v>
      </c>
    </row>
    <row r="321" spans="1:7" x14ac:dyDescent="0.3">
      <c r="A321" s="1" t="str">
        <f>"4190"</f>
        <v>4190</v>
      </c>
      <c r="B321" s="1"/>
      <c r="C321" t="s">
        <v>103</v>
      </c>
      <c r="D321" t="s">
        <v>38</v>
      </c>
      <c r="F321" t="str">
        <f>"[CADJ, CLH, IV, JOV, OUPA, RDCS, XOIP, XOIR]"</f>
        <v>[CADJ, CLH, IV, JOV, OUPA, RDCS, XOIP, XOIR]</v>
      </c>
      <c r="G321" t="s">
        <v>9</v>
      </c>
    </row>
    <row r="322" spans="1:7" x14ac:dyDescent="0.3">
      <c r="A322" s="1" t="str">
        <f>"4190"</f>
        <v>4190</v>
      </c>
      <c r="B322" s="1"/>
      <c r="C322" t="s">
        <v>104</v>
      </c>
      <c r="D322" t="s">
        <v>54</v>
      </c>
      <c r="F322" t="str">
        <f>"[ICR, INV, XICR, XINV]"</f>
        <v>[ICR, INV, XICR, XINV]</v>
      </c>
      <c r="G322" t="s">
        <v>9</v>
      </c>
    </row>
    <row r="323" spans="1:7" x14ac:dyDescent="0.3">
      <c r="A323" s="1" t="str">
        <f>"4191"</f>
        <v>4191</v>
      </c>
      <c r="B323" s="1"/>
      <c r="C323" t="s">
        <v>103</v>
      </c>
      <c r="D323" t="s">
        <v>38</v>
      </c>
      <c r="F323" t="str">
        <f>"[CADJ, CLH, IV, JOV, OUPA, RDCS, XOIP, XOIR]"</f>
        <v>[CADJ, CLH, IV, JOV, OUPA, RDCS, XOIP, XOIR]</v>
      </c>
      <c r="G323" t="s">
        <v>9</v>
      </c>
    </row>
    <row r="324" spans="1:7" x14ac:dyDescent="0.3">
      <c r="A324" s="1" t="str">
        <f>"4191"</f>
        <v>4191</v>
      </c>
      <c r="B324" s="1"/>
      <c r="C324" t="s">
        <v>104</v>
      </c>
      <c r="D324" t="s">
        <v>54</v>
      </c>
      <c r="F324" t="str">
        <f>"[ICR, INV, XICR, XINV]"</f>
        <v>[ICR, INV, XICR, XINV]</v>
      </c>
      <c r="G324" t="s">
        <v>9</v>
      </c>
    </row>
    <row r="325" spans="1:7" x14ac:dyDescent="0.3">
      <c r="A325" s="1" t="str">
        <f>"4192"</f>
        <v>4192</v>
      </c>
      <c r="B325" s="1"/>
      <c r="C325" t="s">
        <v>103</v>
      </c>
      <c r="D325" t="s">
        <v>38</v>
      </c>
      <c r="F325" t="str">
        <f>"[CADJ, CLH, IV, JOV, OUPA, RDCS, XOIP, XOIR]"</f>
        <v>[CADJ, CLH, IV, JOV, OUPA, RDCS, XOIP, XOIR]</v>
      </c>
      <c r="G325" t="s">
        <v>9</v>
      </c>
    </row>
    <row r="326" spans="1:7" x14ac:dyDescent="0.3">
      <c r="A326" s="1" t="str">
        <f>"4192"</f>
        <v>4192</v>
      </c>
      <c r="B326" s="1"/>
      <c r="C326" t="s">
        <v>104</v>
      </c>
      <c r="D326" t="s">
        <v>54</v>
      </c>
      <c r="F326" t="str">
        <f>"[ICR, INV, XICR, XINV]"</f>
        <v>[ICR, INV, XICR, XINV]</v>
      </c>
      <c r="G326" t="s">
        <v>9</v>
      </c>
    </row>
    <row r="327" spans="1:7" x14ac:dyDescent="0.3">
      <c r="A327" s="1" t="str">
        <f>"4193"</f>
        <v>4193</v>
      </c>
      <c r="B327" s="1"/>
      <c r="C327" t="s">
        <v>103</v>
      </c>
      <c r="D327" t="s">
        <v>38</v>
      </c>
      <c r="F327" t="str">
        <f>"[CADJ, CLH, IV, JOV, OUPA, RDCS, XOIP, XOIR]"</f>
        <v>[CADJ, CLH, IV, JOV, OUPA, RDCS, XOIP, XOIR]</v>
      </c>
      <c r="G327" t="s">
        <v>9</v>
      </c>
    </row>
    <row r="328" spans="1:7" x14ac:dyDescent="0.3">
      <c r="A328" s="1" t="str">
        <f>"4193"</f>
        <v>4193</v>
      </c>
      <c r="B328" s="1"/>
      <c r="C328" t="s">
        <v>104</v>
      </c>
      <c r="D328" t="s">
        <v>54</v>
      </c>
      <c r="F328" t="str">
        <f>"[ICR, INV, XICR, XINV]"</f>
        <v>[ICR, INV, XICR, XINV]</v>
      </c>
      <c r="G328" t="s">
        <v>9</v>
      </c>
    </row>
    <row r="329" spans="1:7" x14ac:dyDescent="0.3">
      <c r="A329" s="1" t="str">
        <f>"4194"</f>
        <v>4194</v>
      </c>
      <c r="B329" s="1"/>
      <c r="C329" t="s">
        <v>103</v>
      </c>
      <c r="D329" t="s">
        <v>38</v>
      </c>
      <c r="F329" t="str">
        <f>"[CADJ, CLH, IV, JOV, OUPA, RDCS, XOIP, XOIR]"</f>
        <v>[CADJ, CLH, IV, JOV, OUPA, RDCS, XOIP, XOIR]</v>
      </c>
      <c r="G329" t="s">
        <v>9</v>
      </c>
    </row>
    <row r="330" spans="1:7" x14ac:dyDescent="0.3">
      <c r="A330" s="1" t="str">
        <f>"4194"</f>
        <v>4194</v>
      </c>
      <c r="B330" s="1"/>
      <c r="C330" t="s">
        <v>104</v>
      </c>
      <c r="D330" t="s">
        <v>54</v>
      </c>
      <c r="F330" t="str">
        <f>"[ICR, INV, XICR, XINV]"</f>
        <v>[ICR, INV, XICR, XINV]</v>
      </c>
      <c r="G330" t="s">
        <v>9</v>
      </c>
    </row>
    <row r="331" spans="1:7" x14ac:dyDescent="0.3">
      <c r="A331" s="1" t="str">
        <f>"4195"</f>
        <v>4195</v>
      </c>
      <c r="B331" s="1"/>
      <c r="C331" t="s">
        <v>103</v>
      </c>
      <c r="D331" t="s">
        <v>38</v>
      </c>
      <c r="F331" t="str">
        <f>"[CADJ, CLH, IV, JOV, OUPA, RDCS, XOIP, XOIR]"</f>
        <v>[CADJ, CLH, IV, JOV, OUPA, RDCS, XOIP, XOIR]</v>
      </c>
      <c r="G331" t="s">
        <v>9</v>
      </c>
    </row>
    <row r="332" spans="1:7" x14ac:dyDescent="0.3">
      <c r="A332" s="1" t="str">
        <f>"4195"</f>
        <v>4195</v>
      </c>
      <c r="B332" s="1"/>
      <c r="C332" t="s">
        <v>104</v>
      </c>
      <c r="D332" t="s">
        <v>54</v>
      </c>
      <c r="F332" t="str">
        <f>"[ICR, INV, XICR, XINV]"</f>
        <v>[ICR, INV, XICR, XINV]</v>
      </c>
      <c r="G332" t="s">
        <v>9</v>
      </c>
    </row>
    <row r="333" spans="1:7" x14ac:dyDescent="0.3">
      <c r="A333" s="1" t="str">
        <f>"4196"</f>
        <v>4196</v>
      </c>
      <c r="B333" s="1"/>
      <c r="C333" t="s">
        <v>103</v>
      </c>
      <c r="D333" t="s">
        <v>38</v>
      </c>
      <c r="F333" t="str">
        <f>"[CADJ, CLH, IV, JOV, OUPA, RDCS, XOIP, XOIR]"</f>
        <v>[CADJ, CLH, IV, JOV, OUPA, RDCS, XOIP, XOIR]</v>
      </c>
      <c r="G333" t="s">
        <v>9</v>
      </c>
    </row>
    <row r="334" spans="1:7" x14ac:dyDescent="0.3">
      <c r="A334" s="1" t="str">
        <f>"4196"</f>
        <v>4196</v>
      </c>
      <c r="B334" s="1"/>
      <c r="C334" t="s">
        <v>104</v>
      </c>
      <c r="D334" t="s">
        <v>54</v>
      </c>
      <c r="F334" t="str">
        <f>"[ICR, INV, XICR, XINV]"</f>
        <v>[ICR, INV, XICR, XINV]</v>
      </c>
      <c r="G334" t="s">
        <v>9</v>
      </c>
    </row>
    <row r="335" spans="1:7" x14ac:dyDescent="0.3">
      <c r="A335" s="1" t="str">
        <f>"4197"</f>
        <v>4197</v>
      </c>
      <c r="B335" s="1"/>
      <c r="C335" t="s">
        <v>103</v>
      </c>
      <c r="D335" t="s">
        <v>38</v>
      </c>
      <c r="F335" t="str">
        <f>"[CADJ, CLH, IV, JOV, OUPA, RDCS, XOIP, XOIR]"</f>
        <v>[CADJ, CLH, IV, JOV, OUPA, RDCS, XOIP, XOIR]</v>
      </c>
      <c r="G335" t="s">
        <v>9</v>
      </c>
    </row>
    <row r="336" spans="1:7" x14ac:dyDescent="0.3">
      <c r="A336" s="1" t="str">
        <f>"4197"</f>
        <v>4197</v>
      </c>
      <c r="B336" s="1"/>
      <c r="C336" t="s">
        <v>104</v>
      </c>
      <c r="D336" t="s">
        <v>54</v>
      </c>
      <c r="F336" t="str">
        <f>"[ICR, INV, XICR, XINV]"</f>
        <v>[ICR, INV, XICR, XINV]</v>
      </c>
      <c r="G336" t="s">
        <v>9</v>
      </c>
    </row>
    <row r="337" spans="1:7" x14ac:dyDescent="0.3">
      <c r="A337" s="1" t="str">
        <f>"4198"</f>
        <v>4198</v>
      </c>
      <c r="B337" s="1"/>
      <c r="C337" t="s">
        <v>104</v>
      </c>
      <c r="D337" t="s">
        <v>54</v>
      </c>
      <c r="F337" t="str">
        <f>"[CADJ, CLH, ICR, INV, IV, JOE, JOV, OUPA, RDCS, RRD, XICR, XINV, XOIP, XOIR, YEND]"</f>
        <v>[CADJ, CLH, ICR, INV, IV, JOE, JOV, OUPA, RDCS, RRD, XICR, XINV, XOIP, XOIR, YEND]</v>
      </c>
      <c r="G337" t="s">
        <v>9</v>
      </c>
    </row>
    <row r="338" spans="1:7" x14ac:dyDescent="0.3">
      <c r="A338" s="1" t="str">
        <f>"4199"</f>
        <v>4199</v>
      </c>
      <c r="B338" s="1"/>
      <c r="C338" t="s">
        <v>103</v>
      </c>
      <c r="D338" t="s">
        <v>38</v>
      </c>
      <c r="F338" t="str">
        <f>"[CADJ, CLH, IV, JOV, OUPA, RDCS, XOIP, XOIR]"</f>
        <v>[CADJ, CLH, IV, JOV, OUPA, RDCS, XOIP, XOIR]</v>
      </c>
      <c r="G338" t="s">
        <v>9</v>
      </c>
    </row>
    <row r="339" spans="1:7" x14ac:dyDescent="0.3">
      <c r="A339" s="1" t="str">
        <f>"4199"</f>
        <v>4199</v>
      </c>
      <c r="B339" s="1"/>
      <c r="C339" t="s">
        <v>104</v>
      </c>
      <c r="D339" t="s">
        <v>54</v>
      </c>
      <c r="F339" t="str">
        <f t="shared" ref="F339:F364" si="5">"[ICR, INV, XICR, XINV]"</f>
        <v>[ICR, INV, XICR, XINV]</v>
      </c>
      <c r="G339" t="s">
        <v>9</v>
      </c>
    </row>
    <row r="340" spans="1:7" x14ac:dyDescent="0.3">
      <c r="A340" s="1" t="str">
        <f>"4200"</f>
        <v>4200</v>
      </c>
      <c r="B340" s="1"/>
      <c r="C340" t="s">
        <v>96</v>
      </c>
      <c r="D340" t="s">
        <v>54</v>
      </c>
      <c r="F340" t="str">
        <f t="shared" si="5"/>
        <v>[ICR, INV, XICR, XINV]</v>
      </c>
      <c r="G340" t="s">
        <v>9</v>
      </c>
    </row>
    <row r="341" spans="1:7" x14ac:dyDescent="0.3">
      <c r="A341" s="1" t="str">
        <f>"4201"</f>
        <v>4201</v>
      </c>
      <c r="B341" s="1"/>
      <c r="C341" t="s">
        <v>96</v>
      </c>
      <c r="D341" t="s">
        <v>54</v>
      </c>
      <c r="F341" t="str">
        <f t="shared" si="5"/>
        <v>[ICR, INV, XICR, XINV]</v>
      </c>
      <c r="G341" t="s">
        <v>9</v>
      </c>
    </row>
    <row r="342" spans="1:7" x14ac:dyDescent="0.3">
      <c r="A342" s="1" t="str">
        <f>"4202"</f>
        <v>4202</v>
      </c>
      <c r="B342" s="1"/>
      <c r="C342" t="s">
        <v>96</v>
      </c>
      <c r="D342" t="s">
        <v>54</v>
      </c>
      <c r="F342" t="str">
        <f t="shared" si="5"/>
        <v>[ICR, INV, XICR, XINV]</v>
      </c>
      <c r="G342" t="s">
        <v>9</v>
      </c>
    </row>
    <row r="343" spans="1:7" x14ac:dyDescent="0.3">
      <c r="A343" s="1" t="str">
        <f>"4203"</f>
        <v>4203</v>
      </c>
      <c r="B343" s="1"/>
      <c r="C343" t="s">
        <v>96</v>
      </c>
      <c r="D343" t="s">
        <v>54</v>
      </c>
      <c r="F343" t="str">
        <f t="shared" si="5"/>
        <v>[ICR, INV, XICR, XINV]</v>
      </c>
      <c r="G343" t="s">
        <v>9</v>
      </c>
    </row>
    <row r="344" spans="1:7" x14ac:dyDescent="0.3">
      <c r="A344" s="1" t="str">
        <f>"4204"</f>
        <v>4204</v>
      </c>
      <c r="B344" s="1"/>
      <c r="C344" t="s">
        <v>96</v>
      </c>
      <c r="D344" t="s">
        <v>54</v>
      </c>
      <c r="F344" t="str">
        <f t="shared" si="5"/>
        <v>[ICR, INV, XICR, XINV]</v>
      </c>
      <c r="G344" t="s">
        <v>9</v>
      </c>
    </row>
    <row r="345" spans="1:7" x14ac:dyDescent="0.3">
      <c r="A345" s="1" t="str">
        <f>"4205"</f>
        <v>4205</v>
      </c>
      <c r="B345" s="1"/>
      <c r="C345" t="s">
        <v>96</v>
      </c>
      <c r="D345" t="s">
        <v>54</v>
      </c>
      <c r="F345" t="str">
        <f t="shared" si="5"/>
        <v>[ICR, INV, XICR, XINV]</v>
      </c>
      <c r="G345" t="s">
        <v>9</v>
      </c>
    </row>
    <row r="346" spans="1:7" x14ac:dyDescent="0.3">
      <c r="A346" s="1" t="str">
        <f>"4206"</f>
        <v>4206</v>
      </c>
      <c r="B346" s="1"/>
      <c r="C346" t="s">
        <v>96</v>
      </c>
      <c r="D346" t="s">
        <v>54</v>
      </c>
      <c r="F346" t="str">
        <f t="shared" si="5"/>
        <v>[ICR, INV, XICR, XINV]</v>
      </c>
      <c r="G346" t="s">
        <v>9</v>
      </c>
    </row>
    <row r="347" spans="1:7" x14ac:dyDescent="0.3">
      <c r="A347" s="1" t="str">
        <f>"4207"</f>
        <v>4207</v>
      </c>
      <c r="B347" s="1"/>
      <c r="C347" t="s">
        <v>96</v>
      </c>
      <c r="D347" t="s">
        <v>54</v>
      </c>
      <c r="F347" t="str">
        <f t="shared" si="5"/>
        <v>[ICR, INV, XICR, XINV]</v>
      </c>
      <c r="G347" t="s">
        <v>9</v>
      </c>
    </row>
    <row r="348" spans="1:7" x14ac:dyDescent="0.3">
      <c r="A348" s="1" t="str">
        <f>"4208"</f>
        <v>4208</v>
      </c>
      <c r="B348" s="1"/>
      <c r="C348" t="s">
        <v>96</v>
      </c>
      <c r="D348" t="s">
        <v>54</v>
      </c>
      <c r="F348" t="str">
        <f t="shared" si="5"/>
        <v>[ICR, INV, XICR, XINV]</v>
      </c>
      <c r="G348" t="s">
        <v>9</v>
      </c>
    </row>
    <row r="349" spans="1:7" x14ac:dyDescent="0.3">
      <c r="A349" s="1" t="str">
        <f>"4209"</f>
        <v>4209</v>
      </c>
      <c r="B349" s="1"/>
      <c r="C349" t="s">
        <v>96</v>
      </c>
      <c r="D349" t="s">
        <v>54</v>
      </c>
      <c r="F349" t="str">
        <f t="shared" si="5"/>
        <v>[ICR, INV, XICR, XINV]</v>
      </c>
      <c r="G349" t="s">
        <v>9</v>
      </c>
    </row>
    <row r="350" spans="1:7" x14ac:dyDescent="0.3">
      <c r="A350" s="1" t="str">
        <f>"4210"</f>
        <v>4210</v>
      </c>
      <c r="B350" s="1"/>
      <c r="C350" t="s">
        <v>96</v>
      </c>
      <c r="D350" t="s">
        <v>54</v>
      </c>
      <c r="F350" t="str">
        <f t="shared" si="5"/>
        <v>[ICR, INV, XICR, XINV]</v>
      </c>
      <c r="G350" t="s">
        <v>9</v>
      </c>
    </row>
    <row r="351" spans="1:7" x14ac:dyDescent="0.3">
      <c r="A351" s="1" t="str">
        <f>"4211"</f>
        <v>4211</v>
      </c>
      <c r="B351" s="1"/>
      <c r="C351" t="s">
        <v>96</v>
      </c>
      <c r="D351" t="s">
        <v>54</v>
      </c>
      <c r="F351" t="str">
        <f t="shared" si="5"/>
        <v>[ICR, INV, XICR, XINV]</v>
      </c>
      <c r="G351" t="s">
        <v>9</v>
      </c>
    </row>
    <row r="352" spans="1:7" x14ac:dyDescent="0.3">
      <c r="A352" s="1" t="str">
        <f>"4212"</f>
        <v>4212</v>
      </c>
      <c r="B352" s="1"/>
      <c r="C352" t="s">
        <v>96</v>
      </c>
      <c r="D352" t="s">
        <v>54</v>
      </c>
      <c r="F352" t="str">
        <f t="shared" si="5"/>
        <v>[ICR, INV, XICR, XINV]</v>
      </c>
      <c r="G352" t="s">
        <v>9</v>
      </c>
    </row>
    <row r="353" spans="1:7" x14ac:dyDescent="0.3">
      <c r="A353" s="1" t="str">
        <f>"4213"</f>
        <v>4213</v>
      </c>
      <c r="B353" s="1"/>
      <c r="C353" t="s">
        <v>96</v>
      </c>
      <c r="D353" t="s">
        <v>54</v>
      </c>
      <c r="F353" t="str">
        <f t="shared" si="5"/>
        <v>[ICR, INV, XICR, XINV]</v>
      </c>
      <c r="G353" t="s">
        <v>9</v>
      </c>
    </row>
    <row r="354" spans="1:7" x14ac:dyDescent="0.3">
      <c r="A354" s="1" t="str">
        <f>"4214"</f>
        <v>4214</v>
      </c>
      <c r="B354" s="1"/>
      <c r="C354" t="s">
        <v>96</v>
      </c>
      <c r="D354" t="s">
        <v>54</v>
      </c>
      <c r="F354" t="str">
        <f t="shared" si="5"/>
        <v>[ICR, INV, XICR, XINV]</v>
      </c>
      <c r="G354" t="s">
        <v>9</v>
      </c>
    </row>
    <row r="355" spans="1:7" x14ac:dyDescent="0.3">
      <c r="A355" s="1" t="str">
        <f>"4215"</f>
        <v>4215</v>
      </c>
      <c r="B355" s="1"/>
      <c r="C355" t="s">
        <v>96</v>
      </c>
      <c r="D355" t="s">
        <v>54</v>
      </c>
      <c r="F355" t="str">
        <f t="shared" si="5"/>
        <v>[ICR, INV, XICR, XINV]</v>
      </c>
      <c r="G355" t="s">
        <v>9</v>
      </c>
    </row>
    <row r="356" spans="1:7" x14ac:dyDescent="0.3">
      <c r="A356" s="1" t="str">
        <f>"4216"</f>
        <v>4216</v>
      </c>
      <c r="B356" s="1"/>
      <c r="C356" t="s">
        <v>96</v>
      </c>
      <c r="D356" t="s">
        <v>54</v>
      </c>
      <c r="F356" t="str">
        <f t="shared" si="5"/>
        <v>[ICR, INV, XICR, XINV]</v>
      </c>
      <c r="G356" t="s">
        <v>9</v>
      </c>
    </row>
    <row r="357" spans="1:7" x14ac:dyDescent="0.3">
      <c r="A357" s="1" t="str">
        <f>"4217"</f>
        <v>4217</v>
      </c>
      <c r="B357" s="1"/>
      <c r="C357" t="s">
        <v>96</v>
      </c>
      <c r="D357" t="s">
        <v>54</v>
      </c>
      <c r="F357" t="str">
        <f t="shared" si="5"/>
        <v>[ICR, INV, XICR, XINV]</v>
      </c>
      <c r="G357" t="s">
        <v>9</v>
      </c>
    </row>
    <row r="358" spans="1:7" x14ac:dyDescent="0.3">
      <c r="A358" s="1" t="str">
        <f>"4218"</f>
        <v>4218</v>
      </c>
      <c r="B358" s="1"/>
      <c r="C358" t="s">
        <v>96</v>
      </c>
      <c r="D358" t="s">
        <v>54</v>
      </c>
      <c r="F358" t="str">
        <f t="shared" si="5"/>
        <v>[ICR, INV, XICR, XINV]</v>
      </c>
      <c r="G358" t="s">
        <v>9</v>
      </c>
    </row>
    <row r="359" spans="1:7" x14ac:dyDescent="0.3">
      <c r="A359" s="1" t="str">
        <f>"4219"</f>
        <v>4219</v>
      </c>
      <c r="B359" s="1"/>
      <c r="C359" t="s">
        <v>96</v>
      </c>
      <c r="D359" t="s">
        <v>54</v>
      </c>
      <c r="F359" t="str">
        <f t="shared" si="5"/>
        <v>[ICR, INV, XICR, XINV]</v>
      </c>
      <c r="G359" t="s">
        <v>9</v>
      </c>
    </row>
    <row r="360" spans="1:7" x14ac:dyDescent="0.3">
      <c r="A360" s="1" t="str">
        <f>"4220"</f>
        <v>4220</v>
      </c>
      <c r="B360" s="1"/>
      <c r="C360" t="s">
        <v>96</v>
      </c>
      <c r="D360" t="s">
        <v>54</v>
      </c>
      <c r="F360" t="str">
        <f t="shared" si="5"/>
        <v>[ICR, INV, XICR, XINV]</v>
      </c>
      <c r="G360" t="s">
        <v>9</v>
      </c>
    </row>
    <row r="361" spans="1:7" x14ac:dyDescent="0.3">
      <c r="A361" s="1" t="str">
        <f>"4221"</f>
        <v>4221</v>
      </c>
      <c r="B361" s="1"/>
      <c r="C361" t="s">
        <v>96</v>
      </c>
      <c r="D361" t="s">
        <v>54</v>
      </c>
      <c r="F361" t="str">
        <f t="shared" si="5"/>
        <v>[ICR, INV, XICR, XINV]</v>
      </c>
      <c r="G361" t="s">
        <v>9</v>
      </c>
    </row>
    <row r="362" spans="1:7" x14ac:dyDescent="0.3">
      <c r="A362" s="1" t="str">
        <f>"4222"</f>
        <v>4222</v>
      </c>
      <c r="B362" s="1"/>
      <c r="C362" t="s">
        <v>96</v>
      </c>
      <c r="D362" t="s">
        <v>54</v>
      </c>
      <c r="F362" t="str">
        <f t="shared" si="5"/>
        <v>[ICR, INV, XICR, XINV]</v>
      </c>
      <c r="G362" t="s">
        <v>9</v>
      </c>
    </row>
    <row r="363" spans="1:7" x14ac:dyDescent="0.3">
      <c r="A363" s="1" t="str">
        <f>"4223"</f>
        <v>4223</v>
      </c>
      <c r="B363" s="1"/>
      <c r="C363" t="s">
        <v>96</v>
      </c>
      <c r="D363" t="s">
        <v>54</v>
      </c>
      <c r="F363" t="str">
        <f t="shared" si="5"/>
        <v>[ICR, INV, XICR, XINV]</v>
      </c>
      <c r="G363" t="s">
        <v>9</v>
      </c>
    </row>
    <row r="364" spans="1:7" x14ac:dyDescent="0.3">
      <c r="A364" s="1" t="str">
        <f>"4224"</f>
        <v>4224</v>
      </c>
      <c r="B364" s="1"/>
      <c r="C364" t="s">
        <v>96</v>
      </c>
      <c r="D364" t="s">
        <v>54</v>
      </c>
      <c r="F364" t="str">
        <f t="shared" si="5"/>
        <v>[ICR, INV, XICR, XINV]</v>
      </c>
      <c r="G364" t="s">
        <v>9</v>
      </c>
    </row>
    <row r="365" spans="1:7" x14ac:dyDescent="0.3">
      <c r="A365" s="1" t="str">
        <f>"4225"</f>
        <v>4225</v>
      </c>
      <c r="B365" s="1"/>
      <c r="C365" t="s">
        <v>96</v>
      </c>
      <c r="D365" t="s">
        <v>54</v>
      </c>
      <c r="F365" t="str">
        <f>"[B2BT, DEP, ES, ICR, INV, PMT, XICR, XINV]"</f>
        <v>[B2BT, DEP, ES, ICR, INV, PMT, XICR, XINV]</v>
      </c>
      <c r="G365" t="s">
        <v>9</v>
      </c>
    </row>
    <row r="366" spans="1:7" x14ac:dyDescent="0.3">
      <c r="A366" s="1" t="str">
        <f>"4226"</f>
        <v>4226</v>
      </c>
      <c r="B366" s="1"/>
      <c r="C366" t="s">
        <v>96</v>
      </c>
      <c r="D366" t="s">
        <v>54</v>
      </c>
      <c r="F366" t="str">
        <f t="shared" ref="F366:F378" si="6">"[ICR, INV, XICR, XINV]"</f>
        <v>[ICR, INV, XICR, XINV]</v>
      </c>
      <c r="G366" t="s">
        <v>9</v>
      </c>
    </row>
    <row r="367" spans="1:7" x14ac:dyDescent="0.3">
      <c r="A367" s="1" t="str">
        <f>"4227"</f>
        <v>4227</v>
      </c>
      <c r="B367" s="1"/>
      <c r="C367" t="s">
        <v>96</v>
      </c>
      <c r="D367" t="s">
        <v>54</v>
      </c>
      <c r="F367" t="str">
        <f t="shared" si="6"/>
        <v>[ICR, INV, XICR, XINV]</v>
      </c>
      <c r="G367" t="s">
        <v>9</v>
      </c>
    </row>
    <row r="368" spans="1:7" x14ac:dyDescent="0.3">
      <c r="A368" s="1" t="str">
        <f>"4228"</f>
        <v>4228</v>
      </c>
      <c r="B368" s="1"/>
      <c r="C368" t="s">
        <v>96</v>
      </c>
      <c r="D368" t="s">
        <v>54</v>
      </c>
      <c r="F368" t="str">
        <f t="shared" si="6"/>
        <v>[ICR, INV, XICR, XINV]</v>
      </c>
      <c r="G368" t="s">
        <v>9</v>
      </c>
    </row>
    <row r="369" spans="1:7" x14ac:dyDescent="0.3">
      <c r="A369" s="1" t="str">
        <f>"4229"</f>
        <v>4229</v>
      </c>
      <c r="B369" s="1"/>
      <c r="C369" t="s">
        <v>96</v>
      </c>
      <c r="D369" t="s">
        <v>54</v>
      </c>
      <c r="F369" t="str">
        <f t="shared" si="6"/>
        <v>[ICR, INV, XICR, XINV]</v>
      </c>
      <c r="G369" t="s">
        <v>9</v>
      </c>
    </row>
    <row r="370" spans="1:7" x14ac:dyDescent="0.3">
      <c r="A370" s="1" t="str">
        <f>"4230"</f>
        <v>4230</v>
      </c>
      <c r="B370" s="1"/>
      <c r="C370" t="s">
        <v>96</v>
      </c>
      <c r="D370" t="s">
        <v>54</v>
      </c>
      <c r="F370" t="str">
        <f t="shared" si="6"/>
        <v>[ICR, INV, XICR, XINV]</v>
      </c>
      <c r="G370" t="s">
        <v>9</v>
      </c>
    </row>
    <row r="371" spans="1:7" x14ac:dyDescent="0.3">
      <c r="A371" s="1" t="str">
        <f>"4231"</f>
        <v>4231</v>
      </c>
      <c r="B371" s="1"/>
      <c r="C371" t="s">
        <v>96</v>
      </c>
      <c r="D371" t="s">
        <v>54</v>
      </c>
      <c r="F371" t="str">
        <f t="shared" si="6"/>
        <v>[ICR, INV, XICR, XINV]</v>
      </c>
      <c r="G371" t="s">
        <v>9</v>
      </c>
    </row>
    <row r="372" spans="1:7" x14ac:dyDescent="0.3">
      <c r="A372" s="1" t="str">
        <f>"4233"</f>
        <v>4233</v>
      </c>
      <c r="B372" s="1"/>
      <c r="C372" t="s">
        <v>96</v>
      </c>
      <c r="D372" t="s">
        <v>54</v>
      </c>
      <c r="F372" t="str">
        <f t="shared" si="6"/>
        <v>[ICR, INV, XICR, XINV]</v>
      </c>
      <c r="G372" t="s">
        <v>9</v>
      </c>
    </row>
    <row r="373" spans="1:7" x14ac:dyDescent="0.3">
      <c r="A373" s="1" t="str">
        <f>"4235"</f>
        <v>4235</v>
      </c>
      <c r="B373" s="1"/>
      <c r="C373" t="s">
        <v>96</v>
      </c>
      <c r="D373" t="s">
        <v>54</v>
      </c>
      <c r="F373" t="str">
        <f t="shared" si="6"/>
        <v>[ICR, INV, XICR, XINV]</v>
      </c>
      <c r="G373" t="s">
        <v>9</v>
      </c>
    </row>
    <row r="374" spans="1:7" x14ac:dyDescent="0.3">
      <c r="A374" s="1" t="str">
        <f>"4238"</f>
        <v>4238</v>
      </c>
      <c r="B374" s="1"/>
      <c r="C374" t="s">
        <v>96</v>
      </c>
      <c r="D374" t="s">
        <v>54</v>
      </c>
      <c r="F374" t="str">
        <f t="shared" si="6"/>
        <v>[ICR, INV, XICR, XINV]</v>
      </c>
      <c r="G374" t="s">
        <v>9</v>
      </c>
    </row>
    <row r="375" spans="1:7" x14ac:dyDescent="0.3">
      <c r="A375" s="1" t="str">
        <f>"4241"</f>
        <v>4241</v>
      </c>
      <c r="B375" s="1"/>
      <c r="C375" t="s">
        <v>96</v>
      </c>
      <c r="D375" t="s">
        <v>54</v>
      </c>
      <c r="F375" t="str">
        <f t="shared" si="6"/>
        <v>[ICR, INV, XICR, XINV]</v>
      </c>
      <c r="G375" t="s">
        <v>9</v>
      </c>
    </row>
    <row r="376" spans="1:7" x14ac:dyDescent="0.3">
      <c r="A376" s="1" t="str">
        <f>"4242"</f>
        <v>4242</v>
      </c>
      <c r="B376" s="1"/>
      <c r="C376" t="s">
        <v>96</v>
      </c>
      <c r="D376" t="s">
        <v>54</v>
      </c>
      <c r="F376" t="str">
        <f t="shared" si="6"/>
        <v>[ICR, INV, XICR, XINV]</v>
      </c>
      <c r="G376" t="s">
        <v>9</v>
      </c>
    </row>
    <row r="377" spans="1:7" x14ac:dyDescent="0.3">
      <c r="A377" s="1" t="str">
        <f>"4243"</f>
        <v>4243</v>
      </c>
      <c r="B377" s="1"/>
      <c r="C377" t="s">
        <v>96</v>
      </c>
      <c r="D377" t="s">
        <v>54</v>
      </c>
      <c r="F377" t="str">
        <f t="shared" si="6"/>
        <v>[ICR, INV, XICR, XINV]</v>
      </c>
      <c r="G377" t="s">
        <v>9</v>
      </c>
    </row>
    <row r="378" spans="1:7" x14ac:dyDescent="0.3">
      <c r="A378" s="1" t="str">
        <f>"4244"</f>
        <v>4244</v>
      </c>
      <c r="B378" s="1"/>
      <c r="C378" t="s">
        <v>96</v>
      </c>
      <c r="D378" t="s">
        <v>54</v>
      </c>
      <c r="F378" t="str">
        <f t="shared" si="6"/>
        <v>[ICR, INV, XICR, XINV]</v>
      </c>
      <c r="G378" t="s">
        <v>9</v>
      </c>
    </row>
    <row r="379" spans="1:7" x14ac:dyDescent="0.3">
      <c r="A379" s="1" t="str">
        <f>"4245"</f>
        <v>4245</v>
      </c>
      <c r="B379" s="1"/>
      <c r="C379" t="s">
        <v>96</v>
      </c>
      <c r="D379" t="s">
        <v>54</v>
      </c>
      <c r="F379" t="str">
        <f>"[ES, ICR, INV, XICR, XINV]"</f>
        <v>[ES, ICR, INV, XICR, XINV]</v>
      </c>
      <c r="G379" t="s">
        <v>9</v>
      </c>
    </row>
    <row r="380" spans="1:7" x14ac:dyDescent="0.3">
      <c r="A380" s="1" t="str">
        <f>"4246"</f>
        <v>4246</v>
      </c>
      <c r="B380" s="1"/>
      <c r="C380" t="s">
        <v>96</v>
      </c>
      <c r="D380" t="s">
        <v>54</v>
      </c>
      <c r="F380" t="str">
        <f>"[ES, ICR, INV, XICR, XINV]"</f>
        <v>[ES, ICR, INV, XICR, XINV]</v>
      </c>
      <c r="G380" t="s">
        <v>9</v>
      </c>
    </row>
    <row r="381" spans="1:7" x14ac:dyDescent="0.3">
      <c r="A381" s="1" t="str">
        <f>"4250"</f>
        <v>4250</v>
      </c>
      <c r="B381" s="1"/>
      <c r="C381" t="s">
        <v>61</v>
      </c>
      <c r="D381" t="s">
        <v>54</v>
      </c>
      <c r="F381" t="str">
        <f t="shared" ref="F381:F411" si="7">"[ICR, INV, XICR, XINV]"</f>
        <v>[ICR, INV, XICR, XINV]</v>
      </c>
      <c r="G381" t="s">
        <v>9</v>
      </c>
    </row>
    <row r="382" spans="1:7" x14ac:dyDescent="0.3">
      <c r="A382" s="1" t="str">
        <f>"4251"</f>
        <v>4251</v>
      </c>
      <c r="B382" s="1"/>
      <c r="C382" t="s">
        <v>61</v>
      </c>
      <c r="D382" t="s">
        <v>54</v>
      </c>
      <c r="F382" t="str">
        <f t="shared" si="7"/>
        <v>[ICR, INV, XICR, XINV]</v>
      </c>
      <c r="G382" t="s">
        <v>9</v>
      </c>
    </row>
    <row r="383" spans="1:7" x14ac:dyDescent="0.3">
      <c r="A383" s="1" t="str">
        <f>"4252"</f>
        <v>4252</v>
      </c>
      <c r="B383" s="1"/>
      <c r="C383" t="s">
        <v>61</v>
      </c>
      <c r="D383" t="s">
        <v>54</v>
      </c>
      <c r="F383" t="str">
        <f t="shared" si="7"/>
        <v>[ICR, INV, XICR, XINV]</v>
      </c>
      <c r="G383" t="s">
        <v>9</v>
      </c>
    </row>
    <row r="384" spans="1:7" x14ac:dyDescent="0.3">
      <c r="A384" s="1" t="str">
        <f>"4253"</f>
        <v>4253</v>
      </c>
      <c r="B384" s="1"/>
      <c r="C384" t="s">
        <v>61</v>
      </c>
      <c r="D384" t="s">
        <v>54</v>
      </c>
      <c r="F384" t="str">
        <f t="shared" si="7"/>
        <v>[ICR, INV, XICR, XINV]</v>
      </c>
      <c r="G384" t="s">
        <v>9</v>
      </c>
    </row>
    <row r="385" spans="1:7" x14ac:dyDescent="0.3">
      <c r="A385" s="1" t="str">
        <f>"4254"</f>
        <v>4254</v>
      </c>
      <c r="B385" s="1"/>
      <c r="C385" t="s">
        <v>61</v>
      </c>
      <c r="D385" t="s">
        <v>54</v>
      </c>
      <c r="F385" t="str">
        <f t="shared" si="7"/>
        <v>[ICR, INV, XICR, XINV]</v>
      </c>
      <c r="G385" t="s">
        <v>9</v>
      </c>
    </row>
    <row r="386" spans="1:7" x14ac:dyDescent="0.3">
      <c r="A386" s="1" t="str">
        <f>"4255"</f>
        <v>4255</v>
      </c>
      <c r="B386" s="1"/>
      <c r="C386" t="s">
        <v>61</v>
      </c>
      <c r="D386" t="s">
        <v>54</v>
      </c>
      <c r="F386" t="str">
        <f t="shared" si="7"/>
        <v>[ICR, INV, XICR, XINV]</v>
      </c>
      <c r="G386" t="s">
        <v>9</v>
      </c>
    </row>
    <row r="387" spans="1:7" x14ac:dyDescent="0.3">
      <c r="A387" s="1" t="str">
        <f>"4256"</f>
        <v>4256</v>
      </c>
      <c r="B387" s="1"/>
      <c r="C387" t="s">
        <v>61</v>
      </c>
      <c r="D387" t="s">
        <v>54</v>
      </c>
      <c r="F387" t="str">
        <f t="shared" si="7"/>
        <v>[ICR, INV, XICR, XINV]</v>
      </c>
      <c r="G387" t="s">
        <v>9</v>
      </c>
    </row>
    <row r="388" spans="1:7" x14ac:dyDescent="0.3">
      <c r="A388" s="1" t="str">
        <f>"4257"</f>
        <v>4257</v>
      </c>
      <c r="B388" s="1"/>
      <c r="C388" t="s">
        <v>61</v>
      </c>
      <c r="D388" t="s">
        <v>54</v>
      </c>
      <c r="F388" t="str">
        <f t="shared" si="7"/>
        <v>[ICR, INV, XICR, XINV]</v>
      </c>
      <c r="G388" t="s">
        <v>9</v>
      </c>
    </row>
    <row r="389" spans="1:7" x14ac:dyDescent="0.3">
      <c r="A389" s="1" t="str">
        <f>"4258"</f>
        <v>4258</v>
      </c>
      <c r="B389" s="1"/>
      <c r="C389" t="s">
        <v>61</v>
      </c>
      <c r="D389" t="s">
        <v>54</v>
      </c>
      <c r="F389" t="str">
        <f t="shared" si="7"/>
        <v>[ICR, INV, XICR, XINV]</v>
      </c>
      <c r="G389" t="s">
        <v>9</v>
      </c>
    </row>
    <row r="390" spans="1:7" x14ac:dyDescent="0.3">
      <c r="A390" s="1" t="str">
        <f>"4259"</f>
        <v>4259</v>
      </c>
      <c r="B390" s="1"/>
      <c r="C390" t="s">
        <v>61</v>
      </c>
      <c r="D390" t="s">
        <v>54</v>
      </c>
      <c r="F390" t="str">
        <f t="shared" si="7"/>
        <v>[ICR, INV, XICR, XINV]</v>
      </c>
      <c r="G390" t="s">
        <v>9</v>
      </c>
    </row>
    <row r="391" spans="1:7" x14ac:dyDescent="0.3">
      <c r="A391" s="1" t="str">
        <f>"4260"</f>
        <v>4260</v>
      </c>
      <c r="B391" s="1"/>
      <c r="C391" t="s">
        <v>61</v>
      </c>
      <c r="D391" t="s">
        <v>54</v>
      </c>
      <c r="F391" t="str">
        <f t="shared" si="7"/>
        <v>[ICR, INV, XICR, XINV]</v>
      </c>
      <c r="G391" t="s">
        <v>9</v>
      </c>
    </row>
    <row r="392" spans="1:7" x14ac:dyDescent="0.3">
      <c r="A392" s="1" t="str">
        <f>"4261"</f>
        <v>4261</v>
      </c>
      <c r="B392" s="1"/>
      <c r="C392" t="s">
        <v>61</v>
      </c>
      <c r="D392" t="s">
        <v>54</v>
      </c>
      <c r="F392" t="str">
        <f t="shared" si="7"/>
        <v>[ICR, INV, XICR, XINV]</v>
      </c>
      <c r="G392" t="s">
        <v>9</v>
      </c>
    </row>
    <row r="393" spans="1:7" x14ac:dyDescent="0.3">
      <c r="A393" s="1" t="str">
        <f>"4262"</f>
        <v>4262</v>
      </c>
      <c r="B393" s="1"/>
      <c r="C393" t="s">
        <v>61</v>
      </c>
      <c r="D393" t="s">
        <v>54</v>
      </c>
      <c r="F393" t="str">
        <f t="shared" si="7"/>
        <v>[ICR, INV, XICR, XINV]</v>
      </c>
      <c r="G393" t="s">
        <v>9</v>
      </c>
    </row>
    <row r="394" spans="1:7" x14ac:dyDescent="0.3">
      <c r="A394" s="1" t="str">
        <f>"4263"</f>
        <v>4263</v>
      </c>
      <c r="B394" s="1"/>
      <c r="C394" t="s">
        <v>61</v>
      </c>
      <c r="D394" t="s">
        <v>54</v>
      </c>
      <c r="F394" t="str">
        <f t="shared" si="7"/>
        <v>[ICR, INV, XICR, XINV]</v>
      </c>
      <c r="G394" t="s">
        <v>9</v>
      </c>
    </row>
    <row r="395" spans="1:7" x14ac:dyDescent="0.3">
      <c r="A395" s="1" t="str">
        <f>"4264"</f>
        <v>4264</v>
      </c>
      <c r="B395" s="1"/>
      <c r="C395" t="s">
        <v>61</v>
      </c>
      <c r="D395" t="s">
        <v>54</v>
      </c>
      <c r="F395" t="str">
        <f t="shared" si="7"/>
        <v>[ICR, INV, XICR, XINV]</v>
      </c>
      <c r="G395" t="s">
        <v>9</v>
      </c>
    </row>
    <row r="396" spans="1:7" x14ac:dyDescent="0.3">
      <c r="A396" s="1" t="str">
        <f>"4265"</f>
        <v>4265</v>
      </c>
      <c r="B396" s="1"/>
      <c r="C396" t="s">
        <v>61</v>
      </c>
      <c r="D396" t="s">
        <v>54</v>
      </c>
      <c r="F396" t="str">
        <f t="shared" si="7"/>
        <v>[ICR, INV, XICR, XINV]</v>
      </c>
      <c r="G396" t="s">
        <v>9</v>
      </c>
    </row>
    <row r="397" spans="1:7" x14ac:dyDescent="0.3">
      <c r="A397" s="1" t="str">
        <f>"4266"</f>
        <v>4266</v>
      </c>
      <c r="B397" s="1"/>
      <c r="C397" t="s">
        <v>61</v>
      </c>
      <c r="D397" t="s">
        <v>54</v>
      </c>
      <c r="F397" t="str">
        <f t="shared" si="7"/>
        <v>[ICR, INV, XICR, XINV]</v>
      </c>
      <c r="G397" t="s">
        <v>9</v>
      </c>
    </row>
    <row r="398" spans="1:7" x14ac:dyDescent="0.3">
      <c r="A398" s="1" t="str">
        <f>"4267"</f>
        <v>4267</v>
      </c>
      <c r="B398" s="1"/>
      <c r="C398" t="s">
        <v>61</v>
      </c>
      <c r="D398" t="s">
        <v>54</v>
      </c>
      <c r="F398" t="str">
        <f t="shared" si="7"/>
        <v>[ICR, INV, XICR, XINV]</v>
      </c>
      <c r="G398" t="s">
        <v>9</v>
      </c>
    </row>
    <row r="399" spans="1:7" x14ac:dyDescent="0.3">
      <c r="A399" s="1" t="str">
        <f>"4268"</f>
        <v>4268</v>
      </c>
      <c r="B399" s="1"/>
      <c r="C399" t="s">
        <v>61</v>
      </c>
      <c r="D399" t="s">
        <v>54</v>
      </c>
      <c r="F399" t="str">
        <f t="shared" si="7"/>
        <v>[ICR, INV, XICR, XINV]</v>
      </c>
      <c r="G399" t="s">
        <v>9</v>
      </c>
    </row>
    <row r="400" spans="1:7" x14ac:dyDescent="0.3">
      <c r="A400" s="1" t="str">
        <f>"4269"</f>
        <v>4269</v>
      </c>
      <c r="B400" s="1"/>
      <c r="C400" t="s">
        <v>61</v>
      </c>
      <c r="D400" t="s">
        <v>54</v>
      </c>
      <c r="F400" t="str">
        <f t="shared" si="7"/>
        <v>[ICR, INV, XICR, XINV]</v>
      </c>
      <c r="G400" t="s">
        <v>9</v>
      </c>
    </row>
    <row r="401" spans="1:7" x14ac:dyDescent="0.3">
      <c r="A401" s="1" t="str">
        <f>"4270"</f>
        <v>4270</v>
      </c>
      <c r="B401" s="1"/>
      <c r="C401" t="s">
        <v>61</v>
      </c>
      <c r="D401" t="s">
        <v>54</v>
      </c>
      <c r="F401" t="str">
        <f t="shared" si="7"/>
        <v>[ICR, INV, XICR, XINV]</v>
      </c>
      <c r="G401" t="s">
        <v>9</v>
      </c>
    </row>
    <row r="402" spans="1:7" x14ac:dyDescent="0.3">
      <c r="A402" s="1" t="str">
        <f>"4271"</f>
        <v>4271</v>
      </c>
      <c r="B402" s="1"/>
      <c r="C402" t="s">
        <v>61</v>
      </c>
      <c r="D402" t="s">
        <v>54</v>
      </c>
      <c r="F402" t="str">
        <f t="shared" si="7"/>
        <v>[ICR, INV, XICR, XINV]</v>
      </c>
      <c r="G402" t="s">
        <v>9</v>
      </c>
    </row>
    <row r="403" spans="1:7" x14ac:dyDescent="0.3">
      <c r="A403" s="1" t="str">
        <f>"4272"</f>
        <v>4272</v>
      </c>
      <c r="B403" s="1"/>
      <c r="C403" t="s">
        <v>61</v>
      </c>
      <c r="D403" t="s">
        <v>54</v>
      </c>
      <c r="F403" t="str">
        <f t="shared" si="7"/>
        <v>[ICR, INV, XICR, XINV]</v>
      </c>
      <c r="G403" t="s">
        <v>9</v>
      </c>
    </row>
    <row r="404" spans="1:7" x14ac:dyDescent="0.3">
      <c r="A404" s="1" t="str">
        <f>"4273"</f>
        <v>4273</v>
      </c>
      <c r="B404" s="1"/>
      <c r="C404" t="s">
        <v>61</v>
      </c>
      <c r="D404" t="s">
        <v>54</v>
      </c>
      <c r="F404" t="str">
        <f t="shared" si="7"/>
        <v>[ICR, INV, XICR, XINV]</v>
      </c>
      <c r="G404" t="s">
        <v>9</v>
      </c>
    </row>
    <row r="405" spans="1:7" x14ac:dyDescent="0.3">
      <c r="A405" s="1" t="str">
        <f>"4274"</f>
        <v>4274</v>
      </c>
      <c r="B405" s="1"/>
      <c r="C405" t="s">
        <v>61</v>
      </c>
      <c r="D405" t="s">
        <v>54</v>
      </c>
      <c r="F405" t="str">
        <f t="shared" si="7"/>
        <v>[ICR, INV, XICR, XINV]</v>
      </c>
      <c r="G405" t="s">
        <v>9</v>
      </c>
    </row>
    <row r="406" spans="1:7" x14ac:dyDescent="0.3">
      <c r="A406" s="1" t="str">
        <f>"4275"</f>
        <v>4275</v>
      </c>
      <c r="B406" s="1"/>
      <c r="C406" t="s">
        <v>61</v>
      </c>
      <c r="D406" t="s">
        <v>54</v>
      </c>
      <c r="F406" t="str">
        <f t="shared" si="7"/>
        <v>[ICR, INV, XICR, XINV]</v>
      </c>
      <c r="G406" t="s">
        <v>9</v>
      </c>
    </row>
    <row r="407" spans="1:7" x14ac:dyDescent="0.3">
      <c r="A407" s="1" t="str">
        <f>"4276"</f>
        <v>4276</v>
      </c>
      <c r="B407" s="1"/>
      <c r="C407" t="s">
        <v>61</v>
      </c>
      <c r="D407" t="s">
        <v>54</v>
      </c>
      <c r="F407" t="str">
        <f t="shared" si="7"/>
        <v>[ICR, INV, XICR, XINV]</v>
      </c>
      <c r="G407" t="s">
        <v>9</v>
      </c>
    </row>
    <row r="408" spans="1:7" x14ac:dyDescent="0.3">
      <c r="A408" s="1" t="str">
        <f>"4277"</f>
        <v>4277</v>
      </c>
      <c r="B408" s="1"/>
      <c r="C408" t="s">
        <v>61</v>
      </c>
      <c r="D408" t="s">
        <v>54</v>
      </c>
      <c r="F408" t="str">
        <f t="shared" si="7"/>
        <v>[ICR, INV, XICR, XINV]</v>
      </c>
      <c r="G408" t="s">
        <v>9</v>
      </c>
    </row>
    <row r="409" spans="1:7" x14ac:dyDescent="0.3">
      <c r="A409" s="1" t="str">
        <f>"4278"</f>
        <v>4278</v>
      </c>
      <c r="B409" s="1"/>
      <c r="C409" t="s">
        <v>61</v>
      </c>
      <c r="D409" t="s">
        <v>54</v>
      </c>
      <c r="F409" t="str">
        <f t="shared" si="7"/>
        <v>[ICR, INV, XICR, XINV]</v>
      </c>
      <c r="G409" t="s">
        <v>9</v>
      </c>
    </row>
    <row r="410" spans="1:7" x14ac:dyDescent="0.3">
      <c r="A410" s="1" t="str">
        <f>"4279"</f>
        <v>4279</v>
      </c>
      <c r="B410" s="1"/>
      <c r="C410" t="s">
        <v>61</v>
      </c>
      <c r="D410" t="s">
        <v>54</v>
      </c>
      <c r="F410" t="str">
        <f t="shared" si="7"/>
        <v>[ICR, INV, XICR, XINV]</v>
      </c>
      <c r="G410" t="s">
        <v>9</v>
      </c>
    </row>
    <row r="411" spans="1:7" x14ac:dyDescent="0.3">
      <c r="A411" s="1" t="str">
        <f>"4280"</f>
        <v>4280</v>
      </c>
      <c r="B411" s="1"/>
      <c r="C411" t="s">
        <v>61</v>
      </c>
      <c r="D411" t="s">
        <v>54</v>
      </c>
      <c r="F411" t="str">
        <f t="shared" si="7"/>
        <v>[ICR, INV, XICR, XINV]</v>
      </c>
      <c r="G411" t="s">
        <v>9</v>
      </c>
    </row>
    <row r="412" spans="1:7" x14ac:dyDescent="0.3">
      <c r="A412" s="1" t="str">
        <f>"4282"</f>
        <v>4282</v>
      </c>
      <c r="B412" s="1"/>
      <c r="C412" t="s">
        <v>105</v>
      </c>
      <c r="D412" t="s">
        <v>38</v>
      </c>
      <c r="F412" t="str">
        <f>"[CADJ, CLH, IV, JOE, JOV, OUPA, RCR, RDCS, RIN, RRD, XOIP, XOIR, XRCR, XRIN, YEND]"</f>
        <v>[CADJ, CLH, IV, JOE, JOV, OUPA, RCR, RDCS, RIN, RRD, XOIP, XOIR, XRCR, XRIN, YEND]</v>
      </c>
      <c r="G412" t="s">
        <v>9</v>
      </c>
    </row>
    <row r="413" spans="1:7" x14ac:dyDescent="0.3">
      <c r="A413" s="1" t="str">
        <f>"4282"</f>
        <v>4282</v>
      </c>
      <c r="B413" s="1"/>
      <c r="C413" t="s">
        <v>106</v>
      </c>
      <c r="D413" t="s">
        <v>54</v>
      </c>
      <c r="F413" t="str">
        <f>"[ICR, INV, XICR, XINV]"</f>
        <v>[ICR, INV, XICR, XINV]</v>
      </c>
      <c r="G413" t="s">
        <v>9</v>
      </c>
    </row>
    <row r="414" spans="1:7" x14ac:dyDescent="0.3">
      <c r="A414" s="1" t="str">
        <f>"4283"</f>
        <v>4283</v>
      </c>
      <c r="B414" s="1"/>
      <c r="C414" t="s">
        <v>61</v>
      </c>
      <c r="D414" t="s">
        <v>54</v>
      </c>
      <c r="F414" t="str">
        <f>"[ICR, INV, XICR, XINV]"</f>
        <v>[ICR, INV, XICR, XINV]</v>
      </c>
      <c r="G414" t="s">
        <v>9</v>
      </c>
    </row>
    <row r="415" spans="1:7" x14ac:dyDescent="0.3">
      <c r="A415" s="1" t="str">
        <f>"4284"</f>
        <v>4284</v>
      </c>
      <c r="B415" s="1"/>
      <c r="C415" t="s">
        <v>105</v>
      </c>
      <c r="D415" t="s">
        <v>38</v>
      </c>
      <c r="F415" t="str">
        <f>"[CADJ, CLH, IV, JOE, JOV, OUPA, RCR, RDCS, RIN, RRD, XOIP, XOIR, XRCR, XRIN, YEND]"</f>
        <v>[CADJ, CLH, IV, JOE, JOV, OUPA, RCR, RDCS, RIN, RRD, XOIP, XOIR, XRCR, XRIN, YEND]</v>
      </c>
      <c r="G415" t="s">
        <v>9</v>
      </c>
    </row>
    <row r="416" spans="1:7" x14ac:dyDescent="0.3">
      <c r="A416" s="1" t="str">
        <f>"4284"</f>
        <v>4284</v>
      </c>
      <c r="B416" s="1"/>
      <c r="C416" t="s">
        <v>106</v>
      </c>
      <c r="D416" t="s">
        <v>54</v>
      </c>
      <c r="F416" t="str">
        <f>"[ICR, INV, XICR, XINV]"</f>
        <v>[ICR, INV, XICR, XINV]</v>
      </c>
      <c r="G416" t="s">
        <v>9</v>
      </c>
    </row>
    <row r="417" spans="1:7" x14ac:dyDescent="0.3">
      <c r="A417" s="1" t="str">
        <f>"4285"</f>
        <v>4285</v>
      </c>
      <c r="B417" s="1"/>
      <c r="C417" t="s">
        <v>61</v>
      </c>
      <c r="D417" t="s">
        <v>54</v>
      </c>
      <c r="F417" t="str">
        <f>"[ICR, INV, RCR, XICR, XINV, XRIN]"</f>
        <v>[ICR, INV, RCR, XICR, XINV, XRIN]</v>
      </c>
      <c r="G417" t="s">
        <v>9</v>
      </c>
    </row>
    <row r="418" spans="1:7" x14ac:dyDescent="0.3">
      <c r="A418" s="1" t="str">
        <f>"4286"</f>
        <v>4286</v>
      </c>
      <c r="B418" s="1"/>
      <c r="C418" t="s">
        <v>105</v>
      </c>
      <c r="D418" t="s">
        <v>38</v>
      </c>
      <c r="F418" t="str">
        <f>"[CADJ, CLH, IV, JOE, JOV, OUPA, RCR, RDCS, RIN, RRD, XOIP, XOIR, XRCR, XRIN, YEND]"</f>
        <v>[CADJ, CLH, IV, JOE, JOV, OUPA, RCR, RDCS, RIN, RRD, XOIP, XOIR, XRCR, XRIN, YEND]</v>
      </c>
      <c r="G418" t="s">
        <v>9</v>
      </c>
    </row>
    <row r="419" spans="1:7" x14ac:dyDescent="0.3">
      <c r="A419" s="1" t="str">
        <f>"4288"</f>
        <v>4288</v>
      </c>
      <c r="B419" s="1"/>
      <c r="C419" t="s">
        <v>61</v>
      </c>
      <c r="D419" t="s">
        <v>54</v>
      </c>
      <c r="F419" t="str">
        <f>"[ICR, INV, XICR, XINV]"</f>
        <v>[ICR, INV, XICR, XINV]</v>
      </c>
      <c r="G419" t="s">
        <v>9</v>
      </c>
    </row>
    <row r="420" spans="1:7" x14ac:dyDescent="0.3">
      <c r="A420" s="1" t="str">
        <f>"4291"</f>
        <v>4291</v>
      </c>
      <c r="B420" s="1"/>
      <c r="C420" t="s">
        <v>61</v>
      </c>
      <c r="D420" t="s">
        <v>54</v>
      </c>
      <c r="F420" t="str">
        <f>"[ICR, INV, XICR, XINV]"</f>
        <v>[ICR, INV, XICR, XINV]</v>
      </c>
      <c r="G420" t="s">
        <v>9</v>
      </c>
    </row>
    <row r="421" spans="1:7" x14ac:dyDescent="0.3">
      <c r="A421" s="1" t="str">
        <f>"4292"</f>
        <v>4292</v>
      </c>
      <c r="B421" s="1"/>
      <c r="C421" t="s">
        <v>61</v>
      </c>
      <c r="D421" t="s">
        <v>54</v>
      </c>
      <c r="F421" t="str">
        <f>"[ICR, INV, XICR, XINV]"</f>
        <v>[ICR, INV, XICR, XINV]</v>
      </c>
      <c r="G421" t="s">
        <v>9</v>
      </c>
    </row>
    <row r="422" spans="1:7" x14ac:dyDescent="0.3">
      <c r="A422" s="1" t="str">
        <f>"4295"</f>
        <v>4295</v>
      </c>
      <c r="B422" s="1"/>
      <c r="C422" t="s">
        <v>61</v>
      </c>
      <c r="D422" t="s">
        <v>54</v>
      </c>
      <c r="F422" t="str">
        <f>"[ICR, INV, XICR, XINV]"</f>
        <v>[ICR, INV, XICR, XINV]</v>
      </c>
      <c r="G422" t="s">
        <v>9</v>
      </c>
    </row>
    <row r="423" spans="1:7" x14ac:dyDescent="0.3">
      <c r="A423" s="1" t="str">
        <f>"4296"</f>
        <v>4296</v>
      </c>
      <c r="B423" s="1"/>
      <c r="C423" t="s">
        <v>61</v>
      </c>
      <c r="D423" t="s">
        <v>54</v>
      </c>
      <c r="F423" t="str">
        <f>"[ICR, INV, XICR, XINV]"</f>
        <v>[ICR, INV, XICR, XINV]</v>
      </c>
      <c r="G423" t="s">
        <v>9</v>
      </c>
    </row>
    <row r="424" spans="1:7" x14ac:dyDescent="0.3">
      <c r="A424" s="1" t="str">
        <f>"4300"</f>
        <v>4300</v>
      </c>
      <c r="B424" s="1"/>
      <c r="C424" t="s">
        <v>66</v>
      </c>
      <c r="D424" t="s">
        <v>54</v>
      </c>
      <c r="F424" t="str">
        <f>"[CADJ, CLH, ICR, INV, IV, JOE, JOV, OUPA, RCR, RDCS, RIN, RRD, XICR, XINV, XOIP, XOIR, XRCR, XRIN, YEND]"</f>
        <v>[CADJ, CLH, ICR, INV, IV, JOE, JOV, OUPA, RCR, RDCS, RIN, RRD, XICR, XINV, XOIP, XOIR, XRCR, XRIN, YEND]</v>
      </c>
      <c r="G424" t="s">
        <v>9</v>
      </c>
    </row>
    <row r="425" spans="1:7" x14ac:dyDescent="0.3">
      <c r="A425" s="1" t="str">
        <f>"4302"</f>
        <v>4302</v>
      </c>
      <c r="B425" s="1"/>
      <c r="C425" t="str">
        <f>"767"</f>
        <v>767</v>
      </c>
      <c r="D425" t="s">
        <v>54</v>
      </c>
      <c r="F425" t="str">
        <f>"[B2BT, JOE, PMT, RCR, RIN, RRD, XRCR, XRIN, YEND]"</f>
        <v>[B2BT, JOE, PMT, RCR, RIN, RRD, XRCR, XRIN, YEND]</v>
      </c>
      <c r="G425" t="s">
        <v>9</v>
      </c>
    </row>
    <row r="426" spans="1:7" x14ac:dyDescent="0.3">
      <c r="A426" s="1" t="str">
        <f>"4302"</f>
        <v>4302</v>
      </c>
      <c r="B426" s="1"/>
      <c r="C426" t="s">
        <v>37</v>
      </c>
      <c r="D426" t="s">
        <v>38</v>
      </c>
      <c r="F426" t="s">
        <v>58</v>
      </c>
      <c r="G426" t="s">
        <v>9</v>
      </c>
    </row>
    <row r="427" spans="1:7" x14ac:dyDescent="0.3">
      <c r="A427" s="1" t="str">
        <f>"4303"</f>
        <v>4303</v>
      </c>
      <c r="B427" s="1"/>
      <c r="C427" t="str">
        <f>"767"</f>
        <v>767</v>
      </c>
      <c r="D427" t="s">
        <v>54</v>
      </c>
      <c r="F427" t="str">
        <f>"[JOE, RCR, RIN, RRD, XRCR, XRIN, YEND]"</f>
        <v>[JOE, RCR, RIN, RRD, XRCR, XRIN, YEND]</v>
      </c>
      <c r="G427" t="s">
        <v>9</v>
      </c>
    </row>
    <row r="428" spans="1:7" x14ac:dyDescent="0.3">
      <c r="A428" s="1" t="str">
        <f>"4303"</f>
        <v>4303</v>
      </c>
      <c r="B428" s="1"/>
      <c r="C428" t="s">
        <v>37</v>
      </c>
      <c r="D428" t="s">
        <v>38</v>
      </c>
      <c r="F428" t="str">
        <f>"[ES, ICR, INV, XICR, XINV]"</f>
        <v>[ES, ICR, INV, XICR, XINV]</v>
      </c>
      <c r="G428" t="s">
        <v>9</v>
      </c>
    </row>
    <row r="429" spans="1:7" x14ac:dyDescent="0.3">
      <c r="A429" s="1" t="str">
        <f>"4305"</f>
        <v>4305</v>
      </c>
      <c r="B429" s="1"/>
      <c r="C429" t="s">
        <v>68</v>
      </c>
      <c r="D429" t="s">
        <v>54</v>
      </c>
      <c r="F429" t="str">
        <f>"[CADJ, CLH, ICR, INV, IV, JOV, OUPA, RDCS, XICR, XINV, XOIP, XOIR]"</f>
        <v>[CADJ, CLH, ICR, INV, IV, JOV, OUPA, RDCS, XICR, XINV, XOIP, XOIR]</v>
      </c>
      <c r="G429" t="s">
        <v>9</v>
      </c>
    </row>
    <row r="430" spans="1:7" x14ac:dyDescent="0.3">
      <c r="A430" s="1" t="str">
        <f>"4308"</f>
        <v>4308</v>
      </c>
      <c r="B430" s="1"/>
      <c r="C430" t="s">
        <v>75</v>
      </c>
      <c r="D430" t="s">
        <v>54</v>
      </c>
      <c r="F430" t="str">
        <f>"[CADJ, CLH, ICR, INV, IV, JOV, OUPA, RDCS, XICR, XINV, XOIP, XOIR]"</f>
        <v>[CADJ, CLH, ICR, INV, IV, JOV, OUPA, RDCS, XICR, XINV, XOIP, XOIR]</v>
      </c>
      <c r="G430" t="s">
        <v>9</v>
      </c>
    </row>
    <row r="431" spans="1:7" x14ac:dyDescent="0.3">
      <c r="A431" s="1" t="str">
        <f>"4309"</f>
        <v>4309</v>
      </c>
      <c r="B431" s="1"/>
      <c r="C431" t="s">
        <v>76</v>
      </c>
      <c r="D431" t="s">
        <v>38</v>
      </c>
      <c r="F431" t="str">
        <f>"[CADJ, CLH, IV, JOE, JOV, OUPA, RCR, RDCS, RIN, RRD, XOIP, XOIR, XRCR, XRIN, YEND]"</f>
        <v>[CADJ, CLH, IV, JOE, JOV, OUPA, RCR, RDCS, RIN, RRD, XOIP, XOIR, XRCR, XRIN, YEND]</v>
      </c>
      <c r="G431" t="s">
        <v>9</v>
      </c>
    </row>
    <row r="432" spans="1:7" x14ac:dyDescent="0.3">
      <c r="A432" s="1" t="str">
        <f>"4309"</f>
        <v>4309</v>
      </c>
      <c r="B432" s="1"/>
      <c r="C432" t="s">
        <v>99</v>
      </c>
      <c r="D432" t="s">
        <v>54</v>
      </c>
      <c r="F432" t="str">
        <f>"[ICR, INV, XICR, XINV]"</f>
        <v>[ICR, INV, XICR, XINV]</v>
      </c>
      <c r="G432" t="s">
        <v>9</v>
      </c>
    </row>
    <row r="433" spans="1:7" x14ac:dyDescent="0.3">
      <c r="A433" s="1" t="str">
        <f>"4310"</f>
        <v>4310</v>
      </c>
      <c r="B433" s="1"/>
      <c r="C433" t="s">
        <v>107</v>
      </c>
      <c r="D433" t="s">
        <v>38</v>
      </c>
      <c r="F433" t="s">
        <v>58</v>
      </c>
      <c r="G433" t="s">
        <v>9</v>
      </c>
    </row>
    <row r="434" spans="1:7" x14ac:dyDescent="0.3">
      <c r="A434" s="1" t="str">
        <f>"4312"</f>
        <v>4312</v>
      </c>
      <c r="B434" s="1"/>
      <c r="C434" t="s">
        <v>98</v>
      </c>
      <c r="D434" t="s">
        <v>38</v>
      </c>
      <c r="F434" t="str">
        <f>"[CADJ, CLH, IV, JOV, OUPA, RCR, RDCS, RIN, XOIP, XOIR, XRCR, XRIN]"</f>
        <v>[CADJ, CLH, IV, JOV, OUPA, RCR, RDCS, RIN, XOIP, XOIR, XRCR, XRIN]</v>
      </c>
      <c r="G434" t="s">
        <v>9</v>
      </c>
    </row>
    <row r="435" spans="1:7" x14ac:dyDescent="0.3">
      <c r="A435" s="1" t="str">
        <f>"4312"</f>
        <v>4312</v>
      </c>
      <c r="B435" s="1"/>
      <c r="C435" t="s">
        <v>99</v>
      </c>
      <c r="D435" t="s">
        <v>54</v>
      </c>
      <c r="F435" t="str">
        <f>"[ICR, INV, XICR, XINV]"</f>
        <v>[ICR, INV, XICR, XINV]</v>
      </c>
      <c r="G435" t="s">
        <v>9</v>
      </c>
    </row>
    <row r="436" spans="1:7" x14ac:dyDescent="0.3">
      <c r="A436" s="1" t="str">
        <f>"4313"</f>
        <v>4313</v>
      </c>
      <c r="B436" s="1"/>
      <c r="C436" t="s">
        <v>98</v>
      </c>
      <c r="D436" t="s">
        <v>38</v>
      </c>
      <c r="F436" t="str">
        <f>"[CADJ, CLH, IV, JOE, JOV, OUPA, RCR, RDCS, RIN, RRD, XOIP, XOIR, XRCR, XRIN, YEND]"</f>
        <v>[CADJ, CLH, IV, JOE, JOV, OUPA, RCR, RDCS, RIN, RRD, XOIP, XOIR, XRCR, XRIN, YEND]</v>
      </c>
      <c r="G436" t="s">
        <v>9</v>
      </c>
    </row>
    <row r="437" spans="1:7" x14ac:dyDescent="0.3">
      <c r="A437" s="1" t="str">
        <f>"4313"</f>
        <v>4313</v>
      </c>
      <c r="B437" s="1"/>
      <c r="C437" t="s">
        <v>99</v>
      </c>
      <c r="D437" t="s">
        <v>54</v>
      </c>
      <c r="F437" t="str">
        <f>"[ICR, INV, XICR, XINV]"</f>
        <v>[ICR, INV, XICR, XINV]</v>
      </c>
      <c r="G437" t="s">
        <v>9</v>
      </c>
    </row>
    <row r="438" spans="1:7" x14ac:dyDescent="0.3">
      <c r="A438" s="1" t="str">
        <f>"4314"</f>
        <v>4314</v>
      </c>
      <c r="B438" s="1"/>
      <c r="C438" t="s">
        <v>98</v>
      </c>
      <c r="D438" t="s">
        <v>38</v>
      </c>
      <c r="F438" t="str">
        <f>"[CADJ, CLH, IV, JOV, OUPA, RCR, RDCS, RIN, XOIP, XOIR, XRCR, XRIN]"</f>
        <v>[CADJ, CLH, IV, JOV, OUPA, RCR, RDCS, RIN, XOIP, XOIR, XRCR, XRIN]</v>
      </c>
      <c r="G438" t="s">
        <v>9</v>
      </c>
    </row>
    <row r="439" spans="1:7" x14ac:dyDescent="0.3">
      <c r="A439" s="1" t="str">
        <f>"4314"</f>
        <v>4314</v>
      </c>
      <c r="B439" s="1"/>
      <c r="C439" t="s">
        <v>99</v>
      </c>
      <c r="D439" t="s">
        <v>54</v>
      </c>
      <c r="F439" t="str">
        <f>"[ICR, INV, XICR, XINV]"</f>
        <v>[ICR, INV, XICR, XINV]</v>
      </c>
      <c r="G439" t="s">
        <v>9</v>
      </c>
    </row>
    <row r="440" spans="1:7" x14ac:dyDescent="0.3">
      <c r="A440" s="1" t="str">
        <f>"4316"</f>
        <v>4316</v>
      </c>
      <c r="B440" s="1"/>
      <c r="C440" t="s">
        <v>98</v>
      </c>
      <c r="D440" t="s">
        <v>38</v>
      </c>
      <c r="F440" t="str">
        <f>"[CADJ, CLH, IV, JOV, OUPA, RCR, RDCS, RIN, XOIP, XOIR, XRCR, XRIN]"</f>
        <v>[CADJ, CLH, IV, JOV, OUPA, RCR, RDCS, RIN, XOIP, XOIR, XRCR, XRIN]</v>
      </c>
      <c r="G440" t="s">
        <v>9</v>
      </c>
    </row>
    <row r="441" spans="1:7" x14ac:dyDescent="0.3">
      <c r="A441" s="1" t="str">
        <f>"4316"</f>
        <v>4316</v>
      </c>
      <c r="B441" s="1"/>
      <c r="C441" t="s">
        <v>99</v>
      </c>
      <c r="D441" t="s">
        <v>54</v>
      </c>
      <c r="F441" t="str">
        <f>"[ICR, INV, XICR, XINV]"</f>
        <v>[ICR, INV, XICR, XINV]</v>
      </c>
      <c r="G441" t="s">
        <v>9</v>
      </c>
    </row>
    <row r="442" spans="1:7" x14ac:dyDescent="0.3">
      <c r="A442" s="1" t="str">
        <f>"4317"</f>
        <v>4317</v>
      </c>
      <c r="B442" s="1"/>
      <c r="C442" t="s">
        <v>98</v>
      </c>
      <c r="D442" t="s">
        <v>38</v>
      </c>
      <c r="F442" t="str">
        <f>"[CADJ, CLH, IV, JOV, OUPA, RCR, RDCS, RIN, XOIP, XOIR, XRCR, XRIN]"</f>
        <v>[CADJ, CLH, IV, JOV, OUPA, RCR, RDCS, RIN, XOIP, XOIR, XRCR, XRIN]</v>
      </c>
      <c r="G442" t="s">
        <v>9</v>
      </c>
    </row>
    <row r="443" spans="1:7" x14ac:dyDescent="0.3">
      <c r="A443" s="1" t="str">
        <f>"4317"</f>
        <v>4317</v>
      </c>
      <c r="B443" s="1"/>
      <c r="C443" t="s">
        <v>99</v>
      </c>
      <c r="D443" t="s">
        <v>54</v>
      </c>
      <c r="F443" t="str">
        <f>"[ICR, INV, XICR, XINV]"</f>
        <v>[ICR, INV, XICR, XINV]</v>
      </c>
      <c r="G443" t="s">
        <v>9</v>
      </c>
    </row>
    <row r="444" spans="1:7" x14ac:dyDescent="0.3">
      <c r="A444" s="1" t="str">
        <f>"4318"</f>
        <v>4318</v>
      </c>
      <c r="B444" s="1"/>
      <c r="C444" t="s">
        <v>98</v>
      </c>
      <c r="D444" t="s">
        <v>38</v>
      </c>
      <c r="F444" t="str">
        <f>"[CADJ, CLH, IV, JOV, OUPA, RCR, RDCS, RIN, XOIP, XOIR, XRCR, XRIN]"</f>
        <v>[CADJ, CLH, IV, JOV, OUPA, RCR, RDCS, RIN, XOIP, XOIR, XRCR, XRIN]</v>
      </c>
      <c r="G444" t="s">
        <v>9</v>
      </c>
    </row>
    <row r="445" spans="1:7" x14ac:dyDescent="0.3">
      <c r="A445" s="1" t="str">
        <f>"4318"</f>
        <v>4318</v>
      </c>
      <c r="B445" s="1"/>
      <c r="C445" t="s">
        <v>99</v>
      </c>
      <c r="D445" t="s">
        <v>54</v>
      </c>
      <c r="F445" t="str">
        <f>"[ICR, INV, XICR, XINV]"</f>
        <v>[ICR, INV, XICR, XINV]</v>
      </c>
      <c r="G445" t="s">
        <v>9</v>
      </c>
    </row>
    <row r="446" spans="1:7" x14ac:dyDescent="0.3">
      <c r="A446" s="1" t="str">
        <f>"4319"</f>
        <v>4319</v>
      </c>
      <c r="B446" s="1"/>
      <c r="C446" t="s">
        <v>98</v>
      </c>
      <c r="D446" t="s">
        <v>38</v>
      </c>
      <c r="F446" t="str">
        <f>"[CADJ, CLH, IV, JOV, OUPA, RCR, RDCS, RIN, XOIP, XOIR, XRCR, XRIN]"</f>
        <v>[CADJ, CLH, IV, JOV, OUPA, RCR, RDCS, RIN, XOIP, XOIR, XRCR, XRIN]</v>
      </c>
      <c r="G446" t="s">
        <v>9</v>
      </c>
    </row>
    <row r="447" spans="1:7" x14ac:dyDescent="0.3">
      <c r="A447" s="1" t="str">
        <f>"4319"</f>
        <v>4319</v>
      </c>
      <c r="B447" s="1"/>
      <c r="C447" t="s">
        <v>99</v>
      </c>
      <c r="D447" t="s">
        <v>54</v>
      </c>
      <c r="F447" t="str">
        <f>"[ICR, INV, XICR, XINV]"</f>
        <v>[ICR, INV, XICR, XINV]</v>
      </c>
      <c r="G447" t="s">
        <v>9</v>
      </c>
    </row>
    <row r="448" spans="1:7" x14ac:dyDescent="0.3">
      <c r="A448" s="1" t="str">
        <f>"4320"</f>
        <v>4320</v>
      </c>
      <c r="B448" s="1"/>
      <c r="C448" t="s">
        <v>107</v>
      </c>
      <c r="D448" t="s">
        <v>38</v>
      </c>
      <c r="F448" t="s">
        <v>58</v>
      </c>
      <c r="G448" t="s">
        <v>9</v>
      </c>
    </row>
    <row r="449" spans="1:7" x14ac:dyDescent="0.3">
      <c r="A449" s="1" t="str">
        <f>"4322"</f>
        <v>4322</v>
      </c>
      <c r="B449" s="1"/>
      <c r="C449" t="s">
        <v>98</v>
      </c>
      <c r="D449" t="s">
        <v>38</v>
      </c>
      <c r="F449" t="str">
        <f>"[CADJ, CLH, IV, JOV, OUPA, RDCS, XOIP, XOIR]"</f>
        <v>[CADJ, CLH, IV, JOV, OUPA, RDCS, XOIP, XOIR]</v>
      </c>
      <c r="G449" t="s">
        <v>9</v>
      </c>
    </row>
    <row r="450" spans="1:7" x14ac:dyDescent="0.3">
      <c r="A450" s="1" t="str">
        <f>"4322"</f>
        <v>4322</v>
      </c>
      <c r="B450" s="1"/>
      <c r="C450" t="s">
        <v>99</v>
      </c>
      <c r="D450" t="s">
        <v>54</v>
      </c>
      <c r="F450" t="str">
        <f>"[ICR, INV, XICR, XINV]"</f>
        <v>[ICR, INV, XICR, XINV]</v>
      </c>
      <c r="G450" t="s">
        <v>9</v>
      </c>
    </row>
    <row r="451" spans="1:7" x14ac:dyDescent="0.3">
      <c r="A451" s="1" t="str">
        <f>"4323"</f>
        <v>4323</v>
      </c>
      <c r="B451" s="1"/>
      <c r="C451" t="s">
        <v>98</v>
      </c>
      <c r="D451" t="s">
        <v>38</v>
      </c>
      <c r="F451" t="str">
        <f>"[CADJ, CLH, IV, JOV, OUPA, RDCS, XOIP, XOIR]"</f>
        <v>[CADJ, CLH, IV, JOV, OUPA, RDCS, XOIP, XOIR]</v>
      </c>
      <c r="G451" t="s">
        <v>9</v>
      </c>
    </row>
    <row r="452" spans="1:7" x14ac:dyDescent="0.3">
      <c r="A452" s="1" t="str">
        <f>"4323"</f>
        <v>4323</v>
      </c>
      <c r="B452" s="1"/>
      <c r="C452" t="s">
        <v>99</v>
      </c>
      <c r="D452" t="s">
        <v>54</v>
      </c>
      <c r="F452" t="str">
        <f>"[ICR, INV, XICR, XINV]"</f>
        <v>[ICR, INV, XICR, XINV]</v>
      </c>
      <c r="G452" t="s">
        <v>9</v>
      </c>
    </row>
    <row r="453" spans="1:7" x14ac:dyDescent="0.3">
      <c r="A453" s="1" t="str">
        <f>"4324"</f>
        <v>4324</v>
      </c>
      <c r="B453" s="1"/>
      <c r="C453" t="s">
        <v>98</v>
      </c>
      <c r="D453" t="s">
        <v>38</v>
      </c>
      <c r="F453" t="str">
        <f>"[CADJ, CLH, IV, JOV, OUPA, RDCS, XOIP, XOIR]"</f>
        <v>[CADJ, CLH, IV, JOV, OUPA, RDCS, XOIP, XOIR]</v>
      </c>
      <c r="G453" t="s">
        <v>9</v>
      </c>
    </row>
    <row r="454" spans="1:7" x14ac:dyDescent="0.3">
      <c r="A454" s="1" t="str">
        <f>"4324"</f>
        <v>4324</v>
      </c>
      <c r="B454" s="1"/>
      <c r="C454" t="s">
        <v>99</v>
      </c>
      <c r="D454" t="s">
        <v>54</v>
      </c>
      <c r="F454" t="str">
        <f>"[ICR, INV, XICR, XINV]"</f>
        <v>[ICR, INV, XICR, XINV]</v>
      </c>
      <c r="G454" t="s">
        <v>9</v>
      </c>
    </row>
    <row r="455" spans="1:7" x14ac:dyDescent="0.3">
      <c r="A455" s="1" t="str">
        <f>"4326"</f>
        <v>4326</v>
      </c>
      <c r="B455" s="1"/>
      <c r="C455" t="s">
        <v>98</v>
      </c>
      <c r="D455" t="s">
        <v>38</v>
      </c>
      <c r="F455" t="str">
        <f>"[CADJ, CLH, IV, JOV, OUPA, RDCS, XOIP, XOIR]"</f>
        <v>[CADJ, CLH, IV, JOV, OUPA, RDCS, XOIP, XOIR]</v>
      </c>
      <c r="G455" t="s">
        <v>9</v>
      </c>
    </row>
    <row r="456" spans="1:7" x14ac:dyDescent="0.3">
      <c r="A456" s="1" t="str">
        <f>"4326"</f>
        <v>4326</v>
      </c>
      <c r="B456" s="1"/>
      <c r="C456" t="s">
        <v>99</v>
      </c>
      <c r="D456" t="s">
        <v>54</v>
      </c>
      <c r="F456" t="str">
        <f>"[ICR, INV, XICR, XINV]"</f>
        <v>[ICR, INV, XICR, XINV]</v>
      </c>
      <c r="G456" t="s">
        <v>9</v>
      </c>
    </row>
    <row r="457" spans="1:7" x14ac:dyDescent="0.3">
      <c r="A457" s="1" t="str">
        <f>"4327"</f>
        <v>4327</v>
      </c>
      <c r="B457" s="1"/>
      <c r="C457" t="s">
        <v>98</v>
      </c>
      <c r="D457" t="s">
        <v>38</v>
      </c>
      <c r="F457" t="str">
        <f>"[CADJ, CLH, IV, JOV, OUPA, RDCS, XOIP, XOIR]"</f>
        <v>[CADJ, CLH, IV, JOV, OUPA, RDCS, XOIP, XOIR]</v>
      </c>
      <c r="G457" t="s">
        <v>9</v>
      </c>
    </row>
    <row r="458" spans="1:7" x14ac:dyDescent="0.3">
      <c r="A458" s="1" t="str">
        <f>"4327"</f>
        <v>4327</v>
      </c>
      <c r="B458" s="1"/>
      <c r="C458" t="s">
        <v>99</v>
      </c>
      <c r="D458" t="s">
        <v>54</v>
      </c>
      <c r="F458" t="str">
        <f>"[ICR, INV, XICR, XINV]"</f>
        <v>[ICR, INV, XICR, XINV]</v>
      </c>
      <c r="G458" t="s">
        <v>9</v>
      </c>
    </row>
    <row r="459" spans="1:7" x14ac:dyDescent="0.3">
      <c r="A459" s="1" t="str">
        <f>"4328"</f>
        <v>4328</v>
      </c>
      <c r="B459" s="1"/>
      <c r="C459" t="s">
        <v>98</v>
      </c>
      <c r="D459" t="s">
        <v>38</v>
      </c>
      <c r="F459" t="str">
        <f>"[CADJ, CLH, IV, JOV, OUPA, RDCS, XOIP, XOIR]"</f>
        <v>[CADJ, CLH, IV, JOV, OUPA, RDCS, XOIP, XOIR]</v>
      </c>
      <c r="G459" t="s">
        <v>9</v>
      </c>
    </row>
    <row r="460" spans="1:7" x14ac:dyDescent="0.3">
      <c r="A460" s="1" t="str">
        <f>"4328"</f>
        <v>4328</v>
      </c>
      <c r="B460" s="1"/>
      <c r="C460" t="s">
        <v>99</v>
      </c>
      <c r="D460" t="s">
        <v>54</v>
      </c>
      <c r="F460" t="str">
        <f>"[ICR, INV, XICR, XINV]"</f>
        <v>[ICR, INV, XICR, XINV]</v>
      </c>
      <c r="G460" t="s">
        <v>9</v>
      </c>
    </row>
    <row r="461" spans="1:7" x14ac:dyDescent="0.3">
      <c r="A461" s="1" t="str">
        <f>"4329"</f>
        <v>4329</v>
      </c>
      <c r="B461" s="1"/>
      <c r="C461" t="s">
        <v>98</v>
      </c>
      <c r="D461" t="s">
        <v>38</v>
      </c>
      <c r="F461" t="str">
        <f>"[CADJ, CLH, IV, JOV, OUPA, RDCS, XOIP, XOIR]"</f>
        <v>[CADJ, CLH, IV, JOV, OUPA, RDCS, XOIP, XOIR]</v>
      </c>
      <c r="G461" t="s">
        <v>9</v>
      </c>
    </row>
    <row r="462" spans="1:7" x14ac:dyDescent="0.3">
      <c r="A462" s="1" t="str">
        <f>"4329"</f>
        <v>4329</v>
      </c>
      <c r="B462" s="1"/>
      <c r="C462" t="s">
        <v>99</v>
      </c>
      <c r="D462" t="s">
        <v>54</v>
      </c>
      <c r="F462" t="str">
        <f>"[ICR, INV, XICR, XINV]"</f>
        <v>[ICR, INV, XICR, XINV]</v>
      </c>
      <c r="G462" t="s">
        <v>9</v>
      </c>
    </row>
    <row r="463" spans="1:7" x14ac:dyDescent="0.3">
      <c r="A463" s="1" t="str">
        <f>"4330"</f>
        <v>4330</v>
      </c>
      <c r="B463" s="1"/>
      <c r="C463" t="s">
        <v>98</v>
      </c>
      <c r="D463" t="s">
        <v>38</v>
      </c>
      <c r="F463" t="str">
        <f>"[CADJ, CLH, IV, JOE, JOV, OUPA, RCR, RDCS, RIN, RRD, XOIP, XOIR, XRCR, XRIN, YEND]"</f>
        <v>[CADJ, CLH, IV, JOE, JOV, OUPA, RCR, RDCS, RIN, RRD, XOIP, XOIR, XRCR, XRIN, YEND]</v>
      </c>
      <c r="G463" t="s">
        <v>9</v>
      </c>
    </row>
    <row r="464" spans="1:7" x14ac:dyDescent="0.3">
      <c r="A464" s="1" t="str">
        <f>"4330"</f>
        <v>4330</v>
      </c>
      <c r="B464" s="1"/>
      <c r="C464" t="s">
        <v>107</v>
      </c>
      <c r="D464" t="s">
        <v>38</v>
      </c>
      <c r="F464" t="s">
        <v>58</v>
      </c>
      <c r="G464" t="s">
        <v>9</v>
      </c>
    </row>
    <row r="465" spans="1:7" x14ac:dyDescent="0.3">
      <c r="A465" s="1" t="str">
        <f>"4331"</f>
        <v>4331</v>
      </c>
      <c r="B465" s="1"/>
      <c r="C465" t="s">
        <v>98</v>
      </c>
      <c r="D465" t="s">
        <v>38</v>
      </c>
      <c r="F465" t="str">
        <f>"[CADJ, CLH, IV, JOV, OUPA, RDCS, XOIP, XOIR]"</f>
        <v>[CADJ, CLH, IV, JOV, OUPA, RDCS, XOIP, XOIR]</v>
      </c>
      <c r="G465" t="s">
        <v>9</v>
      </c>
    </row>
    <row r="466" spans="1:7" x14ac:dyDescent="0.3">
      <c r="A466" s="1" t="str">
        <f>"4331"</f>
        <v>4331</v>
      </c>
      <c r="B466" s="1"/>
      <c r="C466" t="s">
        <v>107</v>
      </c>
      <c r="D466" t="s">
        <v>38</v>
      </c>
      <c r="F466" t="s">
        <v>58</v>
      </c>
      <c r="G466" t="s">
        <v>9</v>
      </c>
    </row>
    <row r="467" spans="1:7" x14ac:dyDescent="0.3">
      <c r="A467" s="1" t="str">
        <f>"4332"</f>
        <v>4332</v>
      </c>
      <c r="B467" s="1"/>
      <c r="C467" t="s">
        <v>98</v>
      </c>
      <c r="D467" t="s">
        <v>38</v>
      </c>
      <c r="F467" t="str">
        <f>"[JOE, RCR, RIN, RRD, XRCR, XRIN, YEND]"</f>
        <v>[JOE, RCR, RIN, RRD, XRCR, XRIN, YEND]</v>
      </c>
      <c r="G467" t="s">
        <v>9</v>
      </c>
    </row>
    <row r="468" spans="1:7" x14ac:dyDescent="0.3">
      <c r="A468" s="1" t="str">
        <f>"4333"</f>
        <v>4333</v>
      </c>
      <c r="B468" s="1"/>
      <c r="C468" t="s">
        <v>98</v>
      </c>
      <c r="D468" t="s">
        <v>38</v>
      </c>
      <c r="F468" t="str">
        <f>"[CADJ, CLH, IV, JOE, JOV, OUPA, RCR, RDCS, RIN, RRD, XOIP, XOIR, XRCR, XRIN, YEND]"</f>
        <v>[CADJ, CLH, IV, JOE, JOV, OUPA, RCR, RDCS, RIN, RRD, XOIP, XOIR, XRCR, XRIN, YEND]</v>
      </c>
      <c r="G468" t="s">
        <v>9</v>
      </c>
    </row>
    <row r="469" spans="1:7" x14ac:dyDescent="0.3">
      <c r="A469" s="1" t="str">
        <f>"4334"</f>
        <v>4334</v>
      </c>
      <c r="B469" s="1"/>
      <c r="C469" t="s">
        <v>98</v>
      </c>
      <c r="D469" t="s">
        <v>38</v>
      </c>
      <c r="F469" t="str">
        <f>"[JOE, RCR, RIN, RRD, XRCR, XRIN, YEND]"</f>
        <v>[JOE, RCR, RIN, RRD, XRCR, XRIN, YEND]</v>
      </c>
      <c r="G469" t="s">
        <v>9</v>
      </c>
    </row>
    <row r="470" spans="1:7" x14ac:dyDescent="0.3">
      <c r="A470" s="1" t="str">
        <f>"4335"</f>
        <v>4335</v>
      </c>
      <c r="B470" s="1"/>
      <c r="C470" t="s">
        <v>98</v>
      </c>
      <c r="D470" t="s">
        <v>38</v>
      </c>
      <c r="F470" t="str">
        <f>"[JOE, RCR, RIN, RRD, XRCR, XRIN, YEND]"</f>
        <v>[JOE, RCR, RIN, RRD, XRCR, XRIN, YEND]</v>
      </c>
      <c r="G470" t="s">
        <v>9</v>
      </c>
    </row>
    <row r="471" spans="1:7" x14ac:dyDescent="0.3">
      <c r="A471" s="1" t="str">
        <f>"4335"</f>
        <v>4335</v>
      </c>
      <c r="B471" s="1"/>
      <c r="C471" t="s">
        <v>65</v>
      </c>
      <c r="D471" t="s">
        <v>54</v>
      </c>
      <c r="F471" t="s">
        <v>9</v>
      </c>
      <c r="G471" t="s">
        <v>9</v>
      </c>
    </row>
    <row r="472" spans="1:7" x14ac:dyDescent="0.3">
      <c r="A472" s="1" t="str">
        <f>"4335"</f>
        <v>4335</v>
      </c>
      <c r="B472" s="1"/>
      <c r="C472" t="s">
        <v>107</v>
      </c>
      <c r="D472" t="s">
        <v>38</v>
      </c>
      <c r="F472" t="s">
        <v>58</v>
      </c>
      <c r="G472" t="s">
        <v>9</v>
      </c>
    </row>
    <row r="473" spans="1:7" x14ac:dyDescent="0.3">
      <c r="A473" s="1" t="str">
        <f>"4336"</f>
        <v>4336</v>
      </c>
      <c r="B473" s="1"/>
      <c r="C473" t="s">
        <v>98</v>
      </c>
      <c r="D473" t="s">
        <v>38</v>
      </c>
      <c r="F473" t="str">
        <f>"[JOE, RCR, RIN, RRD, XRCR, XRIN, YEND]"</f>
        <v>[JOE, RCR, RIN, RRD, XRCR, XRIN, YEND]</v>
      </c>
      <c r="G473" t="s">
        <v>9</v>
      </c>
    </row>
    <row r="474" spans="1:7" x14ac:dyDescent="0.3">
      <c r="A474" s="1" t="str">
        <f>"4337"</f>
        <v>4337</v>
      </c>
      <c r="B474" s="1"/>
      <c r="C474" t="s">
        <v>98</v>
      </c>
      <c r="D474" t="s">
        <v>38</v>
      </c>
      <c r="F474" t="str">
        <f>"[JOE, RCR, RIN, RRD, XRCR, XRIN, YEND]"</f>
        <v>[JOE, RCR, RIN, RRD, XRCR, XRIN, YEND]</v>
      </c>
      <c r="G474" t="s">
        <v>9</v>
      </c>
    </row>
    <row r="475" spans="1:7" x14ac:dyDescent="0.3">
      <c r="A475" s="1" t="str">
        <f>"4338"</f>
        <v>4338</v>
      </c>
      <c r="B475" s="1"/>
      <c r="C475" t="s">
        <v>98</v>
      </c>
      <c r="D475" t="s">
        <v>38</v>
      </c>
      <c r="F475" t="str">
        <f>"[CADJ, CLH, IV, JOE, JOV, OUPA, RCR, RDCS, RIN, RRD, XOIP, XOIR, XRCR, XRIN, YEND]"</f>
        <v>[CADJ, CLH, IV, JOE, JOV, OUPA, RCR, RDCS, RIN, RRD, XOIP, XOIR, XRCR, XRIN, YEND]</v>
      </c>
      <c r="G475" t="s">
        <v>9</v>
      </c>
    </row>
    <row r="476" spans="1:7" x14ac:dyDescent="0.3">
      <c r="A476" s="1" t="str">
        <f>"4339"</f>
        <v>4339</v>
      </c>
      <c r="B476" s="1"/>
      <c r="C476" t="s">
        <v>98</v>
      </c>
      <c r="D476" t="s">
        <v>38</v>
      </c>
      <c r="F476" t="str">
        <f>"[CADJ, CLH, IV, JOE, JOV, OUPA, RCR, RDCS, RIN, RRD, XOIP, XOIR, XRCR, XRIN, YEND]"</f>
        <v>[CADJ, CLH, IV, JOE, JOV, OUPA, RCR, RDCS, RIN, RRD, XOIP, XOIR, XRCR, XRIN, YEND]</v>
      </c>
      <c r="G476" t="s">
        <v>9</v>
      </c>
    </row>
    <row r="477" spans="1:7" x14ac:dyDescent="0.3">
      <c r="A477" s="1" t="str">
        <f>"4340"</f>
        <v>4340</v>
      </c>
      <c r="B477" s="1"/>
      <c r="C477" t="s">
        <v>78</v>
      </c>
      <c r="D477" t="s">
        <v>38</v>
      </c>
      <c r="F477" t="str">
        <f>"[CADJ, CLH, IV, JOE, JOV, OUPA, RDCS, RRD, XOIP, XOIR, YEND]"</f>
        <v>[CADJ, CLH, IV, JOE, JOV, OUPA, RDCS, RRD, XOIP, XOIR, YEND]</v>
      </c>
      <c r="G477" t="s">
        <v>9</v>
      </c>
    </row>
    <row r="478" spans="1:7" x14ac:dyDescent="0.3">
      <c r="A478" s="1" t="str">
        <f>"4340"</f>
        <v>4340</v>
      </c>
      <c r="B478" s="1"/>
      <c r="C478" t="s">
        <v>107</v>
      </c>
      <c r="D478" t="s">
        <v>38</v>
      </c>
      <c r="F478" t="s">
        <v>58</v>
      </c>
      <c r="G478" t="s">
        <v>9</v>
      </c>
    </row>
    <row r="479" spans="1:7" x14ac:dyDescent="0.3">
      <c r="A479" s="1" t="str">
        <f>"4345"</f>
        <v>4345</v>
      </c>
      <c r="B479" s="1"/>
      <c r="C479" t="s">
        <v>98</v>
      </c>
      <c r="D479" t="s">
        <v>38</v>
      </c>
      <c r="F479" t="str">
        <f>"[CADJ, CLH, IV, JOE, JOV, OUPA, RCR, RDCS, RIN, RRD, XOIP, XOIR, XRCR, XRIN, YEND]"</f>
        <v>[CADJ, CLH, IV, JOE, JOV, OUPA, RCR, RDCS, RIN, RRD, XOIP, XOIR, XRCR, XRIN, YEND]</v>
      </c>
      <c r="G479" t="s">
        <v>9</v>
      </c>
    </row>
    <row r="480" spans="1:7" x14ac:dyDescent="0.3">
      <c r="A480" s="1" t="str">
        <f>"4345"</f>
        <v>4345</v>
      </c>
      <c r="B480" s="1"/>
      <c r="C480" t="s">
        <v>107</v>
      </c>
      <c r="D480" t="s">
        <v>38</v>
      </c>
      <c r="F480" t="s">
        <v>58</v>
      </c>
      <c r="G480" t="s">
        <v>9</v>
      </c>
    </row>
    <row r="481" spans="1:7" x14ac:dyDescent="0.3">
      <c r="A481" s="1" t="str">
        <f>"4346"</f>
        <v>4346</v>
      </c>
      <c r="B481" s="1"/>
      <c r="C481" t="s">
        <v>107</v>
      </c>
      <c r="D481" t="s">
        <v>38</v>
      </c>
      <c r="F481" t="s">
        <v>58</v>
      </c>
      <c r="G481" t="s">
        <v>9</v>
      </c>
    </row>
    <row r="482" spans="1:7" x14ac:dyDescent="0.3">
      <c r="A482" s="1" t="str">
        <f>"4355"</f>
        <v>4355</v>
      </c>
      <c r="B482" s="1"/>
      <c r="C482" t="s">
        <v>60</v>
      </c>
      <c r="D482" t="s">
        <v>38</v>
      </c>
      <c r="F482" t="str">
        <f>"[CADJ, CLH, IV, JOE, JOV, OUPA, RCR, RDCS, RIN, RRD, XOIP, XOIR, XRCR, XRIN, YEND]"</f>
        <v>[CADJ, CLH, IV, JOE, JOV, OUPA, RCR, RDCS, RIN, RRD, XOIP, XOIR, XRCR, XRIN, YEND]</v>
      </c>
      <c r="G482" t="s">
        <v>9</v>
      </c>
    </row>
    <row r="483" spans="1:7" x14ac:dyDescent="0.3">
      <c r="A483" s="1" t="str">
        <f>"4355"</f>
        <v>4355</v>
      </c>
      <c r="B483" s="1"/>
      <c r="C483" t="s">
        <v>107</v>
      </c>
      <c r="D483" t="s">
        <v>38</v>
      </c>
      <c r="F483" t="s">
        <v>58</v>
      </c>
      <c r="G483" t="s">
        <v>9</v>
      </c>
    </row>
    <row r="484" spans="1:7" x14ac:dyDescent="0.3">
      <c r="A484" s="1" t="str">
        <f>"4356"</f>
        <v>4356</v>
      </c>
      <c r="B484" s="1"/>
      <c r="C484" t="s">
        <v>66</v>
      </c>
      <c r="D484" t="s">
        <v>54</v>
      </c>
      <c r="F484" t="str">
        <f>"[CADJ, CLH, ICR, INV, IV, JOE, JOV, OUPA, RDCS, RRD, XICR, XINV, XOIP, XOIR, YEND]"</f>
        <v>[CADJ, CLH, ICR, INV, IV, JOE, JOV, OUPA, RDCS, RRD, XICR, XINV, XOIP, XOIR, YEND]</v>
      </c>
      <c r="G484" t="s">
        <v>9</v>
      </c>
    </row>
    <row r="485" spans="1:7" x14ac:dyDescent="0.3">
      <c r="A485" s="1" t="str">
        <f>"4356"</f>
        <v>4356</v>
      </c>
      <c r="B485" s="1"/>
      <c r="C485" t="s">
        <v>107</v>
      </c>
      <c r="D485" t="s">
        <v>38</v>
      </c>
      <c r="F485" t="s">
        <v>58</v>
      </c>
      <c r="G485" t="s">
        <v>9</v>
      </c>
    </row>
    <row r="486" spans="1:7" x14ac:dyDescent="0.3">
      <c r="A486" s="1" t="str">
        <f>"4358"</f>
        <v>4358</v>
      </c>
      <c r="B486" s="1"/>
      <c r="C486" t="s">
        <v>94</v>
      </c>
      <c r="D486" t="s">
        <v>38</v>
      </c>
      <c r="F486" t="str">
        <f>"[JOE, RRD, YEND]"</f>
        <v>[JOE, RRD, YEND]</v>
      </c>
      <c r="G486" t="s">
        <v>9</v>
      </c>
    </row>
    <row r="487" spans="1:7" x14ac:dyDescent="0.3">
      <c r="A487" s="1" t="str">
        <f>"4379"</f>
        <v>4379</v>
      </c>
      <c r="B487" s="1"/>
      <c r="C487" t="s">
        <v>97</v>
      </c>
      <c r="D487" t="s">
        <v>38</v>
      </c>
      <c r="F487" t="str">
        <f>"[CADJ, CLH, IV, JOE, JOV, OUPA, RCR, RDCS, RIN, RRD, XOIP, XOIR, XRCR, XRIN, YEND]"</f>
        <v>[CADJ, CLH, IV, JOE, JOV, OUPA, RCR, RDCS, RIN, RRD, XOIP, XOIR, XRCR, XRIN, YEND]</v>
      </c>
      <c r="G487" t="s">
        <v>9</v>
      </c>
    </row>
    <row r="488" spans="1:7" x14ac:dyDescent="0.3">
      <c r="A488" s="1" t="str">
        <f>"4379"</f>
        <v>4379</v>
      </c>
      <c r="B488" s="1"/>
      <c r="C488" t="s">
        <v>96</v>
      </c>
      <c r="D488" t="s">
        <v>54</v>
      </c>
      <c r="F488" t="str">
        <f>"[ICR, INV, XICR, XINV]"</f>
        <v>[ICR, INV, XICR, XINV]</v>
      </c>
      <c r="G488" t="s">
        <v>9</v>
      </c>
    </row>
    <row r="489" spans="1:7" x14ac:dyDescent="0.3">
      <c r="A489" s="1" t="str">
        <f>"4389"</f>
        <v>4389</v>
      </c>
      <c r="B489" s="1"/>
      <c r="C489" t="s">
        <v>97</v>
      </c>
      <c r="D489" t="s">
        <v>38</v>
      </c>
      <c r="F489" t="str">
        <f>"[CADJ, CLH, IV, JOV, OUPA, RDCS, XOIP, XOIR]"</f>
        <v>[CADJ, CLH, IV, JOV, OUPA, RDCS, XOIP, XOIR]</v>
      </c>
      <c r="G489" t="s">
        <v>9</v>
      </c>
    </row>
    <row r="490" spans="1:7" x14ac:dyDescent="0.3">
      <c r="A490" s="1" t="str">
        <f>"4389"</f>
        <v>4389</v>
      </c>
      <c r="B490" s="1"/>
      <c r="C490" t="s">
        <v>96</v>
      </c>
      <c r="D490" t="s">
        <v>54</v>
      </c>
      <c r="F490" t="str">
        <f>"[ICR, INV, XICR, XINV]"</f>
        <v>[ICR, INV, XICR, XINV]</v>
      </c>
      <c r="G490" t="s">
        <v>9</v>
      </c>
    </row>
    <row r="491" spans="1:7" x14ac:dyDescent="0.3">
      <c r="A491" s="1" t="str">
        <f>"4391"</f>
        <v>4391</v>
      </c>
      <c r="B491" s="1"/>
      <c r="C491" t="s">
        <v>62</v>
      </c>
      <c r="D491" t="s">
        <v>38</v>
      </c>
      <c r="F491" t="str">
        <f t="shared" ref="F491:F498" si="8"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491" t="str">
        <f t="shared" ref="G491:G498" si="9">"[RIN/XRCR, RCR/XRIN, INV/XINV, ICR/XICR]"</f>
        <v>[RIN/XRCR, RCR/XRIN, INV/XINV, ICR/XICR]</v>
      </c>
    </row>
    <row r="492" spans="1:7" x14ac:dyDescent="0.3">
      <c r="A492" s="1" t="str">
        <f>"4392"</f>
        <v>4392</v>
      </c>
      <c r="B492" s="1"/>
      <c r="C492" t="s">
        <v>62</v>
      </c>
      <c r="D492" t="s">
        <v>38</v>
      </c>
      <c r="F492" t="str">
        <f t="shared" si="8"/>
        <v>[B2BT, CADJ, CLH, DEP, ES, ICR, INV, IV, JOE, JOV, OUPA, PMT, PRO, RCR, RDCS, RIN, RRD, XICR, XINV, XOIP, XOIR, XPMT, XRCR, XRIN, YEND]</v>
      </c>
      <c r="G492" t="str">
        <f t="shared" si="9"/>
        <v>[RIN/XRCR, RCR/XRIN, INV/XINV, ICR/XICR]</v>
      </c>
    </row>
    <row r="493" spans="1:7" x14ac:dyDescent="0.3">
      <c r="A493" s="1" t="str">
        <f>"4393"</f>
        <v>4393</v>
      </c>
      <c r="B493" s="1"/>
      <c r="C493" t="s">
        <v>62</v>
      </c>
      <c r="D493" t="s">
        <v>38</v>
      </c>
      <c r="F493" t="str">
        <f t="shared" si="8"/>
        <v>[B2BT, CADJ, CLH, DEP, ES, ICR, INV, IV, JOE, JOV, OUPA, PMT, PRO, RCR, RDCS, RIN, RRD, XICR, XINV, XOIP, XOIR, XPMT, XRCR, XRIN, YEND]</v>
      </c>
      <c r="G493" t="str">
        <f t="shared" si="9"/>
        <v>[RIN/XRCR, RCR/XRIN, INV/XINV, ICR/XICR]</v>
      </c>
    </row>
    <row r="494" spans="1:7" x14ac:dyDescent="0.3">
      <c r="A494" s="1" t="str">
        <f>"4395"</f>
        <v>4395</v>
      </c>
      <c r="B494" s="1"/>
      <c r="C494" t="s">
        <v>62</v>
      </c>
      <c r="D494" t="s">
        <v>38</v>
      </c>
      <c r="F494" t="str">
        <f t="shared" si="8"/>
        <v>[B2BT, CADJ, CLH, DEP, ES, ICR, INV, IV, JOE, JOV, OUPA, PMT, PRO, RCR, RDCS, RIN, RRD, XICR, XINV, XOIP, XOIR, XPMT, XRCR, XRIN, YEND]</v>
      </c>
      <c r="G494" t="str">
        <f t="shared" si="9"/>
        <v>[RIN/XRCR, RCR/XRIN, INV/XINV, ICR/XICR]</v>
      </c>
    </row>
    <row r="495" spans="1:7" x14ac:dyDescent="0.3">
      <c r="A495" s="1" t="str">
        <f>"4396"</f>
        <v>4396</v>
      </c>
      <c r="B495" s="1"/>
      <c r="C495" t="s">
        <v>62</v>
      </c>
      <c r="D495" t="s">
        <v>38</v>
      </c>
      <c r="F495" t="str">
        <f t="shared" si="8"/>
        <v>[B2BT, CADJ, CLH, DEP, ES, ICR, INV, IV, JOE, JOV, OUPA, PMT, PRO, RCR, RDCS, RIN, RRD, XICR, XINV, XOIP, XOIR, XPMT, XRCR, XRIN, YEND]</v>
      </c>
      <c r="G495" t="str">
        <f t="shared" si="9"/>
        <v>[RIN/XRCR, RCR/XRIN, INV/XINV, ICR/XICR]</v>
      </c>
    </row>
    <row r="496" spans="1:7" x14ac:dyDescent="0.3">
      <c r="A496" s="1" t="str">
        <f>"4397"</f>
        <v>4397</v>
      </c>
      <c r="B496" s="1"/>
      <c r="C496" t="s">
        <v>62</v>
      </c>
      <c r="D496" t="s">
        <v>38</v>
      </c>
      <c r="F496" t="str">
        <f t="shared" si="8"/>
        <v>[B2BT, CADJ, CLH, DEP, ES, ICR, INV, IV, JOE, JOV, OUPA, PMT, PRO, RCR, RDCS, RIN, RRD, XICR, XINV, XOIP, XOIR, XPMT, XRCR, XRIN, YEND]</v>
      </c>
      <c r="G496" t="str">
        <f t="shared" si="9"/>
        <v>[RIN/XRCR, RCR/XRIN, INV/XINV, ICR/XICR]</v>
      </c>
    </row>
    <row r="497" spans="1:7" x14ac:dyDescent="0.3">
      <c r="A497" s="1" t="str">
        <f>"4398"</f>
        <v>4398</v>
      </c>
      <c r="B497" s="1"/>
      <c r="C497" t="s">
        <v>62</v>
      </c>
      <c r="D497" t="s">
        <v>38</v>
      </c>
      <c r="F497" t="str">
        <f t="shared" si="8"/>
        <v>[B2BT, CADJ, CLH, DEP, ES, ICR, INV, IV, JOE, JOV, OUPA, PMT, PRO, RCR, RDCS, RIN, RRD, XICR, XINV, XOIP, XOIR, XPMT, XRCR, XRIN, YEND]</v>
      </c>
      <c r="G497" t="str">
        <f t="shared" si="9"/>
        <v>[RIN/XRCR, RCR/XRIN, INV/XINV, ICR/XICR]</v>
      </c>
    </row>
    <row r="498" spans="1:7" x14ac:dyDescent="0.3">
      <c r="A498" s="1" t="str">
        <f>"4399"</f>
        <v>4399</v>
      </c>
      <c r="B498" s="1"/>
      <c r="C498" t="s">
        <v>62</v>
      </c>
      <c r="D498" t="s">
        <v>38</v>
      </c>
      <c r="F498" t="str">
        <f t="shared" si="8"/>
        <v>[B2BT, CADJ, CLH, DEP, ES, ICR, INV, IV, JOE, JOV, OUPA, PMT, PRO, RCR, RDCS, RIN, RRD, XICR, XINV, XOIP, XOIR, XPMT, XRCR, XRIN, YEND]</v>
      </c>
      <c r="G498" t="str">
        <f t="shared" si="9"/>
        <v>[RIN/XRCR, RCR/XRIN, INV/XINV, ICR/XICR]</v>
      </c>
    </row>
    <row r="499" spans="1:7" x14ac:dyDescent="0.3">
      <c r="A499" s="1" t="str">
        <f>"4401"</f>
        <v>4401</v>
      </c>
      <c r="B499" s="1"/>
      <c r="C499" t="s">
        <v>97</v>
      </c>
      <c r="D499" t="s">
        <v>38</v>
      </c>
      <c r="F499" t="str">
        <f>"[CADJ, CLH, IV, JOE, JOV, OUPA, RCR, RDCS, RIN, RRD, XOIP, XOIR, XRCR, XRIN, YEND]"</f>
        <v>[CADJ, CLH, IV, JOE, JOV, OUPA, RCR, RDCS, RIN, RRD, XOIP, XOIR, XRCR, XRIN, YEND]</v>
      </c>
      <c r="G499" t="s">
        <v>9</v>
      </c>
    </row>
    <row r="500" spans="1:7" x14ac:dyDescent="0.3">
      <c r="A500" s="1" t="str">
        <f>"4401"</f>
        <v>4401</v>
      </c>
      <c r="B500" s="1"/>
      <c r="C500" t="s">
        <v>96</v>
      </c>
      <c r="D500" t="s">
        <v>54</v>
      </c>
      <c r="F500" t="str">
        <f>"[ICR, INV, XICR, XINV]"</f>
        <v>[ICR, INV, XICR, XINV]</v>
      </c>
      <c r="G500" t="s">
        <v>9</v>
      </c>
    </row>
    <row r="501" spans="1:7" x14ac:dyDescent="0.3">
      <c r="A501" s="1" t="str">
        <f>"4402"</f>
        <v>4402</v>
      </c>
      <c r="B501" s="1"/>
      <c r="C501" t="s">
        <v>97</v>
      </c>
      <c r="D501" t="s">
        <v>38</v>
      </c>
      <c r="F501" t="str">
        <f>"[CADJ, CLH, IV, JOV, OUPA, RDCS, XOIP, XOIR]"</f>
        <v>[CADJ, CLH, IV, JOV, OUPA, RDCS, XOIP, XOIR]</v>
      </c>
      <c r="G501" t="s">
        <v>9</v>
      </c>
    </row>
    <row r="502" spans="1:7" x14ac:dyDescent="0.3">
      <c r="A502" s="1" t="str">
        <f>"4402"</f>
        <v>4402</v>
      </c>
      <c r="B502" s="1"/>
      <c r="C502" t="s">
        <v>96</v>
      </c>
      <c r="D502" t="s">
        <v>54</v>
      </c>
      <c r="F502" t="str">
        <f>"[ICR, INV, XICR, XINV]"</f>
        <v>[ICR, INV, XICR, XINV]</v>
      </c>
      <c r="G502" t="s">
        <v>9</v>
      </c>
    </row>
    <row r="503" spans="1:7" x14ac:dyDescent="0.3">
      <c r="A503" s="1" t="str">
        <f>"4403"</f>
        <v>4403</v>
      </c>
      <c r="B503" s="1"/>
      <c r="C503" t="s">
        <v>97</v>
      </c>
      <c r="D503" t="s">
        <v>38</v>
      </c>
      <c r="F503" t="str">
        <f>"[CADJ, CLH, IV, JOV, OUPA, RDCS, XOIP, XOIR]"</f>
        <v>[CADJ, CLH, IV, JOV, OUPA, RDCS, XOIP, XOIR]</v>
      </c>
      <c r="G503" t="s">
        <v>9</v>
      </c>
    </row>
    <row r="504" spans="1:7" x14ac:dyDescent="0.3">
      <c r="A504" s="1" t="str">
        <f>"4403"</f>
        <v>4403</v>
      </c>
      <c r="B504" s="1"/>
      <c r="C504" t="s">
        <v>96</v>
      </c>
      <c r="D504" t="s">
        <v>54</v>
      </c>
      <c r="F504" t="str">
        <f>"[ICR, INV, XICR, XINV]"</f>
        <v>[ICR, INV, XICR, XINV]</v>
      </c>
      <c r="G504" t="s">
        <v>9</v>
      </c>
    </row>
    <row r="505" spans="1:7" x14ac:dyDescent="0.3">
      <c r="A505" s="1" t="str">
        <f>"4404"</f>
        <v>4404</v>
      </c>
      <c r="B505" s="1"/>
      <c r="C505" t="s">
        <v>97</v>
      </c>
      <c r="D505" t="s">
        <v>38</v>
      </c>
      <c r="F505" t="str">
        <f>"[CADJ, CLH, IV, JOV, OUPA, RDCS, XOIP, XOIR]"</f>
        <v>[CADJ, CLH, IV, JOV, OUPA, RDCS, XOIP, XOIR]</v>
      </c>
      <c r="G505" t="s">
        <v>9</v>
      </c>
    </row>
    <row r="506" spans="1:7" x14ac:dyDescent="0.3">
      <c r="A506" s="1" t="str">
        <f>"4404"</f>
        <v>4404</v>
      </c>
      <c r="B506" s="1"/>
      <c r="C506" t="s">
        <v>96</v>
      </c>
      <c r="D506" t="s">
        <v>54</v>
      </c>
      <c r="F506" t="str">
        <f>"[ICR, INV, XICR, XINV]"</f>
        <v>[ICR, INV, XICR, XINV]</v>
      </c>
      <c r="G506" t="s">
        <v>9</v>
      </c>
    </row>
    <row r="507" spans="1:7" x14ac:dyDescent="0.3">
      <c r="A507" s="1" t="str">
        <f>"4405"</f>
        <v>4405</v>
      </c>
      <c r="B507" s="1"/>
      <c r="C507" t="s">
        <v>97</v>
      </c>
      <c r="D507" t="s">
        <v>38</v>
      </c>
      <c r="F507" t="str">
        <f>"[CADJ, CLH, IV, JOV, OUPA, RDCS, XOIP, XOIR]"</f>
        <v>[CADJ, CLH, IV, JOV, OUPA, RDCS, XOIP, XOIR]</v>
      </c>
      <c r="G507" t="s">
        <v>9</v>
      </c>
    </row>
    <row r="508" spans="1:7" x14ac:dyDescent="0.3">
      <c r="A508" s="1" t="str">
        <f>"4405"</f>
        <v>4405</v>
      </c>
      <c r="B508" s="1"/>
      <c r="C508" t="s">
        <v>96</v>
      </c>
      <c r="D508" t="s">
        <v>54</v>
      </c>
      <c r="F508" t="str">
        <f>"[ICR, INV, XICR, XINV]"</f>
        <v>[ICR, INV, XICR, XINV]</v>
      </c>
      <c r="G508" t="s">
        <v>9</v>
      </c>
    </row>
    <row r="509" spans="1:7" x14ac:dyDescent="0.3">
      <c r="A509" s="1" t="str">
        <f>"4406"</f>
        <v>4406</v>
      </c>
      <c r="B509" s="1"/>
      <c r="C509" t="s">
        <v>97</v>
      </c>
      <c r="D509" t="s">
        <v>38</v>
      </c>
      <c r="F509" t="str">
        <f>"[CADJ, CLH, IV, JOV, OUPA, RDCS, XOIP, XOIR]"</f>
        <v>[CADJ, CLH, IV, JOV, OUPA, RDCS, XOIP, XOIR]</v>
      </c>
      <c r="G509" t="s">
        <v>9</v>
      </c>
    </row>
    <row r="510" spans="1:7" x14ac:dyDescent="0.3">
      <c r="A510" s="1" t="str">
        <f>"4406"</f>
        <v>4406</v>
      </c>
      <c r="B510" s="1"/>
      <c r="C510" t="s">
        <v>96</v>
      </c>
      <c r="D510" t="s">
        <v>54</v>
      </c>
      <c r="F510" t="str">
        <f>"[ICR, INV, XICR, XINV]"</f>
        <v>[ICR, INV, XICR, XINV]</v>
      </c>
      <c r="G510" t="s">
        <v>9</v>
      </c>
    </row>
    <row r="511" spans="1:7" x14ac:dyDescent="0.3">
      <c r="A511" s="1" t="str">
        <f>"4407"</f>
        <v>4407</v>
      </c>
      <c r="B511" s="1"/>
      <c r="C511" t="s">
        <v>97</v>
      </c>
      <c r="D511" t="s">
        <v>38</v>
      </c>
      <c r="F511" t="str">
        <f>"[CADJ, CLH, IV, JOV, OUPA, RDCS, XOIP, XOIR]"</f>
        <v>[CADJ, CLH, IV, JOV, OUPA, RDCS, XOIP, XOIR]</v>
      </c>
      <c r="G511" t="s">
        <v>9</v>
      </c>
    </row>
    <row r="512" spans="1:7" x14ac:dyDescent="0.3">
      <c r="A512" s="1" t="str">
        <f>"4407"</f>
        <v>4407</v>
      </c>
      <c r="B512" s="1"/>
      <c r="C512" t="s">
        <v>96</v>
      </c>
      <c r="D512" t="s">
        <v>54</v>
      </c>
      <c r="F512" t="str">
        <f>"[ICR, INV, XICR, XINV]"</f>
        <v>[ICR, INV, XICR, XINV]</v>
      </c>
      <c r="G512" t="s">
        <v>9</v>
      </c>
    </row>
    <row r="513" spans="1:7" x14ac:dyDescent="0.3">
      <c r="A513" s="1" t="str">
        <f>"4408"</f>
        <v>4408</v>
      </c>
      <c r="B513" s="1"/>
      <c r="C513" t="s">
        <v>97</v>
      </c>
      <c r="D513" t="s">
        <v>38</v>
      </c>
      <c r="F513" t="str">
        <f>"[CADJ, CLH, IV, JOV, OUPA, RDCS, XOIP, XOIR]"</f>
        <v>[CADJ, CLH, IV, JOV, OUPA, RDCS, XOIP, XOIR]</v>
      </c>
      <c r="G513" t="s">
        <v>9</v>
      </c>
    </row>
    <row r="514" spans="1:7" x14ac:dyDescent="0.3">
      <c r="A514" s="1" t="str">
        <f>"4408"</f>
        <v>4408</v>
      </c>
      <c r="B514" s="1"/>
      <c r="C514" t="s">
        <v>96</v>
      </c>
      <c r="D514" t="s">
        <v>54</v>
      </c>
      <c r="F514" t="str">
        <f>"[ICR, INV, XICR, XINV]"</f>
        <v>[ICR, INV, XICR, XINV]</v>
      </c>
      <c r="G514" t="s">
        <v>9</v>
      </c>
    </row>
    <row r="515" spans="1:7" x14ac:dyDescent="0.3">
      <c r="A515" s="1" t="str">
        <f>"4409"</f>
        <v>4409</v>
      </c>
      <c r="B515" s="1"/>
      <c r="C515" t="s">
        <v>97</v>
      </c>
      <c r="D515" t="s">
        <v>38</v>
      </c>
      <c r="F515" t="str">
        <f>"[CADJ, CLH, IV, JOV, OUPA, RDCS, XOIP, XOIR]"</f>
        <v>[CADJ, CLH, IV, JOV, OUPA, RDCS, XOIP, XOIR]</v>
      </c>
      <c r="G515" t="s">
        <v>9</v>
      </c>
    </row>
    <row r="516" spans="1:7" x14ac:dyDescent="0.3">
      <c r="A516" s="1" t="str">
        <f>"4409"</f>
        <v>4409</v>
      </c>
      <c r="B516" s="1"/>
      <c r="C516" t="s">
        <v>96</v>
      </c>
      <c r="D516" t="s">
        <v>54</v>
      </c>
      <c r="F516" t="str">
        <f>"[ICR, INV, XICR, XINV]"</f>
        <v>[ICR, INV, XICR, XINV]</v>
      </c>
      <c r="G516" t="s">
        <v>9</v>
      </c>
    </row>
    <row r="517" spans="1:7" x14ac:dyDescent="0.3">
      <c r="A517" s="1" t="str">
        <f>"4411"</f>
        <v>4411</v>
      </c>
      <c r="B517" s="1"/>
      <c r="C517" t="s">
        <v>97</v>
      </c>
      <c r="D517" t="s">
        <v>38</v>
      </c>
      <c r="F517" t="str">
        <f>"[CADJ, CLH, IV, JOE, JOV, OUPA, RCR, RDCS, RIN, RRD, XOIP, XOIR, XRCR, XRIN, YEND]"</f>
        <v>[CADJ, CLH, IV, JOE, JOV, OUPA, RCR, RDCS, RIN, RRD, XOIP, XOIR, XRCR, XRIN, YEND]</v>
      </c>
      <c r="G517" t="s">
        <v>9</v>
      </c>
    </row>
    <row r="518" spans="1:7" x14ac:dyDescent="0.3">
      <c r="A518" s="1" t="str">
        <f>"4412"</f>
        <v>4412</v>
      </c>
      <c r="B518" s="1"/>
      <c r="C518" t="s">
        <v>97</v>
      </c>
      <c r="D518" t="s">
        <v>38</v>
      </c>
      <c r="F518" t="str">
        <f>"[JOE, RCR, RIN, RRD, XRCR, XRIN, YEND]"</f>
        <v>[JOE, RCR, RIN, RRD, XRCR, XRIN, YEND]</v>
      </c>
      <c r="G518" t="s">
        <v>9</v>
      </c>
    </row>
    <row r="519" spans="1:7" x14ac:dyDescent="0.3">
      <c r="A519" s="1" t="str">
        <f>"4413"</f>
        <v>4413</v>
      </c>
      <c r="B519" s="1"/>
      <c r="C519" t="s">
        <v>97</v>
      </c>
      <c r="D519" t="s">
        <v>38</v>
      </c>
      <c r="F519" t="str">
        <f>"[CADJ, CLH, IV, JOE, JOV, OUPA, RCR, RDCS, RIN, RRD, XOIP, XOIR, XRCR, XRIN, YEND]"</f>
        <v>[CADJ, CLH, IV, JOE, JOV, OUPA, RCR, RDCS, RIN, RRD, XOIP, XOIR, XRCR, XRIN, YEND]</v>
      </c>
      <c r="G519" t="s">
        <v>9</v>
      </c>
    </row>
    <row r="520" spans="1:7" x14ac:dyDescent="0.3">
      <c r="A520" s="1" t="str">
        <f>"4414"</f>
        <v>4414</v>
      </c>
      <c r="B520" s="1"/>
      <c r="C520" t="s">
        <v>97</v>
      </c>
      <c r="D520" t="s">
        <v>38</v>
      </c>
      <c r="F520" t="str">
        <f>"[JOE, RCR, RIN, RRD, XRCR, XRIN, YEND]"</f>
        <v>[JOE, RCR, RIN, RRD, XRCR, XRIN, YEND]</v>
      </c>
      <c r="G520" t="s">
        <v>9</v>
      </c>
    </row>
    <row r="521" spans="1:7" x14ac:dyDescent="0.3">
      <c r="A521" s="1" t="str">
        <f>"4415"</f>
        <v>4415</v>
      </c>
      <c r="B521" s="1"/>
      <c r="C521" t="s">
        <v>97</v>
      </c>
      <c r="D521" t="s">
        <v>38</v>
      </c>
      <c r="F521" t="str">
        <f>"[JOE, RCR, RIN, RRD, XRCR, XRIN, YEND]"</f>
        <v>[JOE, RCR, RIN, RRD, XRCR, XRIN, YEND]</v>
      </c>
      <c r="G521" t="s">
        <v>9</v>
      </c>
    </row>
    <row r="522" spans="1:7" x14ac:dyDescent="0.3">
      <c r="A522" s="1" t="str">
        <f>"4416"</f>
        <v>4416</v>
      </c>
      <c r="B522" s="1"/>
      <c r="C522" t="s">
        <v>97</v>
      </c>
      <c r="D522" t="s">
        <v>38</v>
      </c>
      <c r="F522" t="str">
        <f>"[CADJ, CLH, IV, JOE, JOV, OUPA, RCR, RDCS, RIN, RRD, XOIP, XOIR, XRCR, XRIN, YEND]"</f>
        <v>[CADJ, CLH, IV, JOE, JOV, OUPA, RCR, RDCS, RIN, RRD, XOIP, XOIR, XRCR, XRIN, YEND]</v>
      </c>
      <c r="G522" t="s">
        <v>9</v>
      </c>
    </row>
    <row r="523" spans="1:7" x14ac:dyDescent="0.3">
      <c r="A523" s="1" t="str">
        <f>"4417"</f>
        <v>4417</v>
      </c>
      <c r="B523" s="1"/>
      <c r="C523" t="s">
        <v>97</v>
      </c>
      <c r="D523" t="s">
        <v>38</v>
      </c>
      <c r="F523" t="str">
        <f>"[JOE, RCR, RIN, RRD, XRCR, XRIN, YEND]"</f>
        <v>[JOE, RCR, RIN, RRD, XRCR, XRIN, YEND]</v>
      </c>
      <c r="G523" t="s">
        <v>9</v>
      </c>
    </row>
    <row r="524" spans="1:7" x14ac:dyDescent="0.3">
      <c r="A524" s="1" t="str">
        <f>"4418"</f>
        <v>4418</v>
      </c>
      <c r="B524" s="1"/>
      <c r="C524" t="s">
        <v>97</v>
      </c>
      <c r="D524" t="s">
        <v>38</v>
      </c>
      <c r="F524" t="str">
        <f>"[CADJ, CLH, IV, JOE, JOV, OUPA, RCR, RDCS, RIN, RRD, XOIP, XOIR, XRCR, XRIN, YEND]"</f>
        <v>[CADJ, CLH, IV, JOE, JOV, OUPA, RCR, RDCS, RIN, RRD, XOIP, XOIR, XRCR, XRIN, YEND]</v>
      </c>
      <c r="G524" t="s">
        <v>9</v>
      </c>
    </row>
    <row r="525" spans="1:7" x14ac:dyDescent="0.3">
      <c r="A525" s="1" t="str">
        <f>"4419"</f>
        <v>4419</v>
      </c>
      <c r="B525" s="1"/>
      <c r="C525" t="s">
        <v>97</v>
      </c>
      <c r="D525" t="s">
        <v>38</v>
      </c>
      <c r="F525" t="str">
        <f>"[JOE, RCR, RIN, RRD, XRCR, XRIN, YEND]"</f>
        <v>[JOE, RCR, RIN, RRD, XRCR, XRIN, YEND]</v>
      </c>
      <c r="G525" t="s">
        <v>9</v>
      </c>
    </row>
    <row r="526" spans="1:7" x14ac:dyDescent="0.3">
      <c r="A526" s="1" t="str">
        <f>"4421"</f>
        <v>4421</v>
      </c>
      <c r="B526" s="1"/>
      <c r="C526" t="s">
        <v>60</v>
      </c>
      <c r="D526" t="s">
        <v>38</v>
      </c>
      <c r="F526" t="str">
        <f>"[CADJ, CLH, IV, JOE, JOV, OUPA, RCR, RDCS, RIN, RRD, XOIP, XOIR, XRCR, XRIN, YEND]"</f>
        <v>[CADJ, CLH, IV, JOE, JOV, OUPA, RCR, RDCS, RIN, RRD, XOIP, XOIR, XRCR, XRIN, YEND]</v>
      </c>
      <c r="G526" t="s">
        <v>9</v>
      </c>
    </row>
    <row r="527" spans="1:7" x14ac:dyDescent="0.3">
      <c r="A527" s="1" t="str">
        <f>"4421"</f>
        <v>4421</v>
      </c>
      <c r="B527" s="1"/>
      <c r="C527" t="s">
        <v>61</v>
      </c>
      <c r="D527" t="s">
        <v>54</v>
      </c>
      <c r="F527" t="str">
        <f>"[ICR, INV, XICR, XINV]"</f>
        <v>[ICR, INV, XICR, XINV]</v>
      </c>
      <c r="G527" t="s">
        <v>9</v>
      </c>
    </row>
    <row r="528" spans="1:7" x14ac:dyDescent="0.3">
      <c r="A528" s="1" t="str">
        <f>"4422"</f>
        <v>4422</v>
      </c>
      <c r="B528" s="1"/>
      <c r="C528" t="s">
        <v>60</v>
      </c>
      <c r="D528" t="s">
        <v>38</v>
      </c>
      <c r="F528" t="str">
        <f>"[CADJ, CLH, IV, JOV, OUPA, RDCS, XOIP, XOIR]"</f>
        <v>[CADJ, CLH, IV, JOV, OUPA, RDCS, XOIP, XOIR]</v>
      </c>
      <c r="G528" t="s">
        <v>9</v>
      </c>
    </row>
    <row r="529" spans="1:7" x14ac:dyDescent="0.3">
      <c r="A529" s="1" t="str">
        <f>"4422"</f>
        <v>4422</v>
      </c>
      <c r="B529" s="1"/>
      <c r="C529" t="s">
        <v>61</v>
      </c>
      <c r="D529" t="s">
        <v>54</v>
      </c>
      <c r="F529" t="str">
        <f>"[ICR, INV, XICR, XINV]"</f>
        <v>[ICR, INV, XICR, XINV]</v>
      </c>
      <c r="G529" t="s">
        <v>9</v>
      </c>
    </row>
    <row r="530" spans="1:7" x14ac:dyDescent="0.3">
      <c r="A530" s="1" t="str">
        <f>"4423"</f>
        <v>4423</v>
      </c>
      <c r="B530" s="1"/>
      <c r="C530" t="s">
        <v>60</v>
      </c>
      <c r="D530" t="s">
        <v>38</v>
      </c>
      <c r="F530" t="str">
        <f>"[CADJ, CLH, IV, JOV, OUPA, RDCS, XOIP, XOIR]"</f>
        <v>[CADJ, CLH, IV, JOV, OUPA, RDCS, XOIP, XOIR]</v>
      </c>
      <c r="G530" t="s">
        <v>9</v>
      </c>
    </row>
    <row r="531" spans="1:7" x14ac:dyDescent="0.3">
      <c r="A531" s="1" t="str">
        <f>"4423"</f>
        <v>4423</v>
      </c>
      <c r="B531" s="1"/>
      <c r="C531" t="s">
        <v>61</v>
      </c>
      <c r="D531" t="s">
        <v>54</v>
      </c>
      <c r="F531" t="str">
        <f>"[ICR, INV, XICR, XINV]"</f>
        <v>[ICR, INV, XICR, XINV]</v>
      </c>
      <c r="G531" t="s">
        <v>9</v>
      </c>
    </row>
    <row r="532" spans="1:7" x14ac:dyDescent="0.3">
      <c r="A532" s="1" t="str">
        <f>"4424"</f>
        <v>4424</v>
      </c>
      <c r="B532" s="1"/>
      <c r="C532" t="s">
        <v>60</v>
      </c>
      <c r="D532" t="s">
        <v>38</v>
      </c>
      <c r="F532" t="str">
        <f>"[CADJ, CLH, IV, JOV, OUPA, RDCS, XOIP, XOIR]"</f>
        <v>[CADJ, CLH, IV, JOV, OUPA, RDCS, XOIP, XOIR]</v>
      </c>
      <c r="G532" t="s">
        <v>9</v>
      </c>
    </row>
    <row r="533" spans="1:7" x14ac:dyDescent="0.3">
      <c r="A533" s="1" t="str">
        <f>"4424"</f>
        <v>4424</v>
      </c>
      <c r="B533" s="1"/>
      <c r="C533" t="s">
        <v>61</v>
      </c>
      <c r="D533" t="s">
        <v>54</v>
      </c>
      <c r="F533" t="str">
        <f>"[ICR, INV, XICR, XINV]"</f>
        <v>[ICR, INV, XICR, XINV]</v>
      </c>
      <c r="G533" t="s">
        <v>9</v>
      </c>
    </row>
    <row r="534" spans="1:7" x14ac:dyDescent="0.3">
      <c r="A534" s="1" t="str">
        <f>"4425"</f>
        <v>4425</v>
      </c>
      <c r="B534" s="1"/>
      <c r="C534" t="s">
        <v>60</v>
      </c>
      <c r="D534" t="s">
        <v>38</v>
      </c>
      <c r="F534" t="str">
        <f>"[CADJ, CLH, IV, JOV, OUPA, RDCS, XOIP, XOIR]"</f>
        <v>[CADJ, CLH, IV, JOV, OUPA, RDCS, XOIP, XOIR]</v>
      </c>
      <c r="G534" t="s">
        <v>9</v>
      </c>
    </row>
    <row r="535" spans="1:7" x14ac:dyDescent="0.3">
      <c r="A535" s="1" t="str">
        <f>"4425"</f>
        <v>4425</v>
      </c>
      <c r="B535" s="1"/>
      <c r="C535" t="s">
        <v>61</v>
      </c>
      <c r="D535" t="s">
        <v>54</v>
      </c>
      <c r="F535" t="str">
        <f>"[ICR, INV, XICR, XINV]"</f>
        <v>[ICR, INV, XICR, XINV]</v>
      </c>
      <c r="G535" t="s">
        <v>9</v>
      </c>
    </row>
    <row r="536" spans="1:7" x14ac:dyDescent="0.3">
      <c r="A536" s="1" t="str">
        <f>"4426"</f>
        <v>4426</v>
      </c>
      <c r="B536" s="1"/>
      <c r="C536" t="s">
        <v>60</v>
      </c>
      <c r="D536" t="s">
        <v>38</v>
      </c>
      <c r="F536" t="str">
        <f>"[CADJ, CLH, IV, JOV, OUPA, RDCS, XOIP, XOIR]"</f>
        <v>[CADJ, CLH, IV, JOV, OUPA, RDCS, XOIP, XOIR]</v>
      </c>
      <c r="G536" t="s">
        <v>9</v>
      </c>
    </row>
    <row r="537" spans="1:7" x14ac:dyDescent="0.3">
      <c r="A537" s="1" t="str">
        <f>"4426"</f>
        <v>4426</v>
      </c>
      <c r="B537" s="1"/>
      <c r="C537" t="s">
        <v>61</v>
      </c>
      <c r="D537" t="s">
        <v>54</v>
      </c>
      <c r="F537" t="str">
        <f>"[ICR, INV, XICR, XINV]"</f>
        <v>[ICR, INV, XICR, XINV]</v>
      </c>
      <c r="G537" t="s">
        <v>9</v>
      </c>
    </row>
    <row r="538" spans="1:7" x14ac:dyDescent="0.3">
      <c r="A538" s="1" t="str">
        <f>"4427"</f>
        <v>4427</v>
      </c>
      <c r="B538" s="1"/>
      <c r="C538" t="s">
        <v>60</v>
      </c>
      <c r="D538" t="s">
        <v>38</v>
      </c>
      <c r="F538" t="str">
        <f>"[CADJ, CLH, IV, JOV, OUPA, RDCS, XOIP, XOIR]"</f>
        <v>[CADJ, CLH, IV, JOV, OUPA, RDCS, XOIP, XOIR]</v>
      </c>
      <c r="G538" t="s">
        <v>9</v>
      </c>
    </row>
    <row r="539" spans="1:7" x14ac:dyDescent="0.3">
      <c r="A539" s="1" t="str">
        <f>"4427"</f>
        <v>4427</v>
      </c>
      <c r="B539" s="1"/>
      <c r="C539" t="s">
        <v>61</v>
      </c>
      <c r="D539" t="s">
        <v>54</v>
      </c>
      <c r="F539" t="str">
        <f>"[ICR, INV, XICR, XINV]"</f>
        <v>[ICR, INV, XICR, XINV]</v>
      </c>
      <c r="G539" t="s">
        <v>9</v>
      </c>
    </row>
    <row r="540" spans="1:7" x14ac:dyDescent="0.3">
      <c r="A540" s="1" t="str">
        <f>"4428"</f>
        <v>4428</v>
      </c>
      <c r="B540" s="1"/>
      <c r="C540" t="s">
        <v>60</v>
      </c>
      <c r="D540" t="s">
        <v>38</v>
      </c>
      <c r="F540" t="str">
        <f>"[CADJ, CLH, IV, JOV, OUPA, RDCS, XOIP, XOIR]"</f>
        <v>[CADJ, CLH, IV, JOV, OUPA, RDCS, XOIP, XOIR]</v>
      </c>
      <c r="G540" t="s">
        <v>9</v>
      </c>
    </row>
    <row r="541" spans="1:7" x14ac:dyDescent="0.3">
      <c r="A541" s="1" t="str">
        <f>"4428"</f>
        <v>4428</v>
      </c>
      <c r="B541" s="1"/>
      <c r="C541" t="s">
        <v>61</v>
      </c>
      <c r="D541" t="s">
        <v>54</v>
      </c>
      <c r="F541" t="str">
        <f>"[ICR, INV, XICR, XINV]"</f>
        <v>[ICR, INV, XICR, XINV]</v>
      </c>
      <c r="G541" t="s">
        <v>9</v>
      </c>
    </row>
    <row r="542" spans="1:7" x14ac:dyDescent="0.3">
      <c r="A542" s="1" t="str">
        <f>"4429"</f>
        <v>4429</v>
      </c>
      <c r="B542" s="1"/>
      <c r="C542" t="s">
        <v>60</v>
      </c>
      <c r="D542" t="s">
        <v>38</v>
      </c>
      <c r="F542" t="str">
        <f>"[CADJ, CLH, IV, JOE, JOV, OUPA, RDCS, RRD, XOIP, XOIR, YEND]"</f>
        <v>[CADJ, CLH, IV, JOE, JOV, OUPA, RDCS, RRD, XOIP, XOIR, YEND]</v>
      </c>
      <c r="G542" t="s">
        <v>9</v>
      </c>
    </row>
    <row r="543" spans="1:7" x14ac:dyDescent="0.3">
      <c r="A543" s="1" t="str">
        <f>"4429"</f>
        <v>4429</v>
      </c>
      <c r="B543" s="1"/>
      <c r="C543" t="s">
        <v>61</v>
      </c>
      <c r="D543" t="s">
        <v>54</v>
      </c>
      <c r="F543" t="str">
        <f>"[ICR, INV, XICR, XINV]"</f>
        <v>[ICR, INV, XICR, XINV]</v>
      </c>
      <c r="G543" t="s">
        <v>9</v>
      </c>
    </row>
    <row r="544" spans="1:7" x14ac:dyDescent="0.3">
      <c r="A544" s="1" t="str">
        <f>"4430"</f>
        <v>4430</v>
      </c>
      <c r="B544" s="1"/>
      <c r="C544" t="s">
        <v>97</v>
      </c>
      <c r="D544" t="s">
        <v>38</v>
      </c>
      <c r="F544" t="str">
        <f>"[CADJ, CLH, IV, JOV, OUPA, RDCS, XOIP, XOIR]"</f>
        <v>[CADJ, CLH, IV, JOV, OUPA, RDCS, XOIP, XOIR]</v>
      </c>
      <c r="G544" t="s">
        <v>9</v>
      </c>
    </row>
    <row r="545" spans="1:7" x14ac:dyDescent="0.3">
      <c r="A545" s="1" t="str">
        <f>"4430"</f>
        <v>4430</v>
      </c>
      <c r="B545" s="1"/>
      <c r="C545" t="s">
        <v>96</v>
      </c>
      <c r="D545" t="s">
        <v>54</v>
      </c>
      <c r="F545" t="str">
        <f>"[ICR, INV, XICR, XINV]"</f>
        <v>[ICR, INV, XICR, XINV]</v>
      </c>
      <c r="G545" t="s">
        <v>9</v>
      </c>
    </row>
    <row r="546" spans="1:7" x14ac:dyDescent="0.3">
      <c r="A546" s="1" t="str">
        <f>"4431"</f>
        <v>4431</v>
      </c>
      <c r="B546" s="1"/>
      <c r="C546" t="s">
        <v>60</v>
      </c>
      <c r="D546" t="s">
        <v>38</v>
      </c>
      <c r="F546" t="str">
        <f>"[CADJ, CLH, IV, JOE, JOV, OUPA, RCR, RDCS, RIN, RRD, XOIP, XOIR, XRCR, XRIN, YEND]"</f>
        <v>[CADJ, CLH, IV, JOE, JOV, OUPA, RCR, RDCS, RIN, RRD, XOIP, XOIR, XRCR, XRIN, YEND]</v>
      </c>
      <c r="G546" t="s">
        <v>9</v>
      </c>
    </row>
    <row r="547" spans="1:7" x14ac:dyDescent="0.3">
      <c r="A547" s="1" t="str">
        <f>"4432"</f>
        <v>4432</v>
      </c>
      <c r="B547" s="1"/>
      <c r="C547" t="s">
        <v>60</v>
      </c>
      <c r="D547" t="s">
        <v>38</v>
      </c>
      <c r="F547" t="str">
        <f>"[CADJ, CLH, IV, JOE, JOV, OUPA, RCR, RDCS, RIN, RRD, XOIP, XOIR, XRCR, XRIN, YEND]"</f>
        <v>[CADJ, CLH, IV, JOE, JOV, OUPA, RCR, RDCS, RIN, RRD, XOIP, XOIR, XRCR, XRIN, YEND]</v>
      </c>
      <c r="G547" t="s">
        <v>9</v>
      </c>
    </row>
    <row r="548" spans="1:7" x14ac:dyDescent="0.3">
      <c r="A548" s="1" t="str">
        <f>"4433"</f>
        <v>4433</v>
      </c>
      <c r="B548" s="1"/>
      <c r="C548" t="s">
        <v>60</v>
      </c>
      <c r="D548" t="s">
        <v>38</v>
      </c>
      <c r="F548" t="str">
        <f>"[CADJ, CLH, IV, JOE, JOV, OUPA, RCR, RDCS, RIN, RRD, XOIP, XOIR, XRCR, XRIN, YEND]"</f>
        <v>[CADJ, CLH, IV, JOE, JOV, OUPA, RCR, RDCS, RIN, RRD, XOIP, XOIR, XRCR, XRIN, YEND]</v>
      </c>
      <c r="G548" t="s">
        <v>9</v>
      </c>
    </row>
    <row r="549" spans="1:7" x14ac:dyDescent="0.3">
      <c r="A549" s="1" t="str">
        <f>"4434"</f>
        <v>4434</v>
      </c>
      <c r="B549" s="1"/>
      <c r="C549" t="s">
        <v>60</v>
      </c>
      <c r="D549" t="s">
        <v>38</v>
      </c>
      <c r="F549" t="str">
        <f>"[RCR, RIN, XRCR, XRIN]"</f>
        <v>[RCR, RIN, XRCR, XRIN]</v>
      </c>
      <c r="G549" t="s">
        <v>9</v>
      </c>
    </row>
    <row r="550" spans="1:7" x14ac:dyDescent="0.3">
      <c r="A550" s="1" t="str">
        <f>"4435"</f>
        <v>4435</v>
      </c>
      <c r="B550" s="1"/>
      <c r="C550" t="s">
        <v>60</v>
      </c>
      <c r="D550" t="s">
        <v>38</v>
      </c>
      <c r="F550" t="str">
        <f>"[CADJ, CLH, IV, JOE, JOV, OUPA, RCR, RDCS, RIN, RRD, XOIP, XOIR, XRCR, XRIN, YEND]"</f>
        <v>[CADJ, CLH, IV, JOE, JOV, OUPA, RCR, RDCS, RIN, RRD, XOIP, XOIR, XRCR, XRIN, YEND]</v>
      </c>
      <c r="G550" t="s">
        <v>9</v>
      </c>
    </row>
    <row r="551" spans="1:7" x14ac:dyDescent="0.3">
      <c r="A551" s="1" t="str">
        <f>"4436"</f>
        <v>4436</v>
      </c>
      <c r="B551" s="1"/>
      <c r="C551" t="s">
        <v>60</v>
      </c>
      <c r="D551" t="s">
        <v>38</v>
      </c>
      <c r="F551" t="str">
        <f>"[CADJ, CLH, IV, JOE, JOV, OUPA, RCR, RDCS, RIN, RRD, XOIP, XOIR, XRCR, XRIN, YEND]"</f>
        <v>[CADJ, CLH, IV, JOE, JOV, OUPA, RCR, RDCS, RIN, RRD, XOIP, XOIR, XRCR, XRIN, YEND]</v>
      </c>
      <c r="G551" t="s">
        <v>9</v>
      </c>
    </row>
    <row r="552" spans="1:7" x14ac:dyDescent="0.3">
      <c r="A552" s="1" t="str">
        <f>"4437"</f>
        <v>4437</v>
      </c>
      <c r="B552" s="1"/>
      <c r="C552" t="s">
        <v>60</v>
      </c>
      <c r="D552" t="s">
        <v>38</v>
      </c>
      <c r="F552" t="str">
        <f>"[CADJ, CLH, IV, JOE, JOV, OUPA, RCR, RDCS, RIN, RRD, XOIP, XOIR, XRCR, XRIN, YEND]"</f>
        <v>[CADJ, CLH, IV, JOE, JOV, OUPA, RCR, RDCS, RIN, RRD, XOIP, XOIR, XRCR, XRIN, YEND]</v>
      </c>
      <c r="G552" t="s">
        <v>9</v>
      </c>
    </row>
    <row r="553" spans="1:7" x14ac:dyDescent="0.3">
      <c r="A553" s="1" t="str">
        <f>"4438"</f>
        <v>4438</v>
      </c>
      <c r="B553" s="1"/>
      <c r="C553" t="s">
        <v>60</v>
      </c>
      <c r="D553" t="s">
        <v>38</v>
      </c>
      <c r="F553" t="str">
        <f>"[CADJ, CLH, IV, JOE, JOV, OUPA, RCR, RDCS, RIN, RRD, XOIP, XOIR, XRCR, XRIN, YEND]"</f>
        <v>[CADJ, CLH, IV, JOE, JOV, OUPA, RCR, RDCS, RIN, RRD, XOIP, XOIR, XRCR, XRIN, YEND]</v>
      </c>
      <c r="G553" t="s">
        <v>9</v>
      </c>
    </row>
    <row r="554" spans="1:7" x14ac:dyDescent="0.3">
      <c r="A554" s="1" t="str">
        <f>"4439"</f>
        <v>4439</v>
      </c>
      <c r="B554" s="1"/>
      <c r="C554" t="s">
        <v>60</v>
      </c>
      <c r="D554" t="s">
        <v>38</v>
      </c>
      <c r="F554" t="str">
        <f>"[CADJ, CLH, IV, JOE, JOV, OUPA, RCR, RDCS, RIN, RRD, XOIP, XOIR, XRCR, XRIN, YEND]"</f>
        <v>[CADJ, CLH, IV, JOE, JOV, OUPA, RCR, RDCS, RIN, RRD, XOIP, XOIR, XRCR, XRIN, YEND]</v>
      </c>
      <c r="G554" t="s">
        <v>9</v>
      </c>
    </row>
    <row r="555" spans="1:7" x14ac:dyDescent="0.3">
      <c r="A555" s="1" t="str">
        <f>"4442"</f>
        <v>4442</v>
      </c>
      <c r="B555" s="1"/>
      <c r="C555" t="s">
        <v>62</v>
      </c>
      <c r="D555" t="s">
        <v>38</v>
      </c>
      <c r="F555" t="str">
        <f t="shared" ref="F555:F560" si="10"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555" t="str">
        <f t="shared" ref="G555:G560" si="11">"[RIN/XRCR, RCR/XRIN, INV/XINV, ICR/XICR]"</f>
        <v>[RIN/XRCR, RCR/XRIN, INV/XINV, ICR/XICR]</v>
      </c>
    </row>
    <row r="556" spans="1:7" x14ac:dyDescent="0.3">
      <c r="A556" s="1" t="str">
        <f>"4445"</f>
        <v>4445</v>
      </c>
      <c r="B556" s="1"/>
      <c r="C556" t="s">
        <v>62</v>
      </c>
      <c r="D556" t="s">
        <v>38</v>
      </c>
      <c r="F556" t="str">
        <f t="shared" si="10"/>
        <v>[B2BT, CADJ, CLH, DEP, ES, ICR, INV, IV, JOE, JOV, OUPA, PMT, PRO, RCR, RDCS, RIN, RRD, XICR, XINV, XOIP, XOIR, XPMT, XRCR, XRIN, YEND]</v>
      </c>
      <c r="G556" t="str">
        <f t="shared" si="11"/>
        <v>[RIN/XRCR, RCR/XRIN, INV/XINV, ICR/XICR]</v>
      </c>
    </row>
    <row r="557" spans="1:7" x14ac:dyDescent="0.3">
      <c r="A557" s="1" t="str">
        <f>"4448"</f>
        <v>4448</v>
      </c>
      <c r="B557" s="1"/>
      <c r="C557" t="s">
        <v>62</v>
      </c>
      <c r="D557" t="s">
        <v>38</v>
      </c>
      <c r="F557" t="str">
        <f t="shared" si="10"/>
        <v>[B2BT, CADJ, CLH, DEP, ES, ICR, INV, IV, JOE, JOV, OUPA, PMT, PRO, RCR, RDCS, RIN, RRD, XICR, XINV, XOIP, XOIR, XPMT, XRCR, XRIN, YEND]</v>
      </c>
      <c r="G557" t="str">
        <f t="shared" si="11"/>
        <v>[RIN/XRCR, RCR/XRIN, INV/XINV, ICR/XICR]</v>
      </c>
    </row>
    <row r="558" spans="1:7" x14ac:dyDescent="0.3">
      <c r="A558" s="1" t="str">
        <f>"4451"</f>
        <v>4451</v>
      </c>
      <c r="B558" s="1"/>
      <c r="C558" t="s">
        <v>62</v>
      </c>
      <c r="D558" t="s">
        <v>38</v>
      </c>
      <c r="F558" t="str">
        <f t="shared" si="10"/>
        <v>[B2BT, CADJ, CLH, DEP, ES, ICR, INV, IV, JOE, JOV, OUPA, PMT, PRO, RCR, RDCS, RIN, RRD, XICR, XINV, XOIP, XOIR, XPMT, XRCR, XRIN, YEND]</v>
      </c>
      <c r="G558" t="str">
        <f t="shared" si="11"/>
        <v>[RIN/XRCR, RCR/XRIN, INV/XINV, ICR/XICR]</v>
      </c>
    </row>
    <row r="559" spans="1:7" x14ac:dyDescent="0.3">
      <c r="A559" s="1" t="str">
        <f>"4454"</f>
        <v>4454</v>
      </c>
      <c r="B559" s="1"/>
      <c r="C559" t="s">
        <v>62</v>
      </c>
      <c r="D559" t="s">
        <v>38</v>
      </c>
      <c r="F559" t="str">
        <f t="shared" si="10"/>
        <v>[B2BT, CADJ, CLH, DEP, ES, ICR, INV, IV, JOE, JOV, OUPA, PMT, PRO, RCR, RDCS, RIN, RRD, XICR, XINV, XOIP, XOIR, XPMT, XRCR, XRIN, YEND]</v>
      </c>
      <c r="G559" t="str">
        <f t="shared" si="11"/>
        <v>[RIN/XRCR, RCR/XRIN, INV/XINV, ICR/XICR]</v>
      </c>
    </row>
    <row r="560" spans="1:7" x14ac:dyDescent="0.3">
      <c r="A560" s="1" t="str">
        <f>"4457"</f>
        <v>4457</v>
      </c>
      <c r="B560" s="1"/>
      <c r="C560" t="s">
        <v>62</v>
      </c>
      <c r="D560" t="s">
        <v>38</v>
      </c>
      <c r="F560" t="str">
        <f t="shared" si="10"/>
        <v>[B2BT, CADJ, CLH, DEP, ES, ICR, INV, IV, JOE, JOV, OUPA, PMT, PRO, RCR, RDCS, RIN, RRD, XICR, XINV, XOIP, XOIR, XPMT, XRCR, XRIN, YEND]</v>
      </c>
      <c r="G560" t="str">
        <f t="shared" si="11"/>
        <v>[RIN/XRCR, RCR/XRIN, INV/XINV, ICR/XICR]</v>
      </c>
    </row>
    <row r="561" spans="1:7" x14ac:dyDescent="0.3">
      <c r="A561" s="1" t="str">
        <f>"4461"</f>
        <v>4461</v>
      </c>
      <c r="B561" s="1"/>
      <c r="C561" t="s">
        <v>62</v>
      </c>
      <c r="D561" t="s">
        <v>38</v>
      </c>
      <c r="F561" t="str">
        <f>"[CADJ, CLH, IV, JOV, OUPA, RDCS, XOIP, XOIR]"</f>
        <v>[CADJ, CLH, IV, JOV, OUPA, RDCS, XOIP, XOIR]</v>
      </c>
      <c r="G561" t="s">
        <v>9</v>
      </c>
    </row>
    <row r="562" spans="1:7" x14ac:dyDescent="0.3">
      <c r="A562" s="1" t="str">
        <f>"4461"</f>
        <v>4461</v>
      </c>
      <c r="B562" s="1"/>
      <c r="C562" t="s">
        <v>63</v>
      </c>
      <c r="D562" t="s">
        <v>54</v>
      </c>
      <c r="F562" t="str">
        <f>"[ICR, INV, XICR, XINV]"</f>
        <v>[ICR, INV, XICR, XINV]</v>
      </c>
      <c r="G562" t="s">
        <v>9</v>
      </c>
    </row>
    <row r="563" spans="1:7" x14ac:dyDescent="0.3">
      <c r="A563" s="1" t="str">
        <f>"4462"</f>
        <v>4462</v>
      </c>
      <c r="B563" s="1"/>
      <c r="C563" t="s">
        <v>62</v>
      </c>
      <c r="D563" t="s">
        <v>38</v>
      </c>
      <c r="F563" t="str">
        <f>"[CADJ, CLH, IV, JOV, OUPA, RDCS, XOIP, XOIR]"</f>
        <v>[CADJ, CLH, IV, JOV, OUPA, RDCS, XOIP, XOIR]</v>
      </c>
      <c r="G563" t="s">
        <v>9</v>
      </c>
    </row>
    <row r="564" spans="1:7" x14ac:dyDescent="0.3">
      <c r="A564" s="1" t="str">
        <f>"4462"</f>
        <v>4462</v>
      </c>
      <c r="B564" s="1"/>
      <c r="C564" t="s">
        <v>63</v>
      </c>
      <c r="D564" t="s">
        <v>54</v>
      </c>
      <c r="F564" t="str">
        <f>"[ICR, INV, XICR, XINV]"</f>
        <v>[ICR, INV, XICR, XINV]</v>
      </c>
      <c r="G564" t="s">
        <v>9</v>
      </c>
    </row>
    <row r="565" spans="1:7" x14ac:dyDescent="0.3">
      <c r="A565" s="1" t="str">
        <f>"4463"</f>
        <v>4463</v>
      </c>
      <c r="B565" s="1"/>
      <c r="C565" t="s">
        <v>62</v>
      </c>
      <c r="D565" t="s">
        <v>38</v>
      </c>
      <c r="F565" t="str">
        <f>"[CADJ, CLH, IV, JOE, JOV, OUPA, RCR, RDCS, RIN, RRD, XOIP, XOIR, XRCR, XRIN, YEND]"</f>
        <v>[CADJ, CLH, IV, JOE, JOV, OUPA, RCR, RDCS, RIN, RRD, XOIP, XOIR, XRCR, XRIN, YEND]</v>
      </c>
      <c r="G565" t="s">
        <v>9</v>
      </c>
    </row>
    <row r="566" spans="1:7" x14ac:dyDescent="0.3">
      <c r="A566" s="1" t="str">
        <f>"4463"</f>
        <v>4463</v>
      </c>
      <c r="B566" s="1"/>
      <c r="C566" t="s">
        <v>63</v>
      </c>
      <c r="D566" t="s">
        <v>54</v>
      </c>
      <c r="F566" t="str">
        <f>"[ICR, INV, XICR, XINV]"</f>
        <v>[ICR, INV, XICR, XINV]</v>
      </c>
      <c r="G566" t="s">
        <v>9</v>
      </c>
    </row>
    <row r="567" spans="1:7" x14ac:dyDescent="0.3">
      <c r="A567" s="1" t="str">
        <f>"4464"</f>
        <v>4464</v>
      </c>
      <c r="B567" s="1"/>
      <c r="C567" t="s">
        <v>62</v>
      </c>
      <c r="D567" t="s">
        <v>38</v>
      </c>
      <c r="F567" t="str">
        <f>"[CADJ, CLH, IV, JOE, JOV, OUPA, RDCS, RRD, XOIP, XOIR, YEND]"</f>
        <v>[CADJ, CLH, IV, JOE, JOV, OUPA, RDCS, RRD, XOIP, XOIR, YEND]</v>
      </c>
      <c r="G567" t="s">
        <v>9</v>
      </c>
    </row>
    <row r="568" spans="1:7" x14ac:dyDescent="0.3">
      <c r="A568" s="1" t="str">
        <f>"4464"</f>
        <v>4464</v>
      </c>
      <c r="B568" s="1"/>
      <c r="C568" t="s">
        <v>63</v>
      </c>
      <c r="D568" t="s">
        <v>54</v>
      </c>
      <c r="F568" t="str">
        <f>"[ICR, INV, XICR, XINV]"</f>
        <v>[ICR, INV, XICR, XINV]</v>
      </c>
      <c r="G568" t="s">
        <v>9</v>
      </c>
    </row>
    <row r="569" spans="1:7" x14ac:dyDescent="0.3">
      <c r="A569" s="1" t="str">
        <f>"4465"</f>
        <v>4465</v>
      </c>
      <c r="B569" s="1"/>
      <c r="C569" t="s">
        <v>62</v>
      </c>
      <c r="D569" t="s">
        <v>38</v>
      </c>
      <c r="F569" t="str">
        <f>"[CADJ, CLH, IV, JOV, OUPA, RDCS, XOIP, XOIR]"</f>
        <v>[CADJ, CLH, IV, JOV, OUPA, RDCS, XOIP, XOIR]</v>
      </c>
      <c r="G569" t="s">
        <v>9</v>
      </c>
    </row>
    <row r="570" spans="1:7" x14ac:dyDescent="0.3">
      <c r="A570" s="1" t="str">
        <f>"4465"</f>
        <v>4465</v>
      </c>
      <c r="B570" s="1"/>
      <c r="C570" t="s">
        <v>63</v>
      </c>
      <c r="D570" t="s">
        <v>54</v>
      </c>
      <c r="F570" t="str">
        <f>"[ICR, INV, XICR, XINV]"</f>
        <v>[ICR, INV, XICR, XINV]</v>
      </c>
      <c r="G570" t="s">
        <v>9</v>
      </c>
    </row>
    <row r="571" spans="1:7" x14ac:dyDescent="0.3">
      <c r="A571" s="1" t="str">
        <f>"4466"</f>
        <v>4466</v>
      </c>
      <c r="B571" s="1"/>
      <c r="C571" t="s">
        <v>62</v>
      </c>
      <c r="D571" t="s">
        <v>38</v>
      </c>
      <c r="F571" t="str">
        <f>"[CADJ, CLH, IV, JOV, OUPA, RDCS, XOIP, XOIR]"</f>
        <v>[CADJ, CLH, IV, JOV, OUPA, RDCS, XOIP, XOIR]</v>
      </c>
      <c r="G571" t="s">
        <v>9</v>
      </c>
    </row>
    <row r="572" spans="1:7" x14ac:dyDescent="0.3">
      <c r="A572" s="1" t="str">
        <f>"4466"</f>
        <v>4466</v>
      </c>
      <c r="B572" s="1"/>
      <c r="C572" t="s">
        <v>63</v>
      </c>
      <c r="D572" t="s">
        <v>54</v>
      </c>
      <c r="F572" t="str">
        <f>"[ICR, INV, XICR, XINV]"</f>
        <v>[ICR, INV, XICR, XINV]</v>
      </c>
      <c r="G572" t="s">
        <v>9</v>
      </c>
    </row>
    <row r="573" spans="1:7" x14ac:dyDescent="0.3">
      <c r="A573" s="1" t="str">
        <f>"4467"</f>
        <v>4467</v>
      </c>
      <c r="B573" s="1"/>
      <c r="C573" t="s">
        <v>62</v>
      </c>
      <c r="D573" t="s">
        <v>38</v>
      </c>
      <c r="F573" t="str">
        <f>"[CADJ, CLH, IV, JOV, OUPA, RDCS, XOIP, XOIR]"</f>
        <v>[CADJ, CLH, IV, JOV, OUPA, RDCS, XOIP, XOIR]</v>
      </c>
      <c r="G573" t="s">
        <v>9</v>
      </c>
    </row>
    <row r="574" spans="1:7" x14ac:dyDescent="0.3">
      <c r="A574" s="1" t="str">
        <f>"4467"</f>
        <v>4467</v>
      </c>
      <c r="B574" s="1"/>
      <c r="C574" t="s">
        <v>63</v>
      </c>
      <c r="D574" t="s">
        <v>54</v>
      </c>
      <c r="F574" t="str">
        <f>"[ICR, INV, XICR, XINV]"</f>
        <v>[ICR, INV, XICR, XINV]</v>
      </c>
      <c r="G574" t="s">
        <v>9</v>
      </c>
    </row>
    <row r="575" spans="1:7" x14ac:dyDescent="0.3">
      <c r="A575" s="1" t="str">
        <f>"4468"</f>
        <v>4468</v>
      </c>
      <c r="B575" s="1"/>
      <c r="C575" t="s">
        <v>62</v>
      </c>
      <c r="D575" t="s">
        <v>38</v>
      </c>
      <c r="F575" t="str">
        <f>"[CADJ, CLH, IV, JOV, OUPA, RDCS, XOIP, XOIR]"</f>
        <v>[CADJ, CLH, IV, JOV, OUPA, RDCS, XOIP, XOIR]</v>
      </c>
      <c r="G575" t="s">
        <v>9</v>
      </c>
    </row>
    <row r="576" spans="1:7" x14ac:dyDescent="0.3">
      <c r="A576" s="1" t="str">
        <f>"4468"</f>
        <v>4468</v>
      </c>
      <c r="B576" s="1"/>
      <c r="C576" t="s">
        <v>63</v>
      </c>
      <c r="D576" t="s">
        <v>54</v>
      </c>
      <c r="F576" t="str">
        <f>"[ICR, INV, XICR, XINV]"</f>
        <v>[ICR, INV, XICR, XINV]</v>
      </c>
      <c r="G576" t="s">
        <v>9</v>
      </c>
    </row>
    <row r="577" spans="1:7" x14ac:dyDescent="0.3">
      <c r="A577" s="1" t="str">
        <f>"4469"</f>
        <v>4469</v>
      </c>
      <c r="B577" s="1"/>
      <c r="C577" t="s">
        <v>62</v>
      </c>
      <c r="D577" t="s">
        <v>38</v>
      </c>
      <c r="F577" t="str">
        <f>"[CADJ, CLH, IV, JOE, JOV, OUPA, RCR, RDCS, RIN, RRD, XOIP, XOIR, XRCR, XRIN, YEND]"</f>
        <v>[CADJ, CLH, IV, JOE, JOV, OUPA, RCR, RDCS, RIN, RRD, XOIP, XOIR, XRCR, XRIN, YEND]</v>
      </c>
      <c r="G577" t="s">
        <v>9</v>
      </c>
    </row>
    <row r="578" spans="1:7" x14ac:dyDescent="0.3">
      <c r="A578" s="1" t="str">
        <f>"4469"</f>
        <v>4469</v>
      </c>
      <c r="B578" s="1"/>
      <c r="C578" t="s">
        <v>63</v>
      </c>
      <c r="D578" t="s">
        <v>54</v>
      </c>
      <c r="F578" t="str">
        <f>"[ICR, INV, XICR, XINV]"</f>
        <v>[ICR, INV, XICR, XINV]</v>
      </c>
      <c r="G578" t="s">
        <v>9</v>
      </c>
    </row>
    <row r="579" spans="1:7" x14ac:dyDescent="0.3">
      <c r="A579" s="1" t="str">
        <f>"4471"</f>
        <v>4471</v>
      </c>
      <c r="B579" s="1"/>
      <c r="C579" t="s">
        <v>62</v>
      </c>
      <c r="D579" t="s">
        <v>38</v>
      </c>
      <c r="F579" t="str">
        <f>"[JOE, RCR, RIN, RRD, XRCR, XRIN, YEND]"</f>
        <v>[JOE, RCR, RIN, RRD, XRCR, XRIN, YEND]</v>
      </c>
      <c r="G579" t="s">
        <v>9</v>
      </c>
    </row>
    <row r="580" spans="1:7" x14ac:dyDescent="0.3">
      <c r="A580" s="1" t="str">
        <f>"4472"</f>
        <v>4472</v>
      </c>
      <c r="B580" s="1"/>
      <c r="C580" t="s">
        <v>62</v>
      </c>
      <c r="D580" t="s">
        <v>38</v>
      </c>
      <c r="F580" t="str">
        <f>"[JOE, RCR, RIN, RRD, XRCR, XRIN, YEND]"</f>
        <v>[JOE, RCR, RIN, RRD, XRCR, XRIN, YEND]</v>
      </c>
      <c r="G580" t="s">
        <v>9</v>
      </c>
    </row>
    <row r="581" spans="1:7" x14ac:dyDescent="0.3">
      <c r="A581" s="1" t="str">
        <f>"4473"</f>
        <v>4473</v>
      </c>
      <c r="B581" s="1"/>
      <c r="C581" t="s">
        <v>62</v>
      </c>
      <c r="D581" t="s">
        <v>38</v>
      </c>
      <c r="F581" t="str">
        <f>"[CADJ, CLH, IV, JOE, JOV, OUPA, RCR, RDCS, RIN, RRD, XOIP, XOIR, XRCR, XRIN, YEND]"</f>
        <v>[CADJ, CLH, IV, JOE, JOV, OUPA, RCR, RDCS, RIN, RRD, XOIP, XOIR, XRCR, XRIN, YEND]</v>
      </c>
      <c r="G581" t="s">
        <v>9</v>
      </c>
    </row>
    <row r="582" spans="1:7" x14ac:dyDescent="0.3">
      <c r="A582" s="1" t="str">
        <f>"4474"</f>
        <v>4474</v>
      </c>
      <c r="B582" s="1"/>
      <c r="C582" t="s">
        <v>62</v>
      </c>
      <c r="D582" t="s">
        <v>38</v>
      </c>
      <c r="F582" t="str">
        <f>"[CADJ, CLH, IV, JOE, JOV, OUPA, RCR, RDCS, RIN, RRD, XOIP, XOIR, XRCR, XRIN, YEND]"</f>
        <v>[CADJ, CLH, IV, JOE, JOV, OUPA, RCR, RDCS, RIN, RRD, XOIP, XOIR, XRCR, XRIN, YEND]</v>
      </c>
      <c r="G582" t="s">
        <v>9</v>
      </c>
    </row>
    <row r="583" spans="1:7" x14ac:dyDescent="0.3">
      <c r="A583" s="1" t="str">
        <f>"4475"</f>
        <v>4475</v>
      </c>
      <c r="B583" s="1"/>
      <c r="C583" t="s">
        <v>62</v>
      </c>
      <c r="D583" t="s">
        <v>38</v>
      </c>
      <c r="F583" t="str">
        <f>"[CADJ, CLH, IV, JOE, JOV, OUPA, RCR, RDCS, RIN, RRD, XOIP, XOIR, XRCR, XRIN, YEND]"</f>
        <v>[CADJ, CLH, IV, JOE, JOV, OUPA, RCR, RDCS, RIN, RRD, XOIP, XOIR, XRCR, XRIN, YEND]</v>
      </c>
      <c r="G583" t="s">
        <v>9</v>
      </c>
    </row>
    <row r="584" spans="1:7" x14ac:dyDescent="0.3">
      <c r="A584" s="1" t="str">
        <f>"4476"</f>
        <v>4476</v>
      </c>
      <c r="B584" s="1"/>
      <c r="C584" t="s">
        <v>62</v>
      </c>
      <c r="D584" t="s">
        <v>38</v>
      </c>
      <c r="F584" t="str">
        <f>"[JOE, RCR, RIN, RRD, XRCR, XRIN, YEND]"</f>
        <v>[JOE, RCR, RIN, RRD, XRCR, XRIN, YEND]</v>
      </c>
      <c r="G584" t="s">
        <v>9</v>
      </c>
    </row>
    <row r="585" spans="1:7" x14ac:dyDescent="0.3">
      <c r="A585" s="1" t="str">
        <f>"4477"</f>
        <v>4477</v>
      </c>
      <c r="B585" s="1"/>
      <c r="C585" t="s">
        <v>62</v>
      </c>
      <c r="D585" t="s">
        <v>38</v>
      </c>
      <c r="F585" t="str">
        <f>"[JOE, RCR, RIN, RRD, XRCR, XRIN, YEND]"</f>
        <v>[JOE, RCR, RIN, RRD, XRCR, XRIN, YEND]</v>
      </c>
      <c r="G585" t="s">
        <v>9</v>
      </c>
    </row>
    <row r="586" spans="1:7" x14ac:dyDescent="0.3">
      <c r="A586" s="1" t="str">
        <f>"4478"</f>
        <v>4478</v>
      </c>
      <c r="B586" s="1"/>
      <c r="C586" t="s">
        <v>62</v>
      </c>
      <c r="D586" t="s">
        <v>38</v>
      </c>
      <c r="F586" t="str">
        <f>"[CADJ, CLH, IV, JOE, JOV, OUPA, RCR, RDCS, RIN, RRD, XOIP, XOIR, XRCR, XRIN, YEND]"</f>
        <v>[CADJ, CLH, IV, JOE, JOV, OUPA, RCR, RDCS, RIN, RRD, XOIP, XOIR, XRCR, XRIN, YEND]</v>
      </c>
      <c r="G586" t="s">
        <v>9</v>
      </c>
    </row>
    <row r="587" spans="1:7" x14ac:dyDescent="0.3">
      <c r="A587" s="1" t="str">
        <f>"4479"</f>
        <v>4479</v>
      </c>
      <c r="B587" s="1"/>
      <c r="C587" t="s">
        <v>62</v>
      </c>
      <c r="D587" t="s">
        <v>38</v>
      </c>
      <c r="F587" t="str">
        <f>"[CADJ, CLH, IV, JOE, JOV, OUPA, RCR, RDCS, RIN, RRD, XOIP, XOIR, XRCR, XRIN, YEND]"</f>
        <v>[CADJ, CLH, IV, JOE, JOV, OUPA, RCR, RDCS, RIN, RRD, XOIP, XOIR, XRCR, XRIN, YEND]</v>
      </c>
      <c r="G587" t="s">
        <v>9</v>
      </c>
    </row>
    <row r="588" spans="1:7" x14ac:dyDescent="0.3">
      <c r="A588" s="1" t="str">
        <f>"4481"</f>
        <v>4481</v>
      </c>
      <c r="B588" s="1"/>
      <c r="C588" t="s">
        <v>60</v>
      </c>
      <c r="D588" t="s">
        <v>38</v>
      </c>
      <c r="F588" t="str">
        <f>"[CADJ, CLH, IV, JOE, JOV, OUPA, RDCS, RRD, XOIP, XOIR, YEND]"</f>
        <v>[CADJ, CLH, IV, JOE, JOV, OUPA, RDCS, RRD, XOIP, XOIR, YEND]</v>
      </c>
      <c r="G588" t="s">
        <v>9</v>
      </c>
    </row>
    <row r="589" spans="1:7" x14ac:dyDescent="0.3">
      <c r="A589" s="1" t="str">
        <f>"4481"</f>
        <v>4481</v>
      </c>
      <c r="B589" s="1"/>
      <c r="C589" t="s">
        <v>61</v>
      </c>
      <c r="D589" t="s">
        <v>54</v>
      </c>
      <c r="F589" t="str">
        <f>"[ICR, INV, XICR, XINV]"</f>
        <v>[ICR, INV, XICR, XINV]</v>
      </c>
      <c r="G589" t="s">
        <v>9</v>
      </c>
    </row>
    <row r="590" spans="1:7" x14ac:dyDescent="0.3">
      <c r="A590" s="1" t="str">
        <f>"4490"</f>
        <v>4490</v>
      </c>
      <c r="B590" s="1"/>
      <c r="C590" t="s">
        <v>62</v>
      </c>
      <c r="D590" t="s">
        <v>38</v>
      </c>
      <c r="F590" t="str">
        <f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590" t="str">
        <f>"[RIN/XRCR, RCR/XRIN, INV/XINV, ICR/XICR]"</f>
        <v>[RIN/XRCR, RCR/XRIN, INV/XINV, ICR/XICR]</v>
      </c>
    </row>
    <row r="591" spans="1:7" x14ac:dyDescent="0.3">
      <c r="A591" s="1" t="str">
        <f>"4491"</f>
        <v>4491</v>
      </c>
      <c r="B591" s="1"/>
      <c r="C591" t="s">
        <v>60</v>
      </c>
      <c r="D591" t="s">
        <v>38</v>
      </c>
      <c r="F591" t="str">
        <f>"[B2BT, CADJ, CLH, IV, JOE, JOV, OUPA, PMT, RCR, RDCS, RIN, RRD, XOIP, XOIR, XPMT, XRCR, XRIN, YEND]"</f>
        <v>[B2BT, CADJ, CLH, IV, JOE, JOV, OUPA, PMT, RCR, RDCS, RIN, RRD, XOIP, XOIR, XPMT, XRCR, XRIN, YEND]</v>
      </c>
      <c r="G591" t="s">
        <v>9</v>
      </c>
    </row>
    <row r="592" spans="1:7" x14ac:dyDescent="0.3">
      <c r="A592" s="1" t="str">
        <f>"4492"</f>
        <v>4492</v>
      </c>
      <c r="B592" s="1"/>
      <c r="C592" t="s">
        <v>62</v>
      </c>
      <c r="D592" t="s">
        <v>38</v>
      </c>
      <c r="F592" t="str">
        <f t="shared" ref="F592:F597" si="12"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592" t="str">
        <f t="shared" ref="G592:G597" si="13">"[RIN/XRCR, RCR/XRIN, INV/XINV, ICR/XICR]"</f>
        <v>[RIN/XRCR, RCR/XRIN, INV/XINV, ICR/XICR]</v>
      </c>
    </row>
    <row r="593" spans="1:7" x14ac:dyDescent="0.3">
      <c r="A593" s="1" t="str">
        <f>"4493"</f>
        <v>4493</v>
      </c>
      <c r="B593" s="1"/>
      <c r="C593" t="s">
        <v>62</v>
      </c>
      <c r="D593" t="s">
        <v>38</v>
      </c>
      <c r="F593" t="str">
        <f t="shared" si="12"/>
        <v>[B2BT, CADJ, CLH, DEP, ES, ICR, INV, IV, JOE, JOV, OUPA, PMT, PRO, RCR, RDCS, RIN, RRD, XICR, XINV, XOIP, XOIR, XPMT, XRCR, XRIN, YEND]</v>
      </c>
      <c r="G593" t="str">
        <f t="shared" si="13"/>
        <v>[RIN/XRCR, RCR/XRIN, INV/XINV, ICR/XICR]</v>
      </c>
    </row>
    <row r="594" spans="1:7" x14ac:dyDescent="0.3">
      <c r="A594" s="1" t="str">
        <f>"4494"</f>
        <v>4494</v>
      </c>
      <c r="B594" s="1"/>
      <c r="C594" t="s">
        <v>62</v>
      </c>
      <c r="D594" t="s">
        <v>38</v>
      </c>
      <c r="F594" t="str">
        <f t="shared" si="12"/>
        <v>[B2BT, CADJ, CLH, DEP, ES, ICR, INV, IV, JOE, JOV, OUPA, PMT, PRO, RCR, RDCS, RIN, RRD, XICR, XINV, XOIP, XOIR, XPMT, XRCR, XRIN, YEND]</v>
      </c>
      <c r="G594" t="str">
        <f t="shared" si="13"/>
        <v>[RIN/XRCR, RCR/XRIN, INV/XINV, ICR/XICR]</v>
      </c>
    </row>
    <row r="595" spans="1:7" x14ac:dyDescent="0.3">
      <c r="A595" s="1" t="str">
        <f>"4495"</f>
        <v>4495</v>
      </c>
      <c r="B595" s="1"/>
      <c r="C595" t="s">
        <v>62</v>
      </c>
      <c r="D595" t="s">
        <v>38</v>
      </c>
      <c r="F595" t="str">
        <f t="shared" si="12"/>
        <v>[B2BT, CADJ, CLH, DEP, ES, ICR, INV, IV, JOE, JOV, OUPA, PMT, PRO, RCR, RDCS, RIN, RRD, XICR, XINV, XOIP, XOIR, XPMT, XRCR, XRIN, YEND]</v>
      </c>
      <c r="G595" t="str">
        <f t="shared" si="13"/>
        <v>[RIN/XRCR, RCR/XRIN, INV/XINV, ICR/XICR]</v>
      </c>
    </row>
    <row r="596" spans="1:7" x14ac:dyDescent="0.3">
      <c r="A596" s="1" t="str">
        <f>"4496"</f>
        <v>4496</v>
      </c>
      <c r="B596" s="1"/>
      <c r="C596" t="s">
        <v>62</v>
      </c>
      <c r="D596" t="s">
        <v>38</v>
      </c>
      <c r="F596" t="str">
        <f t="shared" si="12"/>
        <v>[B2BT, CADJ, CLH, DEP, ES, ICR, INV, IV, JOE, JOV, OUPA, PMT, PRO, RCR, RDCS, RIN, RRD, XICR, XINV, XOIP, XOIR, XPMT, XRCR, XRIN, YEND]</v>
      </c>
      <c r="G596" t="str">
        <f t="shared" si="13"/>
        <v>[RIN/XRCR, RCR/XRIN, INV/XINV, ICR/XICR]</v>
      </c>
    </row>
    <row r="597" spans="1:7" x14ac:dyDescent="0.3">
      <c r="A597" s="1" t="str">
        <f>"4499"</f>
        <v>4499</v>
      </c>
      <c r="B597" s="1"/>
      <c r="C597" t="s">
        <v>62</v>
      </c>
      <c r="D597" t="s">
        <v>38</v>
      </c>
      <c r="F597" t="str">
        <f t="shared" si="12"/>
        <v>[B2BT, CADJ, CLH, DEP, ES, ICR, INV, IV, JOE, JOV, OUPA, PMT, PRO, RCR, RDCS, RIN, RRD, XICR, XINV, XOIP, XOIR, XPMT, XRCR, XRIN, YEND]</v>
      </c>
      <c r="G597" t="str">
        <f t="shared" si="13"/>
        <v>[RIN/XRCR, RCR/XRIN, INV/XINV, ICR/XICR]</v>
      </c>
    </row>
    <row r="598" spans="1:7" x14ac:dyDescent="0.3">
      <c r="A598" s="1" t="str">
        <f>"4505"</f>
        <v>4505</v>
      </c>
      <c r="B598" s="1"/>
      <c r="C598" t="s">
        <v>98</v>
      </c>
      <c r="D598" t="s">
        <v>38</v>
      </c>
      <c r="F598" t="str">
        <f>"[CADJ, CLH, IV, JOV, OUPA, RCR, RDCS, RIN, XOIP, XOIR, XRCR, XRIN]"</f>
        <v>[CADJ, CLH, IV, JOV, OUPA, RCR, RDCS, RIN, XOIP, XOIR, XRCR, XRIN]</v>
      </c>
      <c r="G598" t="s">
        <v>9</v>
      </c>
    </row>
    <row r="599" spans="1:7" x14ac:dyDescent="0.3">
      <c r="A599" s="1" t="str">
        <f>"4505"</f>
        <v>4505</v>
      </c>
      <c r="B599" s="1"/>
      <c r="C599" t="s">
        <v>99</v>
      </c>
      <c r="D599" t="s">
        <v>54</v>
      </c>
      <c r="F599" t="str">
        <f>"[ICR, INV, XICR, XINV]"</f>
        <v>[ICR, INV, XICR, XINV]</v>
      </c>
      <c r="G599" t="s">
        <v>9</v>
      </c>
    </row>
    <row r="600" spans="1:7" x14ac:dyDescent="0.3">
      <c r="A600" s="1" t="str">
        <f>"4506"</f>
        <v>4506</v>
      </c>
      <c r="B600" s="1"/>
      <c r="C600" t="s">
        <v>98</v>
      </c>
      <c r="D600" t="s">
        <v>38</v>
      </c>
      <c r="F600" t="str">
        <f>"[CADJ, CLH, IV, JOV, OUPA, RDCS, XOIP, XOIR]"</f>
        <v>[CADJ, CLH, IV, JOV, OUPA, RDCS, XOIP, XOIR]</v>
      </c>
      <c r="G600" t="s">
        <v>9</v>
      </c>
    </row>
    <row r="601" spans="1:7" x14ac:dyDescent="0.3">
      <c r="A601" s="1" t="str">
        <f>"4506"</f>
        <v>4506</v>
      </c>
      <c r="B601" s="1"/>
      <c r="C601" t="s">
        <v>99</v>
      </c>
      <c r="D601" t="s">
        <v>54</v>
      </c>
      <c r="F601" t="str">
        <f>"[ICR, INV, XICR, XINV]"</f>
        <v>[ICR, INV, XICR, XINV]</v>
      </c>
      <c r="G601" t="s">
        <v>9</v>
      </c>
    </row>
    <row r="602" spans="1:7" x14ac:dyDescent="0.3">
      <c r="A602" s="1" t="str">
        <f>"4507"</f>
        <v>4507</v>
      </c>
      <c r="B602" s="1"/>
      <c r="C602" t="s">
        <v>98</v>
      </c>
      <c r="D602" t="s">
        <v>38</v>
      </c>
      <c r="F602" t="str">
        <f>"[CADJ, CLH, IV, JOE, JOV, OUPA, RCR, RDCS, RIN, RRD, XOIP, XOIR, XRCR, XRIN, YEND]"</f>
        <v>[CADJ, CLH, IV, JOE, JOV, OUPA, RCR, RDCS, RIN, RRD, XOIP, XOIR, XRCR, XRIN, YEND]</v>
      </c>
      <c r="G602" t="s">
        <v>9</v>
      </c>
    </row>
    <row r="603" spans="1:7" x14ac:dyDescent="0.3">
      <c r="A603" s="1" t="str">
        <f>"4531"</f>
        <v>4531</v>
      </c>
      <c r="B603" s="1"/>
      <c r="C603" t="s">
        <v>94</v>
      </c>
      <c r="D603" t="s">
        <v>38</v>
      </c>
      <c r="F603" t="str">
        <f t="shared" ref="F603:F613" si="14"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603" t="str">
        <f t="shared" ref="G603:G613" si="15">"[RIN/XRCR, RCR/XRIN, INV/XINV, ICR/XICR]"</f>
        <v>[RIN/XRCR, RCR/XRIN, INV/XINV, ICR/XICR]</v>
      </c>
    </row>
    <row r="604" spans="1:7" x14ac:dyDescent="0.3">
      <c r="A604" s="1" t="str">
        <f>"4532"</f>
        <v>4532</v>
      </c>
      <c r="B604" s="1"/>
      <c r="C604" t="s">
        <v>97</v>
      </c>
      <c r="D604" t="s">
        <v>38</v>
      </c>
      <c r="F604" t="str">
        <f t="shared" si="14"/>
        <v>[B2BT, CADJ, CLH, DEP, ES, ICR, INV, IV, JOE, JOV, OUPA, PMT, PRO, RCR, RDCS, RIN, RRD, XICR, XINV, XOIP, XOIR, XPMT, XRCR, XRIN, YEND]</v>
      </c>
      <c r="G604" t="str">
        <f t="shared" si="15"/>
        <v>[RIN/XRCR, RCR/XRIN, INV/XINV, ICR/XICR]</v>
      </c>
    </row>
    <row r="605" spans="1:7" x14ac:dyDescent="0.3">
      <c r="A605" s="1" t="str">
        <f>"4533"</f>
        <v>4533</v>
      </c>
      <c r="B605" s="1"/>
      <c r="C605" t="s">
        <v>62</v>
      </c>
      <c r="D605" t="s">
        <v>38</v>
      </c>
      <c r="F605" t="str">
        <f t="shared" si="14"/>
        <v>[B2BT, CADJ, CLH, DEP, ES, ICR, INV, IV, JOE, JOV, OUPA, PMT, PRO, RCR, RDCS, RIN, RRD, XICR, XINV, XOIP, XOIR, XPMT, XRCR, XRIN, YEND]</v>
      </c>
      <c r="G605" t="str">
        <f t="shared" si="15"/>
        <v>[RIN/XRCR, RCR/XRIN, INV/XINV, ICR/XICR]</v>
      </c>
    </row>
    <row r="606" spans="1:7" x14ac:dyDescent="0.3">
      <c r="A606" s="1" t="str">
        <f>"4534"</f>
        <v>4534</v>
      </c>
      <c r="B606" s="1"/>
      <c r="C606" t="s">
        <v>60</v>
      </c>
      <c r="D606" t="s">
        <v>38</v>
      </c>
      <c r="F606" t="str">
        <f t="shared" si="14"/>
        <v>[B2BT, CADJ, CLH, DEP, ES, ICR, INV, IV, JOE, JOV, OUPA, PMT, PRO, RCR, RDCS, RIN, RRD, XICR, XINV, XOIP, XOIR, XPMT, XRCR, XRIN, YEND]</v>
      </c>
      <c r="G606" t="str">
        <f t="shared" si="15"/>
        <v>[RIN/XRCR, RCR/XRIN, INV/XINV, ICR/XICR]</v>
      </c>
    </row>
    <row r="607" spans="1:7" x14ac:dyDescent="0.3">
      <c r="A607" s="1" t="str">
        <f>"4538"</f>
        <v>4538</v>
      </c>
      <c r="B607" s="1"/>
      <c r="C607" t="s">
        <v>98</v>
      </c>
      <c r="D607" t="s">
        <v>38</v>
      </c>
      <c r="F607" t="str">
        <f t="shared" si="14"/>
        <v>[B2BT, CADJ, CLH, DEP, ES, ICR, INV, IV, JOE, JOV, OUPA, PMT, PRO, RCR, RDCS, RIN, RRD, XICR, XINV, XOIP, XOIR, XPMT, XRCR, XRIN, YEND]</v>
      </c>
      <c r="G607" t="str">
        <f t="shared" si="15"/>
        <v>[RIN/XRCR, RCR/XRIN, INV/XINV, ICR/XICR]</v>
      </c>
    </row>
    <row r="608" spans="1:7" x14ac:dyDescent="0.3">
      <c r="A608" s="1" t="str">
        <f>"4539"</f>
        <v>4539</v>
      </c>
      <c r="B608" s="1"/>
      <c r="C608" t="s">
        <v>108</v>
      </c>
      <c r="D608" t="s">
        <v>38</v>
      </c>
      <c r="F608" t="str">
        <f t="shared" si="14"/>
        <v>[B2BT, CADJ, CLH, DEP, ES, ICR, INV, IV, JOE, JOV, OUPA, PMT, PRO, RCR, RDCS, RIN, RRD, XICR, XINV, XOIP, XOIR, XPMT, XRCR, XRIN, YEND]</v>
      </c>
      <c r="G608" t="str">
        <f t="shared" si="15"/>
        <v>[RIN/XRCR, RCR/XRIN, INV/XINV, ICR/XICR]</v>
      </c>
    </row>
    <row r="609" spans="1:7" x14ac:dyDescent="0.3">
      <c r="A609" s="1" t="str">
        <f>"4541"</f>
        <v>4541</v>
      </c>
      <c r="B609" s="1"/>
      <c r="C609" t="s">
        <v>97</v>
      </c>
      <c r="D609" t="s">
        <v>38</v>
      </c>
      <c r="F609" t="str">
        <f t="shared" si="14"/>
        <v>[B2BT, CADJ, CLH, DEP, ES, ICR, INV, IV, JOE, JOV, OUPA, PMT, PRO, RCR, RDCS, RIN, RRD, XICR, XINV, XOIP, XOIR, XPMT, XRCR, XRIN, YEND]</v>
      </c>
      <c r="G609" t="str">
        <f t="shared" si="15"/>
        <v>[RIN/XRCR, RCR/XRIN, INV/XINV, ICR/XICR]</v>
      </c>
    </row>
    <row r="610" spans="1:7" x14ac:dyDescent="0.3">
      <c r="A610" s="1" t="str">
        <f>"4542"</f>
        <v>4542</v>
      </c>
      <c r="B610" s="1"/>
      <c r="C610" t="s">
        <v>60</v>
      </c>
      <c r="D610" t="s">
        <v>38</v>
      </c>
      <c r="F610" t="str">
        <f t="shared" si="14"/>
        <v>[B2BT, CADJ, CLH, DEP, ES, ICR, INV, IV, JOE, JOV, OUPA, PMT, PRO, RCR, RDCS, RIN, RRD, XICR, XINV, XOIP, XOIR, XPMT, XRCR, XRIN, YEND]</v>
      </c>
      <c r="G610" t="str">
        <f t="shared" si="15"/>
        <v>[RIN/XRCR, RCR/XRIN, INV/XINV, ICR/XICR]</v>
      </c>
    </row>
    <row r="611" spans="1:7" x14ac:dyDescent="0.3">
      <c r="A611" s="1" t="str">
        <f>"4543"</f>
        <v>4543</v>
      </c>
      <c r="B611" s="1"/>
      <c r="C611" t="s">
        <v>60</v>
      </c>
      <c r="D611" t="s">
        <v>38</v>
      </c>
      <c r="F611" t="str">
        <f t="shared" si="14"/>
        <v>[B2BT, CADJ, CLH, DEP, ES, ICR, INV, IV, JOE, JOV, OUPA, PMT, PRO, RCR, RDCS, RIN, RRD, XICR, XINV, XOIP, XOIR, XPMT, XRCR, XRIN, YEND]</v>
      </c>
      <c r="G611" t="str">
        <f t="shared" si="15"/>
        <v>[RIN/XRCR, RCR/XRIN, INV/XINV, ICR/XICR]</v>
      </c>
    </row>
    <row r="612" spans="1:7" x14ac:dyDescent="0.3">
      <c r="A612" s="1" t="str">
        <f>"4544"</f>
        <v>4544</v>
      </c>
      <c r="B612" s="1"/>
      <c r="C612" t="s">
        <v>102</v>
      </c>
      <c r="D612" t="s">
        <v>38</v>
      </c>
      <c r="F612" t="str">
        <f t="shared" si="14"/>
        <v>[B2BT, CADJ, CLH, DEP, ES, ICR, INV, IV, JOE, JOV, OUPA, PMT, PRO, RCR, RDCS, RIN, RRD, XICR, XINV, XOIP, XOIR, XPMT, XRCR, XRIN, YEND]</v>
      </c>
      <c r="G612" t="str">
        <f t="shared" si="15"/>
        <v>[RIN/XRCR, RCR/XRIN, INV/XINV, ICR/XICR]</v>
      </c>
    </row>
    <row r="613" spans="1:7" x14ac:dyDescent="0.3">
      <c r="A613" s="1" t="str">
        <f>"4548"</f>
        <v>4548</v>
      </c>
      <c r="B613" s="1"/>
      <c r="C613" t="s">
        <v>60</v>
      </c>
      <c r="D613" t="s">
        <v>38</v>
      </c>
      <c r="F613" t="str">
        <f t="shared" si="14"/>
        <v>[B2BT, CADJ, CLH, DEP, ES, ICR, INV, IV, JOE, JOV, OUPA, PMT, PRO, RCR, RDCS, RIN, RRD, XICR, XINV, XOIP, XOIR, XPMT, XRCR, XRIN, YEND]</v>
      </c>
      <c r="G613" t="str">
        <f t="shared" si="15"/>
        <v>[RIN/XRCR, RCR/XRIN, INV/XINV, ICR/XICR]</v>
      </c>
    </row>
    <row r="614" spans="1:7" x14ac:dyDescent="0.3">
      <c r="A614" s="1" t="str">
        <f>"4550"</f>
        <v>4550</v>
      </c>
      <c r="B614" s="1"/>
      <c r="C614" t="s">
        <v>109</v>
      </c>
      <c r="D614" t="s">
        <v>54</v>
      </c>
      <c r="F614" t="str">
        <f t="shared" ref="F614:F653" si="16">"[ICR, INV, XICR, XINV]"</f>
        <v>[ICR, INV, XICR, XINV]</v>
      </c>
      <c r="G614" t="s">
        <v>9</v>
      </c>
    </row>
    <row r="615" spans="1:7" x14ac:dyDescent="0.3">
      <c r="A615" s="1" t="str">
        <f>"4551"</f>
        <v>4551</v>
      </c>
      <c r="B615" s="1"/>
      <c r="C615" t="s">
        <v>109</v>
      </c>
      <c r="D615" t="s">
        <v>54</v>
      </c>
      <c r="F615" t="str">
        <f t="shared" si="16"/>
        <v>[ICR, INV, XICR, XINV]</v>
      </c>
      <c r="G615" t="s">
        <v>9</v>
      </c>
    </row>
    <row r="616" spans="1:7" x14ac:dyDescent="0.3">
      <c r="A616" s="1" t="str">
        <f>"4552"</f>
        <v>4552</v>
      </c>
      <c r="B616" s="1"/>
      <c r="C616" t="s">
        <v>109</v>
      </c>
      <c r="D616" t="s">
        <v>54</v>
      </c>
      <c r="F616" t="str">
        <f t="shared" si="16"/>
        <v>[ICR, INV, XICR, XINV]</v>
      </c>
      <c r="G616" t="s">
        <v>9</v>
      </c>
    </row>
    <row r="617" spans="1:7" x14ac:dyDescent="0.3">
      <c r="A617" s="1" t="str">
        <f>"4553"</f>
        <v>4553</v>
      </c>
      <c r="B617" s="1"/>
      <c r="C617" t="s">
        <v>109</v>
      </c>
      <c r="D617" t="s">
        <v>54</v>
      </c>
      <c r="F617" t="str">
        <f t="shared" si="16"/>
        <v>[ICR, INV, XICR, XINV]</v>
      </c>
      <c r="G617" t="s">
        <v>9</v>
      </c>
    </row>
    <row r="618" spans="1:7" x14ac:dyDescent="0.3">
      <c r="A618" s="1" t="str">
        <f>"4554"</f>
        <v>4554</v>
      </c>
      <c r="B618" s="1"/>
      <c r="C618" t="s">
        <v>109</v>
      </c>
      <c r="D618" t="s">
        <v>54</v>
      </c>
      <c r="F618" t="str">
        <f t="shared" si="16"/>
        <v>[ICR, INV, XICR, XINV]</v>
      </c>
      <c r="G618" t="s">
        <v>9</v>
      </c>
    </row>
    <row r="619" spans="1:7" x14ac:dyDescent="0.3">
      <c r="A619" s="1" t="str">
        <f>"4555"</f>
        <v>4555</v>
      </c>
      <c r="B619" s="1"/>
      <c r="C619" t="s">
        <v>109</v>
      </c>
      <c r="D619" t="s">
        <v>54</v>
      </c>
      <c r="F619" t="str">
        <f t="shared" si="16"/>
        <v>[ICR, INV, XICR, XINV]</v>
      </c>
      <c r="G619" t="s">
        <v>9</v>
      </c>
    </row>
    <row r="620" spans="1:7" x14ac:dyDescent="0.3">
      <c r="A620" s="1" t="str">
        <f>"4556"</f>
        <v>4556</v>
      </c>
      <c r="B620" s="1"/>
      <c r="C620" t="s">
        <v>109</v>
      </c>
      <c r="D620" t="s">
        <v>54</v>
      </c>
      <c r="F620" t="str">
        <f t="shared" si="16"/>
        <v>[ICR, INV, XICR, XINV]</v>
      </c>
      <c r="G620" t="s">
        <v>9</v>
      </c>
    </row>
    <row r="621" spans="1:7" x14ac:dyDescent="0.3">
      <c r="A621" s="1" t="str">
        <f>"4557"</f>
        <v>4557</v>
      </c>
      <c r="B621" s="1"/>
      <c r="C621" t="s">
        <v>109</v>
      </c>
      <c r="D621" t="s">
        <v>54</v>
      </c>
      <c r="F621" t="str">
        <f t="shared" si="16"/>
        <v>[ICR, INV, XICR, XINV]</v>
      </c>
      <c r="G621" t="s">
        <v>9</v>
      </c>
    </row>
    <row r="622" spans="1:7" x14ac:dyDescent="0.3">
      <c r="A622" s="1" t="str">
        <f>"4558"</f>
        <v>4558</v>
      </c>
      <c r="B622" s="1"/>
      <c r="C622" t="s">
        <v>109</v>
      </c>
      <c r="D622" t="s">
        <v>54</v>
      </c>
      <c r="F622" t="str">
        <f t="shared" si="16"/>
        <v>[ICR, INV, XICR, XINV]</v>
      </c>
      <c r="G622" t="s">
        <v>9</v>
      </c>
    </row>
    <row r="623" spans="1:7" x14ac:dyDescent="0.3">
      <c r="A623" s="1" t="str">
        <f>"4559"</f>
        <v>4559</v>
      </c>
      <c r="B623" s="1"/>
      <c r="C623" t="s">
        <v>109</v>
      </c>
      <c r="D623" t="s">
        <v>54</v>
      </c>
      <c r="F623" t="str">
        <f t="shared" si="16"/>
        <v>[ICR, INV, XICR, XINV]</v>
      </c>
      <c r="G623" t="s">
        <v>9</v>
      </c>
    </row>
    <row r="624" spans="1:7" x14ac:dyDescent="0.3">
      <c r="A624" s="1" t="str">
        <f>"4560"</f>
        <v>4560</v>
      </c>
      <c r="B624" s="1"/>
      <c r="C624" t="s">
        <v>109</v>
      </c>
      <c r="D624" t="s">
        <v>54</v>
      </c>
      <c r="F624" t="str">
        <f t="shared" si="16"/>
        <v>[ICR, INV, XICR, XINV]</v>
      </c>
      <c r="G624" t="s">
        <v>9</v>
      </c>
    </row>
    <row r="625" spans="1:7" x14ac:dyDescent="0.3">
      <c r="A625" s="1" t="str">
        <f>"4561"</f>
        <v>4561</v>
      </c>
      <c r="B625" s="1"/>
      <c r="C625" t="s">
        <v>109</v>
      </c>
      <c r="D625" t="s">
        <v>54</v>
      </c>
      <c r="F625" t="str">
        <f t="shared" si="16"/>
        <v>[ICR, INV, XICR, XINV]</v>
      </c>
      <c r="G625" t="s">
        <v>9</v>
      </c>
    </row>
    <row r="626" spans="1:7" x14ac:dyDescent="0.3">
      <c r="A626" s="1" t="str">
        <f>"4562"</f>
        <v>4562</v>
      </c>
      <c r="B626" s="1"/>
      <c r="C626" t="s">
        <v>109</v>
      </c>
      <c r="D626" t="s">
        <v>54</v>
      </c>
      <c r="F626" t="str">
        <f t="shared" si="16"/>
        <v>[ICR, INV, XICR, XINV]</v>
      </c>
      <c r="G626" t="s">
        <v>9</v>
      </c>
    </row>
    <row r="627" spans="1:7" x14ac:dyDescent="0.3">
      <c r="A627" s="1" t="str">
        <f>"4563"</f>
        <v>4563</v>
      </c>
      <c r="B627" s="1"/>
      <c r="C627" t="s">
        <v>109</v>
      </c>
      <c r="D627" t="s">
        <v>54</v>
      </c>
      <c r="F627" t="str">
        <f t="shared" si="16"/>
        <v>[ICR, INV, XICR, XINV]</v>
      </c>
      <c r="G627" t="s">
        <v>9</v>
      </c>
    </row>
    <row r="628" spans="1:7" x14ac:dyDescent="0.3">
      <c r="A628" s="1" t="str">
        <f>"4564"</f>
        <v>4564</v>
      </c>
      <c r="B628" s="1"/>
      <c r="C628" t="s">
        <v>109</v>
      </c>
      <c r="D628" t="s">
        <v>54</v>
      </c>
      <c r="F628" t="str">
        <f t="shared" si="16"/>
        <v>[ICR, INV, XICR, XINV]</v>
      </c>
      <c r="G628" t="s">
        <v>9</v>
      </c>
    </row>
    <row r="629" spans="1:7" x14ac:dyDescent="0.3">
      <c r="A629" s="1" t="str">
        <f>"4565"</f>
        <v>4565</v>
      </c>
      <c r="B629" s="1"/>
      <c r="C629" t="s">
        <v>109</v>
      </c>
      <c r="D629" t="s">
        <v>54</v>
      </c>
      <c r="F629" t="str">
        <f t="shared" si="16"/>
        <v>[ICR, INV, XICR, XINV]</v>
      </c>
      <c r="G629" t="s">
        <v>9</v>
      </c>
    </row>
    <row r="630" spans="1:7" x14ac:dyDescent="0.3">
      <c r="A630" s="1" t="str">
        <f>"4566"</f>
        <v>4566</v>
      </c>
      <c r="B630" s="1"/>
      <c r="C630" t="s">
        <v>109</v>
      </c>
      <c r="D630" t="s">
        <v>54</v>
      </c>
      <c r="F630" t="str">
        <f t="shared" si="16"/>
        <v>[ICR, INV, XICR, XINV]</v>
      </c>
      <c r="G630" t="s">
        <v>9</v>
      </c>
    </row>
    <row r="631" spans="1:7" x14ac:dyDescent="0.3">
      <c r="A631" s="1" t="str">
        <f>"4567"</f>
        <v>4567</v>
      </c>
      <c r="B631" s="1"/>
      <c r="C631" t="s">
        <v>109</v>
      </c>
      <c r="D631" t="s">
        <v>54</v>
      </c>
      <c r="F631" t="str">
        <f t="shared" si="16"/>
        <v>[ICR, INV, XICR, XINV]</v>
      </c>
      <c r="G631" t="s">
        <v>9</v>
      </c>
    </row>
    <row r="632" spans="1:7" x14ac:dyDescent="0.3">
      <c r="A632" s="1" t="str">
        <f>"4568"</f>
        <v>4568</v>
      </c>
      <c r="B632" s="1"/>
      <c r="C632" t="s">
        <v>109</v>
      </c>
      <c r="D632" t="s">
        <v>54</v>
      </c>
      <c r="F632" t="str">
        <f t="shared" si="16"/>
        <v>[ICR, INV, XICR, XINV]</v>
      </c>
      <c r="G632" t="s">
        <v>9</v>
      </c>
    </row>
    <row r="633" spans="1:7" x14ac:dyDescent="0.3">
      <c r="A633" s="1" t="str">
        <f>"4569"</f>
        <v>4569</v>
      </c>
      <c r="B633" s="1"/>
      <c r="C633" t="s">
        <v>109</v>
      </c>
      <c r="D633" t="s">
        <v>54</v>
      </c>
      <c r="F633" t="str">
        <f t="shared" si="16"/>
        <v>[ICR, INV, XICR, XINV]</v>
      </c>
      <c r="G633" t="s">
        <v>9</v>
      </c>
    </row>
    <row r="634" spans="1:7" x14ac:dyDescent="0.3">
      <c r="A634" s="1" t="str">
        <f>"4570"</f>
        <v>4570</v>
      </c>
      <c r="B634" s="1"/>
      <c r="C634" t="s">
        <v>109</v>
      </c>
      <c r="D634" t="s">
        <v>54</v>
      </c>
      <c r="F634" t="str">
        <f t="shared" si="16"/>
        <v>[ICR, INV, XICR, XINV]</v>
      </c>
      <c r="G634" t="s">
        <v>9</v>
      </c>
    </row>
    <row r="635" spans="1:7" x14ac:dyDescent="0.3">
      <c r="A635" s="1" t="str">
        <f>"4571"</f>
        <v>4571</v>
      </c>
      <c r="B635" s="1"/>
      <c r="C635" t="s">
        <v>109</v>
      </c>
      <c r="D635" t="s">
        <v>54</v>
      </c>
      <c r="F635" t="str">
        <f t="shared" si="16"/>
        <v>[ICR, INV, XICR, XINV]</v>
      </c>
      <c r="G635" t="s">
        <v>9</v>
      </c>
    </row>
    <row r="636" spans="1:7" x14ac:dyDescent="0.3">
      <c r="A636" s="1" t="str">
        <f>"4572"</f>
        <v>4572</v>
      </c>
      <c r="B636" s="1"/>
      <c r="C636" t="s">
        <v>109</v>
      </c>
      <c r="D636" t="s">
        <v>54</v>
      </c>
      <c r="F636" t="str">
        <f t="shared" si="16"/>
        <v>[ICR, INV, XICR, XINV]</v>
      </c>
      <c r="G636" t="s">
        <v>9</v>
      </c>
    </row>
    <row r="637" spans="1:7" x14ac:dyDescent="0.3">
      <c r="A637" s="1" t="str">
        <f>"4573"</f>
        <v>4573</v>
      </c>
      <c r="B637" s="1"/>
      <c r="C637" t="s">
        <v>109</v>
      </c>
      <c r="D637" t="s">
        <v>54</v>
      </c>
      <c r="F637" t="str">
        <f t="shared" si="16"/>
        <v>[ICR, INV, XICR, XINV]</v>
      </c>
      <c r="G637" t="s">
        <v>9</v>
      </c>
    </row>
    <row r="638" spans="1:7" x14ac:dyDescent="0.3">
      <c r="A638" s="1" t="str">
        <f>"4574"</f>
        <v>4574</v>
      </c>
      <c r="B638" s="1"/>
      <c r="C638" t="s">
        <v>109</v>
      </c>
      <c r="D638" t="s">
        <v>54</v>
      </c>
      <c r="F638" t="str">
        <f t="shared" si="16"/>
        <v>[ICR, INV, XICR, XINV]</v>
      </c>
      <c r="G638" t="s">
        <v>9</v>
      </c>
    </row>
    <row r="639" spans="1:7" x14ac:dyDescent="0.3">
      <c r="A639" s="1" t="str">
        <f>"4575"</f>
        <v>4575</v>
      </c>
      <c r="B639" s="1"/>
      <c r="C639" t="s">
        <v>109</v>
      </c>
      <c r="D639" t="s">
        <v>54</v>
      </c>
      <c r="F639" t="str">
        <f t="shared" si="16"/>
        <v>[ICR, INV, XICR, XINV]</v>
      </c>
      <c r="G639" t="s">
        <v>9</v>
      </c>
    </row>
    <row r="640" spans="1:7" x14ac:dyDescent="0.3">
      <c r="A640" s="1" t="str">
        <f>"4576"</f>
        <v>4576</v>
      </c>
      <c r="B640" s="1"/>
      <c r="C640" t="s">
        <v>109</v>
      </c>
      <c r="D640" t="s">
        <v>54</v>
      </c>
      <c r="F640" t="str">
        <f t="shared" si="16"/>
        <v>[ICR, INV, XICR, XINV]</v>
      </c>
      <c r="G640" t="s">
        <v>9</v>
      </c>
    </row>
    <row r="641" spans="1:7" x14ac:dyDescent="0.3">
      <c r="A641" s="1" t="str">
        <f>"4577"</f>
        <v>4577</v>
      </c>
      <c r="B641" s="1"/>
      <c r="C641" t="s">
        <v>109</v>
      </c>
      <c r="D641" t="s">
        <v>54</v>
      </c>
      <c r="F641" t="str">
        <f t="shared" si="16"/>
        <v>[ICR, INV, XICR, XINV]</v>
      </c>
      <c r="G641" t="s">
        <v>9</v>
      </c>
    </row>
    <row r="642" spans="1:7" x14ac:dyDescent="0.3">
      <c r="A642" s="1" t="str">
        <f>"4578"</f>
        <v>4578</v>
      </c>
      <c r="B642" s="1"/>
      <c r="C642" t="s">
        <v>109</v>
      </c>
      <c r="D642" t="s">
        <v>54</v>
      </c>
      <c r="F642" t="str">
        <f t="shared" si="16"/>
        <v>[ICR, INV, XICR, XINV]</v>
      </c>
      <c r="G642" t="s">
        <v>9</v>
      </c>
    </row>
    <row r="643" spans="1:7" x14ac:dyDescent="0.3">
      <c r="A643" s="1" t="str">
        <f>"4579"</f>
        <v>4579</v>
      </c>
      <c r="B643" s="1"/>
      <c r="C643" t="s">
        <v>109</v>
      </c>
      <c r="D643" t="s">
        <v>54</v>
      </c>
      <c r="F643" t="str">
        <f t="shared" si="16"/>
        <v>[ICR, INV, XICR, XINV]</v>
      </c>
      <c r="G643" t="s">
        <v>9</v>
      </c>
    </row>
    <row r="644" spans="1:7" x14ac:dyDescent="0.3">
      <c r="A644" s="1" t="str">
        <f>"4580"</f>
        <v>4580</v>
      </c>
      <c r="B644" s="1"/>
      <c r="C644" t="s">
        <v>109</v>
      </c>
      <c r="D644" t="s">
        <v>54</v>
      </c>
      <c r="F644" t="str">
        <f t="shared" si="16"/>
        <v>[ICR, INV, XICR, XINV]</v>
      </c>
      <c r="G644" t="s">
        <v>9</v>
      </c>
    </row>
    <row r="645" spans="1:7" x14ac:dyDescent="0.3">
      <c r="A645" s="1" t="str">
        <f>"4581"</f>
        <v>4581</v>
      </c>
      <c r="B645" s="1"/>
      <c r="C645" t="s">
        <v>109</v>
      </c>
      <c r="D645" t="s">
        <v>54</v>
      </c>
      <c r="F645" t="str">
        <f t="shared" si="16"/>
        <v>[ICR, INV, XICR, XINV]</v>
      </c>
      <c r="G645" t="s">
        <v>9</v>
      </c>
    </row>
    <row r="646" spans="1:7" x14ac:dyDescent="0.3">
      <c r="A646" s="1" t="str">
        <f>"4582"</f>
        <v>4582</v>
      </c>
      <c r="B646" s="1"/>
      <c r="C646" t="s">
        <v>109</v>
      </c>
      <c r="D646" t="s">
        <v>54</v>
      </c>
      <c r="F646" t="str">
        <f t="shared" si="16"/>
        <v>[ICR, INV, XICR, XINV]</v>
      </c>
      <c r="G646" t="s">
        <v>9</v>
      </c>
    </row>
    <row r="647" spans="1:7" x14ac:dyDescent="0.3">
      <c r="A647" s="1" t="str">
        <f>"4583"</f>
        <v>4583</v>
      </c>
      <c r="B647" s="1"/>
      <c r="C647" t="s">
        <v>109</v>
      </c>
      <c r="D647" t="s">
        <v>54</v>
      </c>
      <c r="F647" t="str">
        <f t="shared" si="16"/>
        <v>[ICR, INV, XICR, XINV]</v>
      </c>
      <c r="G647" t="s">
        <v>9</v>
      </c>
    </row>
    <row r="648" spans="1:7" x14ac:dyDescent="0.3">
      <c r="A648" s="1" t="str">
        <f>"4584"</f>
        <v>4584</v>
      </c>
      <c r="B648" s="1"/>
      <c r="C648" t="s">
        <v>109</v>
      </c>
      <c r="D648" t="s">
        <v>54</v>
      </c>
      <c r="F648" t="str">
        <f t="shared" si="16"/>
        <v>[ICR, INV, XICR, XINV]</v>
      </c>
      <c r="G648" t="s">
        <v>9</v>
      </c>
    </row>
    <row r="649" spans="1:7" x14ac:dyDescent="0.3">
      <c r="A649" s="1" t="str">
        <f>"4585"</f>
        <v>4585</v>
      </c>
      <c r="B649" s="1"/>
      <c r="C649" t="s">
        <v>109</v>
      </c>
      <c r="D649" t="s">
        <v>54</v>
      </c>
      <c r="F649" t="str">
        <f t="shared" si="16"/>
        <v>[ICR, INV, XICR, XINV]</v>
      </c>
      <c r="G649" t="s">
        <v>9</v>
      </c>
    </row>
    <row r="650" spans="1:7" x14ac:dyDescent="0.3">
      <c r="A650" s="1" t="str">
        <f>"4586"</f>
        <v>4586</v>
      </c>
      <c r="B650" s="1"/>
      <c r="C650" t="s">
        <v>109</v>
      </c>
      <c r="D650" t="s">
        <v>54</v>
      </c>
      <c r="F650" t="str">
        <f t="shared" si="16"/>
        <v>[ICR, INV, XICR, XINV]</v>
      </c>
      <c r="G650" t="s">
        <v>9</v>
      </c>
    </row>
    <row r="651" spans="1:7" x14ac:dyDescent="0.3">
      <c r="A651" s="1" t="str">
        <f>"4587"</f>
        <v>4587</v>
      </c>
      <c r="B651" s="1"/>
      <c r="C651" t="s">
        <v>109</v>
      </c>
      <c r="D651" t="s">
        <v>54</v>
      </c>
      <c r="F651" t="str">
        <f t="shared" si="16"/>
        <v>[ICR, INV, XICR, XINV]</v>
      </c>
      <c r="G651" t="s">
        <v>9</v>
      </c>
    </row>
    <row r="652" spans="1:7" x14ac:dyDescent="0.3">
      <c r="A652" s="1" t="str">
        <f>"4588"</f>
        <v>4588</v>
      </c>
      <c r="B652" s="1"/>
      <c r="C652" t="s">
        <v>109</v>
      </c>
      <c r="D652" t="s">
        <v>54</v>
      </c>
      <c r="F652" t="str">
        <f t="shared" si="16"/>
        <v>[ICR, INV, XICR, XINV]</v>
      </c>
      <c r="G652" t="s">
        <v>9</v>
      </c>
    </row>
    <row r="653" spans="1:7" x14ac:dyDescent="0.3">
      <c r="A653" s="1" t="str">
        <f>"4589"</f>
        <v>4589</v>
      </c>
      <c r="B653" s="1"/>
      <c r="C653" t="s">
        <v>109</v>
      </c>
      <c r="D653" t="s">
        <v>54</v>
      </c>
      <c r="F653" t="str">
        <f t="shared" si="16"/>
        <v>[ICR, INV, XICR, XINV]</v>
      </c>
      <c r="G653" t="s">
        <v>9</v>
      </c>
    </row>
    <row r="654" spans="1:7" x14ac:dyDescent="0.3">
      <c r="A654" s="1" t="str">
        <f>"4602"</f>
        <v>4602</v>
      </c>
      <c r="B654" s="1"/>
      <c r="C654" t="str">
        <f>"766"</f>
        <v>766</v>
      </c>
      <c r="D654" t="s">
        <v>54</v>
      </c>
      <c r="F654" t="str">
        <f>"[B2BT, CADJ, CLH, DEP, IV, JOE, JOV, OUPA, PMT, RDCS, RRD, XOIP, XOIR, XPMT, YEND]"</f>
        <v>[B2BT, CADJ, CLH, DEP, IV, JOE, JOV, OUPA, PMT, RDCS, RRD, XOIP, XOIR, XPMT, YEND]</v>
      </c>
      <c r="G654" t="s">
        <v>9</v>
      </c>
    </row>
    <row r="655" spans="1:7" x14ac:dyDescent="0.3">
      <c r="A655" s="1" t="str">
        <f>"4610"</f>
        <v>4610</v>
      </c>
      <c r="B655" s="1"/>
      <c r="C655" t="str">
        <f>"7588"</f>
        <v>7588</v>
      </c>
      <c r="D655" t="s">
        <v>54</v>
      </c>
      <c r="F655" t="str">
        <f>"[B2BT, CADJ, CLH, DEP, IV, JOE, JOV, OUPA, PMT, RDCS, RRD, XOIP, XOIR, YEND]"</f>
        <v>[B2BT, CADJ, CLH, DEP, IV, JOE, JOV, OUPA, PMT, RDCS, RRD, XOIP, XOIR, YEND]</v>
      </c>
      <c r="G655" t="s">
        <v>9</v>
      </c>
    </row>
    <row r="656" spans="1:7" x14ac:dyDescent="0.3">
      <c r="A656" s="1" t="str">
        <f>"4611"</f>
        <v>4611</v>
      </c>
      <c r="B656" s="1"/>
      <c r="C656" t="str">
        <f>"765"</f>
        <v>765</v>
      </c>
      <c r="D656" t="s">
        <v>54</v>
      </c>
      <c r="F656" t="str">
        <f>"[B2BT, CADJ, CLH, DEP, IV, JOE, JOV, OUPA, PMT, RDCS, RRD, XOIP, XOIR, YEND]"</f>
        <v>[B2BT, CADJ, CLH, DEP, IV, JOE, JOV, OUPA, PMT, RDCS, RRD, XOIP, XOIR, YEND]</v>
      </c>
      <c r="G656" t="s">
        <v>9</v>
      </c>
    </row>
    <row r="657" spans="1:7" x14ac:dyDescent="0.3">
      <c r="A657" s="1" t="str">
        <f>"4612"</f>
        <v>4612</v>
      </c>
      <c r="B657" s="1"/>
      <c r="C657" t="str">
        <f>"665"</f>
        <v>665</v>
      </c>
      <c r="D657" t="s">
        <v>38</v>
      </c>
      <c r="F657" t="str">
        <f>"[B2BT, CADJ, CLH, DEP, IV, JOE, JOV, OUPA, PMT, RDCS, RRD, XOIP, XOIR, YEND]"</f>
        <v>[B2BT, CADJ, CLH, DEP, IV, JOE, JOV, OUPA, PMT, RDCS, RRD, XOIP, XOIR, YEND]</v>
      </c>
      <c r="G657" t="s">
        <v>9</v>
      </c>
    </row>
    <row r="658" spans="1:7" x14ac:dyDescent="0.3">
      <c r="A658" s="1" t="str">
        <f>"4632"</f>
        <v>4632</v>
      </c>
      <c r="B658" s="1"/>
      <c r="C658" t="s">
        <v>97</v>
      </c>
      <c r="D658" t="s">
        <v>38</v>
      </c>
      <c r="F658" t="str">
        <f>"[CADJ, CLH, IV, JOV, OUPA, RDCS, XOIP, XOIR]"</f>
        <v>[CADJ, CLH, IV, JOV, OUPA, RDCS, XOIP, XOIR]</v>
      </c>
      <c r="G658" t="s">
        <v>9</v>
      </c>
    </row>
    <row r="659" spans="1:7" x14ac:dyDescent="0.3">
      <c r="A659" s="1" t="str">
        <f>"4632"</f>
        <v>4632</v>
      </c>
      <c r="B659" s="1"/>
      <c r="C659" t="s">
        <v>96</v>
      </c>
      <c r="D659" t="s">
        <v>54</v>
      </c>
      <c r="F659" t="str">
        <f>"[ICR, INV, XICR, XINV]"</f>
        <v>[ICR, INV, XICR, XINV]</v>
      </c>
      <c r="G659" t="s">
        <v>9</v>
      </c>
    </row>
    <row r="660" spans="1:7" x14ac:dyDescent="0.3">
      <c r="A660" s="1" t="str">
        <f>"4633"</f>
        <v>4633</v>
      </c>
      <c r="B660" s="1"/>
      <c r="C660" t="s">
        <v>97</v>
      </c>
      <c r="D660" t="s">
        <v>38</v>
      </c>
      <c r="F660" t="str">
        <f>"[CADJ, CLH, IV, JOE, JOV, OUPA, RCR, RDCS, RIN, RRD, XOIP, XOIR, XRCR, XRIN, YEND]"</f>
        <v>[CADJ, CLH, IV, JOE, JOV, OUPA, RCR, RDCS, RIN, RRD, XOIP, XOIR, XRCR, XRIN, YEND]</v>
      </c>
      <c r="G660" t="s">
        <v>9</v>
      </c>
    </row>
    <row r="661" spans="1:7" x14ac:dyDescent="0.3">
      <c r="A661" s="1" t="str">
        <f>"4633"</f>
        <v>4633</v>
      </c>
      <c r="B661" s="1"/>
      <c r="C661" t="s">
        <v>96</v>
      </c>
      <c r="D661" t="s">
        <v>54</v>
      </c>
      <c r="F661" t="str">
        <f>"[ICR, INV, XICR, XINV]"</f>
        <v>[ICR, INV, XICR, XINV]</v>
      </c>
      <c r="G661" t="s">
        <v>9</v>
      </c>
    </row>
    <row r="662" spans="1:7" x14ac:dyDescent="0.3">
      <c r="A662" s="1" t="str">
        <f>"4635"</f>
        <v>4635</v>
      </c>
      <c r="B662" s="1"/>
      <c r="C662" t="s">
        <v>97</v>
      </c>
      <c r="D662" t="s">
        <v>38</v>
      </c>
      <c r="F662" t="str">
        <f>"[CADJ, CLH, IV, JOV, OUPA, RDCS, XOIP, XOIR]"</f>
        <v>[CADJ, CLH, IV, JOV, OUPA, RDCS, XOIP, XOIR]</v>
      </c>
      <c r="G662" t="s">
        <v>9</v>
      </c>
    </row>
    <row r="663" spans="1:7" x14ac:dyDescent="0.3">
      <c r="A663" s="1" t="str">
        <f>"4635"</f>
        <v>4635</v>
      </c>
      <c r="B663" s="1"/>
      <c r="C663" t="s">
        <v>96</v>
      </c>
      <c r="D663" t="s">
        <v>54</v>
      </c>
      <c r="F663" t="str">
        <f>"[ICR, INV, XICR, XINV]"</f>
        <v>[ICR, INV, XICR, XINV]</v>
      </c>
      <c r="G663" t="s">
        <v>9</v>
      </c>
    </row>
    <row r="664" spans="1:7" x14ac:dyDescent="0.3">
      <c r="A664" s="1" t="str">
        <f>"4636"</f>
        <v>4636</v>
      </c>
      <c r="B664" s="1"/>
      <c r="C664" t="s">
        <v>97</v>
      </c>
      <c r="D664" t="s">
        <v>38</v>
      </c>
      <c r="F664" t="str">
        <f>"[CADJ, CLH, IV, JOV, OUPA, RDCS, XOIP, XOIR]"</f>
        <v>[CADJ, CLH, IV, JOV, OUPA, RDCS, XOIP, XOIR]</v>
      </c>
      <c r="G664" t="s">
        <v>9</v>
      </c>
    </row>
    <row r="665" spans="1:7" x14ac:dyDescent="0.3">
      <c r="A665" s="1" t="str">
        <f>"4636"</f>
        <v>4636</v>
      </c>
      <c r="B665" s="1"/>
      <c r="C665" t="s">
        <v>96</v>
      </c>
      <c r="D665" t="s">
        <v>54</v>
      </c>
      <c r="F665" t="str">
        <f>"[ICR, INV, XICR, XINV]"</f>
        <v>[ICR, INV, XICR, XINV]</v>
      </c>
      <c r="G665" t="s">
        <v>9</v>
      </c>
    </row>
    <row r="666" spans="1:7" x14ac:dyDescent="0.3">
      <c r="A666" s="1" t="str">
        <f>"4637"</f>
        <v>4637</v>
      </c>
      <c r="B666" s="1"/>
      <c r="C666" t="s">
        <v>97</v>
      </c>
      <c r="D666" t="s">
        <v>38</v>
      </c>
      <c r="F666" t="str">
        <f>"[CADJ, CLH, IV, JOV, OUPA, RDCS, RIN, XOIP, XOIR, XRCR]"</f>
        <v>[CADJ, CLH, IV, JOV, OUPA, RDCS, RIN, XOIP, XOIR, XRCR]</v>
      </c>
      <c r="G666" t="s">
        <v>9</v>
      </c>
    </row>
    <row r="667" spans="1:7" x14ac:dyDescent="0.3">
      <c r="A667" s="1" t="str">
        <f>"4637"</f>
        <v>4637</v>
      </c>
      <c r="B667" s="1"/>
      <c r="C667" t="s">
        <v>96</v>
      </c>
      <c r="D667" t="s">
        <v>54</v>
      </c>
      <c r="F667" t="str">
        <f>"[ICR, INV, XICR, XINV]"</f>
        <v>[ICR, INV, XICR, XINV]</v>
      </c>
      <c r="G667" t="s">
        <v>9</v>
      </c>
    </row>
    <row r="668" spans="1:7" x14ac:dyDescent="0.3">
      <c r="A668" s="1" t="str">
        <f>"4642"</f>
        <v>4642</v>
      </c>
      <c r="B668" s="1"/>
      <c r="C668" t="s">
        <v>97</v>
      </c>
      <c r="D668" t="s">
        <v>38</v>
      </c>
      <c r="F668" t="str">
        <f>"[CADJ, CLH, IV, JOV, OUPA, RDCS, XOIP, XOIR]"</f>
        <v>[CADJ, CLH, IV, JOV, OUPA, RDCS, XOIP, XOIR]</v>
      </c>
      <c r="G668" t="s">
        <v>9</v>
      </c>
    </row>
    <row r="669" spans="1:7" x14ac:dyDescent="0.3">
      <c r="A669" s="1" t="str">
        <f>"4642"</f>
        <v>4642</v>
      </c>
      <c r="B669" s="1"/>
      <c r="C669" t="s">
        <v>96</v>
      </c>
      <c r="D669" t="s">
        <v>54</v>
      </c>
      <c r="F669" t="str">
        <f>"[ICR, INV, XICR, XINV]"</f>
        <v>[ICR, INV, XICR, XINV]</v>
      </c>
      <c r="G669" t="s">
        <v>9</v>
      </c>
    </row>
    <row r="670" spans="1:7" x14ac:dyDescent="0.3">
      <c r="A670" s="1" t="str">
        <f>"4643"</f>
        <v>4643</v>
      </c>
      <c r="B670" s="1"/>
      <c r="C670" t="s">
        <v>97</v>
      </c>
      <c r="D670" t="s">
        <v>38</v>
      </c>
      <c r="F670" t="str">
        <f>"[CADJ, CLH, IV, JOV, OUPA, RDCS, XOIP, XOIR]"</f>
        <v>[CADJ, CLH, IV, JOV, OUPA, RDCS, XOIP, XOIR]</v>
      </c>
      <c r="G670" t="s">
        <v>9</v>
      </c>
    </row>
    <row r="671" spans="1:7" x14ac:dyDescent="0.3">
      <c r="A671" s="1" t="str">
        <f>"4643"</f>
        <v>4643</v>
      </c>
      <c r="B671" s="1"/>
      <c r="C671" t="s">
        <v>96</v>
      </c>
      <c r="D671" t="s">
        <v>54</v>
      </c>
      <c r="F671" t="str">
        <f>"[ICR, INV, XICR, XINV]"</f>
        <v>[ICR, INV, XICR, XINV]</v>
      </c>
      <c r="G671" t="s">
        <v>9</v>
      </c>
    </row>
    <row r="672" spans="1:7" x14ac:dyDescent="0.3">
      <c r="A672" s="1" t="str">
        <f>"4645"</f>
        <v>4645</v>
      </c>
      <c r="B672" s="1"/>
      <c r="C672" t="s">
        <v>97</v>
      </c>
      <c r="D672" t="s">
        <v>38</v>
      </c>
      <c r="F672" t="str">
        <f>"[CADJ, CLH, IV, JOV, OUPA, RDCS, XOIP, XOIR]"</f>
        <v>[CADJ, CLH, IV, JOV, OUPA, RDCS, XOIP, XOIR]</v>
      </c>
      <c r="G672" t="s">
        <v>9</v>
      </c>
    </row>
    <row r="673" spans="1:7" x14ac:dyDescent="0.3">
      <c r="A673" s="1" t="str">
        <f>"4645"</f>
        <v>4645</v>
      </c>
      <c r="B673" s="1"/>
      <c r="C673" t="s">
        <v>96</v>
      </c>
      <c r="D673" t="s">
        <v>54</v>
      </c>
      <c r="F673" t="str">
        <f>"[ICR, INV, XICR, XINV]"</f>
        <v>[ICR, INV, XICR, XINV]</v>
      </c>
      <c r="G673" t="s">
        <v>9</v>
      </c>
    </row>
    <row r="674" spans="1:7" x14ac:dyDescent="0.3">
      <c r="A674" s="1" t="str">
        <f>"4646"</f>
        <v>4646</v>
      </c>
      <c r="B674" s="1"/>
      <c r="C674" t="s">
        <v>97</v>
      </c>
      <c r="D674" t="s">
        <v>38</v>
      </c>
      <c r="F674" t="str">
        <f>"[CADJ, CLH, IV, JOV, OUPA, RDCS, XOIP, XOIR]"</f>
        <v>[CADJ, CLH, IV, JOV, OUPA, RDCS, XOIP, XOIR]</v>
      </c>
      <c r="G674" t="s">
        <v>9</v>
      </c>
    </row>
    <row r="675" spans="1:7" x14ac:dyDescent="0.3">
      <c r="A675" s="1" t="str">
        <f>"4646"</f>
        <v>4646</v>
      </c>
      <c r="B675" s="1"/>
      <c r="C675" t="s">
        <v>96</v>
      </c>
      <c r="D675" t="s">
        <v>54</v>
      </c>
      <c r="F675" t="str">
        <f>"[ICR, INV, XICR, XINV]"</f>
        <v>[ICR, INV, XICR, XINV]</v>
      </c>
      <c r="G675" t="s">
        <v>9</v>
      </c>
    </row>
    <row r="676" spans="1:7" x14ac:dyDescent="0.3">
      <c r="A676" s="1" t="str">
        <f>"4647"</f>
        <v>4647</v>
      </c>
      <c r="B676" s="1"/>
      <c r="C676" t="s">
        <v>97</v>
      </c>
      <c r="D676" t="s">
        <v>38</v>
      </c>
      <c r="F676" t="str">
        <f>"[CADJ, CLH, IV, JOV, OUPA, RDCS, XOIP, XOIR]"</f>
        <v>[CADJ, CLH, IV, JOV, OUPA, RDCS, XOIP, XOIR]</v>
      </c>
      <c r="G676" t="s">
        <v>9</v>
      </c>
    </row>
    <row r="677" spans="1:7" x14ac:dyDescent="0.3">
      <c r="A677" s="1" t="str">
        <f>"4647"</f>
        <v>4647</v>
      </c>
      <c r="B677" s="1"/>
      <c r="C677" t="s">
        <v>96</v>
      </c>
      <c r="D677" t="s">
        <v>54</v>
      </c>
      <c r="F677" t="str">
        <f>"[ICR, INV, XICR, XINV]"</f>
        <v>[ICR, INV, XICR, XINV]</v>
      </c>
      <c r="G677" t="s">
        <v>9</v>
      </c>
    </row>
    <row r="678" spans="1:7" x14ac:dyDescent="0.3">
      <c r="A678" s="1" t="str">
        <f>"4650"</f>
        <v>4650</v>
      </c>
      <c r="B678" s="1"/>
      <c r="C678" t="str">
        <f>"7583"</f>
        <v>7583</v>
      </c>
      <c r="D678" t="s">
        <v>54</v>
      </c>
      <c r="F678" t="str">
        <f>"[ICR, INV, JOE, RRD, XICR, XINV, YEND]"</f>
        <v>[ICR, INV, JOE, RRD, XICR, XINV, YEND]</v>
      </c>
      <c r="G678" t="s">
        <v>9</v>
      </c>
    </row>
    <row r="679" spans="1:7" x14ac:dyDescent="0.3">
      <c r="A679" s="1" t="str">
        <f>"4652"</f>
        <v>4652</v>
      </c>
      <c r="B679" s="1"/>
      <c r="C679" t="s">
        <v>97</v>
      </c>
      <c r="D679" t="s">
        <v>38</v>
      </c>
      <c r="F679" t="str">
        <f>"[CADJ, CLH, IV, JOE, JOV, OUPA, RCR, RDCS, RIN, RRD, XOIP, XOIR, XRCR, XRIN, YEND]"</f>
        <v>[CADJ, CLH, IV, JOE, JOV, OUPA, RCR, RDCS, RIN, RRD, XOIP, XOIR, XRCR, XRIN, YEND]</v>
      </c>
      <c r="G679" t="s">
        <v>9</v>
      </c>
    </row>
    <row r="680" spans="1:7" x14ac:dyDescent="0.3">
      <c r="A680" s="1" t="str">
        <f>"4653"</f>
        <v>4653</v>
      </c>
      <c r="B680" s="1"/>
      <c r="C680" t="s">
        <v>97</v>
      </c>
      <c r="D680" t="s">
        <v>38</v>
      </c>
      <c r="F680" t="str">
        <f>"[CADJ, CLH, IV, JOE, JOV, OUPA, RCR, RDCS, RIN, RRD, XOIP, XOIR, XRCR, XRIN, YEND]"</f>
        <v>[CADJ, CLH, IV, JOE, JOV, OUPA, RCR, RDCS, RIN, RRD, XOIP, XOIR, XRCR, XRIN, YEND]</v>
      </c>
      <c r="G680" t="s">
        <v>9</v>
      </c>
    </row>
    <row r="681" spans="1:7" x14ac:dyDescent="0.3">
      <c r="A681" s="1" t="str">
        <f>"4655"</f>
        <v>4655</v>
      </c>
      <c r="B681" s="1"/>
      <c r="C681" t="s">
        <v>97</v>
      </c>
      <c r="D681" t="s">
        <v>38</v>
      </c>
      <c r="F681" t="str">
        <f>"[CADJ, CLH, IV, JOE, JOV, OUPA, RCR, RDCS, RIN, RRD, XOIP, XOIR, XRCR, XRIN, YEND]"</f>
        <v>[CADJ, CLH, IV, JOE, JOV, OUPA, RCR, RDCS, RIN, RRD, XOIP, XOIR, XRCR, XRIN, YEND]</v>
      </c>
      <c r="G681" t="s">
        <v>9</v>
      </c>
    </row>
    <row r="682" spans="1:7" x14ac:dyDescent="0.3">
      <c r="A682" s="1" t="str">
        <f>"4657"</f>
        <v>4657</v>
      </c>
      <c r="B682" s="1"/>
      <c r="C682" t="s">
        <v>97</v>
      </c>
      <c r="D682" t="s">
        <v>38</v>
      </c>
      <c r="F682" t="str">
        <f>"[CADJ, CLH, IV, JOE, JOV, OUPA, RCR, RDCS, RIN, RRD, XOIP, XOIR, XRCR, XRIN, YEND]"</f>
        <v>[CADJ, CLH, IV, JOE, JOV, OUPA, RCR, RDCS, RIN, RRD, XOIP, XOIR, XRCR, XRIN, YEND]</v>
      </c>
      <c r="G682" t="s">
        <v>9</v>
      </c>
    </row>
    <row r="683" spans="1:7" x14ac:dyDescent="0.3">
      <c r="A683" s="1" t="str">
        <f>"4663"</f>
        <v>4663</v>
      </c>
      <c r="B683" s="1"/>
      <c r="C683" t="str">
        <f>"708"</f>
        <v>708</v>
      </c>
      <c r="D683" t="s">
        <v>54</v>
      </c>
      <c r="F683" t="str">
        <f>"[ICR, INV, XICR, XINV]"</f>
        <v>[ICR, INV, XICR, XINV]</v>
      </c>
      <c r="G683" t="s">
        <v>9</v>
      </c>
    </row>
    <row r="684" spans="1:7" x14ac:dyDescent="0.3">
      <c r="A684" s="1" t="str">
        <f>"4664"</f>
        <v>4664</v>
      </c>
      <c r="B684" s="1"/>
      <c r="C684" t="s">
        <v>110</v>
      </c>
      <c r="D684" t="s">
        <v>38</v>
      </c>
      <c r="F684" t="str">
        <f>"[CADJ, CLH, IV, JOE, JOV, OUPA, RCR, RDCS, RIN, RRD, XOIP, XOIR, XRCR, XRIN, YEND]"</f>
        <v>[CADJ, CLH, IV, JOE, JOV, OUPA, RCR, RDCS, RIN, RRD, XOIP, XOIR, XRCR, XRIN, YEND]</v>
      </c>
      <c r="G684" t="s">
        <v>9</v>
      </c>
    </row>
    <row r="685" spans="1:7" x14ac:dyDescent="0.3">
      <c r="A685" s="1" t="str">
        <f>"4670"</f>
        <v>4670</v>
      </c>
      <c r="B685" s="1"/>
      <c r="C685" t="s">
        <v>90</v>
      </c>
      <c r="D685" t="s">
        <v>38</v>
      </c>
      <c r="F685" t="str">
        <f>"[JOE, RRD, YEND]"</f>
        <v>[JOE, RRD, YEND]</v>
      </c>
      <c r="G685" t="s">
        <v>9</v>
      </c>
    </row>
    <row r="686" spans="1:7" x14ac:dyDescent="0.3">
      <c r="A686" s="1" t="str">
        <f>"4671"</f>
        <v>4671</v>
      </c>
      <c r="B686" s="1"/>
      <c r="C686" t="s">
        <v>90</v>
      </c>
      <c r="D686" t="s">
        <v>38</v>
      </c>
      <c r="F686" t="str">
        <f>"[CADJ, CLH, IV, JOE, JOV, OUPA, RCR, RDCS, RIN, RRD, XOIP, XOIR, XRCR, XRIN, YEND]"</f>
        <v>[CADJ, CLH, IV, JOE, JOV, OUPA, RCR, RDCS, RIN, RRD, XOIP, XOIR, XRCR, XRIN, YEND]</v>
      </c>
      <c r="G686" t="s">
        <v>9</v>
      </c>
    </row>
    <row r="687" spans="1:7" x14ac:dyDescent="0.3">
      <c r="A687" s="1" t="str">
        <f>"4671"</f>
        <v>4671</v>
      </c>
      <c r="B687" s="1"/>
      <c r="C687" t="s">
        <v>91</v>
      </c>
      <c r="D687" t="s">
        <v>54</v>
      </c>
      <c r="F687" t="str">
        <f>"[ICR, INV, XICR, XINV]"</f>
        <v>[ICR, INV, XICR, XINV]</v>
      </c>
      <c r="G687" t="s">
        <v>9</v>
      </c>
    </row>
    <row r="688" spans="1:7" x14ac:dyDescent="0.3">
      <c r="A688" s="1" t="str">
        <f>"4675"</f>
        <v>4675</v>
      </c>
      <c r="B688" s="1"/>
      <c r="C688" t="s">
        <v>111</v>
      </c>
      <c r="D688" t="s">
        <v>38</v>
      </c>
      <c r="F688" t="str">
        <f>"[CADJ, CLH, IV, JOE, JOV, OUPA, RCR, RDCS, RIN, RRD, XOIP, XOIR, XRCR, XRIN, YEND]"</f>
        <v>[CADJ, CLH, IV, JOE, JOV, OUPA, RCR, RDCS, RIN, RRD, XOIP, XOIR, XRCR, XRIN, YEND]</v>
      </c>
      <c r="G688" t="s">
        <v>9</v>
      </c>
    </row>
    <row r="689" spans="1:7" x14ac:dyDescent="0.3">
      <c r="A689" s="1" t="str">
        <f>"4677"</f>
        <v>4677</v>
      </c>
      <c r="B689" s="1"/>
      <c r="C689" t="s">
        <v>112</v>
      </c>
      <c r="D689" t="s">
        <v>38</v>
      </c>
      <c r="F689" t="str">
        <f>"[CADJ, CLH, IV, JOE, JOV, OUPA, RCR, RDCS, RIN, RRD, XOIP, XOIR, XRCR, XRIN, YEND]"</f>
        <v>[CADJ, CLH, IV, JOE, JOV, OUPA, RCR, RDCS, RIN, RRD, XOIP, XOIR, XRCR, XRIN, YEND]</v>
      </c>
      <c r="G689" t="s">
        <v>9</v>
      </c>
    </row>
    <row r="690" spans="1:7" x14ac:dyDescent="0.3">
      <c r="A690" s="1" t="str">
        <f>"4678"</f>
        <v>4678</v>
      </c>
      <c r="B690" s="1"/>
      <c r="C690" t="str">
        <f>"617"</f>
        <v>617</v>
      </c>
      <c r="D690" t="s">
        <v>38</v>
      </c>
      <c r="F690" t="str">
        <f>"[CADJ, CLH, IV, JOV, OUPA, RCR, RDCS, RIN, XOIP, XOIR, XRCR, XRIN]"</f>
        <v>[CADJ, CLH, IV, JOV, OUPA, RCR, RDCS, RIN, XOIP, XOIR, XRCR, XRIN]</v>
      </c>
      <c r="G690" t="s">
        <v>9</v>
      </c>
    </row>
    <row r="691" spans="1:7" x14ac:dyDescent="0.3">
      <c r="A691" s="1" t="str">
        <f>"4678"</f>
        <v>4678</v>
      </c>
      <c r="B691" s="1"/>
      <c r="C691" t="s">
        <v>91</v>
      </c>
      <c r="D691" t="s">
        <v>54</v>
      </c>
      <c r="F691" t="str">
        <f>"[ICR, INV, XICR, XINV]"</f>
        <v>[ICR, INV, XICR, XINV]</v>
      </c>
      <c r="G691" t="s">
        <v>9</v>
      </c>
    </row>
    <row r="692" spans="1:7" x14ac:dyDescent="0.3">
      <c r="A692" s="1" t="str">
        <f>"4690"</f>
        <v>4690</v>
      </c>
      <c r="B692" s="1"/>
      <c r="C692" t="str">
        <f>"765"</f>
        <v>765</v>
      </c>
      <c r="D692" t="s">
        <v>54</v>
      </c>
      <c r="F692" t="str">
        <f>"[B2BT, CADJ, CLH, DEP, IV, JOE, JOV, OUPA, PMT, RCR, RDCS, RIN, RRD, XOIP, XOIR, XPMT, XRCR, XRIN, YEND]"</f>
        <v>[B2BT, CADJ, CLH, DEP, IV, JOE, JOV, OUPA, PMT, RCR, RDCS, RIN, RRD, XOIP, XOIR, XPMT, XRCR, XRIN, YEND]</v>
      </c>
      <c r="G692" t="s">
        <v>9</v>
      </c>
    </row>
    <row r="693" spans="1:7" x14ac:dyDescent="0.3">
      <c r="A693" s="1" t="str">
        <f>"4691"</f>
        <v>4691</v>
      </c>
      <c r="B693" s="1"/>
      <c r="C693" t="str">
        <f>"665"</f>
        <v>665</v>
      </c>
      <c r="D693" t="s">
        <v>38</v>
      </c>
      <c r="F693" t="str">
        <f>"[B2BT, CADJ, CLH, DEP, IV, JOE, JOV, OUPA, PMT, RCR, RDCS, RIN, RRD, XOIP, XOIR, XPMT, XRCR, XRIN, YEND]"</f>
        <v>[B2BT, CADJ, CLH, DEP, IV, JOE, JOV, OUPA, PMT, RCR, RDCS, RIN, RRD, XOIP, XOIR, XPMT, XRCR, XRIN, YEND]</v>
      </c>
      <c r="G693" t="s">
        <v>9</v>
      </c>
    </row>
    <row r="694" spans="1:7" x14ac:dyDescent="0.3">
      <c r="A694" s="1" t="str">
        <f>"4691"</f>
        <v>4691</v>
      </c>
      <c r="B694" s="1"/>
      <c r="C694" t="s">
        <v>113</v>
      </c>
      <c r="D694" t="s">
        <v>38</v>
      </c>
      <c r="F694" t="s">
        <v>58</v>
      </c>
      <c r="G694" t="s">
        <v>9</v>
      </c>
    </row>
    <row r="695" spans="1:7" x14ac:dyDescent="0.3">
      <c r="A695" s="1" t="str">
        <f>"4692"</f>
        <v>4692</v>
      </c>
      <c r="B695" s="1"/>
      <c r="C695" t="s">
        <v>114</v>
      </c>
      <c r="D695" t="s">
        <v>54</v>
      </c>
      <c r="F695" t="str">
        <f>"[B2BT, CADJ, CLH, DEP, IV, JOV, OUPA, PMT, RDCS, XOIP, XOIR, XPMT]"</f>
        <v>[B2BT, CADJ, CLH, DEP, IV, JOV, OUPA, PMT, RDCS, XOIP, XOIR, XPMT]</v>
      </c>
      <c r="G695" t="s">
        <v>9</v>
      </c>
    </row>
    <row r="696" spans="1:7" x14ac:dyDescent="0.3">
      <c r="A696" s="1" t="str">
        <f>"4693"</f>
        <v>4693</v>
      </c>
      <c r="B696" s="1"/>
      <c r="C696" t="s">
        <v>114</v>
      </c>
      <c r="D696" t="s">
        <v>54</v>
      </c>
      <c r="F696" t="str">
        <f>"[B2BT, CADJ, CLH, DEP, IV, JOV, OUPA, PMT, RDCS, XOIP, XOIR, XPMT]"</f>
        <v>[B2BT, CADJ, CLH, DEP, IV, JOV, OUPA, PMT, RDCS, XOIP, XOIR, XPMT]</v>
      </c>
      <c r="G696" t="s">
        <v>9</v>
      </c>
    </row>
    <row r="697" spans="1:7" x14ac:dyDescent="0.3">
      <c r="A697" s="1" t="str">
        <f>"4694"</f>
        <v>4694</v>
      </c>
      <c r="B697" s="1"/>
      <c r="C697" t="str">
        <f>"665"</f>
        <v>665</v>
      </c>
      <c r="D697" t="s">
        <v>38</v>
      </c>
      <c r="F697" t="str">
        <f>"[CADJ, CLH, IV, JOE, JOV, OUPA, RDCS, RRD, XOIP, XOIR, YEND]"</f>
        <v>[CADJ, CLH, IV, JOE, JOV, OUPA, RDCS, RRD, XOIP, XOIR, YEND]</v>
      </c>
      <c r="G697" t="s">
        <v>9</v>
      </c>
    </row>
    <row r="698" spans="1:7" x14ac:dyDescent="0.3">
      <c r="A698" s="1" t="str">
        <f>"4695"</f>
        <v>4695</v>
      </c>
      <c r="B698" s="1"/>
      <c r="C698" t="str">
        <f>"765"</f>
        <v>765</v>
      </c>
      <c r="D698" t="s">
        <v>54</v>
      </c>
      <c r="F698" t="str">
        <f>"[B2BT, CADJ, CLH, DEP, IV, JOE, JOV, OUPA, PMT, RDCS, RRD, XOIP, XOIR, YEND]"</f>
        <v>[B2BT, CADJ, CLH, DEP, IV, JOE, JOV, OUPA, PMT, RDCS, RRD, XOIP, XOIR, YEND]</v>
      </c>
      <c r="G698" t="s">
        <v>9</v>
      </c>
    </row>
    <row r="699" spans="1:7" x14ac:dyDescent="0.3">
      <c r="A699" s="1" t="str">
        <f>"4696"</f>
        <v>4696</v>
      </c>
      <c r="B699" s="1"/>
      <c r="C699" t="str">
        <f>"665"</f>
        <v>665</v>
      </c>
      <c r="D699" t="s">
        <v>38</v>
      </c>
      <c r="F699" t="str">
        <f>"[B2BT, CADJ, CLH, DEP, IV, JOE, JOV, OUPA, PMT, RDCS, RRD, XOIP, XOIR, YEND]"</f>
        <v>[B2BT, CADJ, CLH, DEP, IV, JOE, JOV, OUPA, PMT, RDCS, RRD, XOIP, XOIR, YEND]</v>
      </c>
      <c r="G699" t="s">
        <v>9</v>
      </c>
    </row>
    <row r="700" spans="1:7" x14ac:dyDescent="0.3">
      <c r="A700" s="1" t="str">
        <f>"4700"</f>
        <v>4700</v>
      </c>
      <c r="B700" s="1"/>
      <c r="C700" t="str">
        <f>"665"</f>
        <v>665</v>
      </c>
      <c r="D700" t="s">
        <v>38</v>
      </c>
      <c r="F700" t="str">
        <f>"[B2BT, CADJ, CLH, DEP, IV, JOV, OUPA, PMT, RDCS, XOIP, XOIR]"</f>
        <v>[B2BT, CADJ, CLH, DEP, IV, JOV, OUPA, PMT, RDCS, XOIP, XOIR]</v>
      </c>
      <c r="G700" t="s">
        <v>9</v>
      </c>
    </row>
    <row r="701" spans="1:7" x14ac:dyDescent="0.3">
      <c r="A701" s="1" t="str">
        <f>"4701"</f>
        <v>4701</v>
      </c>
      <c r="B701" s="1"/>
      <c r="C701" t="s">
        <v>94</v>
      </c>
      <c r="D701" t="s">
        <v>38</v>
      </c>
      <c r="F701" t="str">
        <f>"[CADJ, CLH, IV, JOE, JOV, OUPA, RDCS, RRD, XOIP, XOIR, YEND]"</f>
        <v>[CADJ, CLH, IV, JOE, JOV, OUPA, RDCS, RRD, XOIP, XOIR, YEND]</v>
      </c>
      <c r="G701" t="s">
        <v>9</v>
      </c>
    </row>
    <row r="702" spans="1:7" x14ac:dyDescent="0.3">
      <c r="A702" s="1" t="str">
        <f>"4701"</f>
        <v>4701</v>
      </c>
      <c r="B702" s="1"/>
      <c r="C702" t="s">
        <v>68</v>
      </c>
      <c r="D702" t="s">
        <v>54</v>
      </c>
      <c r="F702" t="str">
        <f>"[ICR, INV, XICR, XINV]"</f>
        <v>[ICR, INV, XICR, XINV]</v>
      </c>
      <c r="G702" t="s">
        <v>9</v>
      </c>
    </row>
    <row r="703" spans="1:7" x14ac:dyDescent="0.3">
      <c r="A703" s="1" t="str">
        <f>"4702"</f>
        <v>4702</v>
      </c>
      <c r="B703" s="1"/>
      <c r="C703" t="s">
        <v>94</v>
      </c>
      <c r="D703" t="s">
        <v>38</v>
      </c>
      <c r="F703" t="str">
        <f>"[CADJ, CLH, IV, JOV, OUPA, RDCS, XOIP, XOIR]"</f>
        <v>[CADJ, CLH, IV, JOV, OUPA, RDCS, XOIP, XOIR]</v>
      </c>
      <c r="G703" t="s">
        <v>9</v>
      </c>
    </row>
    <row r="704" spans="1:7" x14ac:dyDescent="0.3">
      <c r="A704" s="1" t="str">
        <f>"4702"</f>
        <v>4702</v>
      </c>
      <c r="B704" s="1"/>
      <c r="C704" t="s">
        <v>68</v>
      </c>
      <c r="D704" t="s">
        <v>54</v>
      </c>
      <c r="F704" t="str">
        <f>"[ICR, INV, XICR, XINV]"</f>
        <v>[ICR, INV, XICR, XINV]</v>
      </c>
      <c r="G704" t="s">
        <v>9</v>
      </c>
    </row>
    <row r="705" spans="1:7" x14ac:dyDescent="0.3">
      <c r="A705" s="1" t="str">
        <f>"4703"</f>
        <v>4703</v>
      </c>
      <c r="B705" s="1"/>
      <c r="C705" t="s">
        <v>94</v>
      </c>
      <c r="D705" t="s">
        <v>38</v>
      </c>
      <c r="F705" t="str">
        <f>"[CADJ, CLH, IV, JOV, OUPA, RDCS, XOIP, XOIR]"</f>
        <v>[CADJ, CLH, IV, JOV, OUPA, RDCS, XOIP, XOIR]</v>
      </c>
      <c r="G705" t="s">
        <v>9</v>
      </c>
    </row>
    <row r="706" spans="1:7" x14ac:dyDescent="0.3">
      <c r="A706" s="1" t="str">
        <f>"4703"</f>
        <v>4703</v>
      </c>
      <c r="B706" s="1"/>
      <c r="C706" t="s">
        <v>68</v>
      </c>
      <c r="D706" t="s">
        <v>54</v>
      </c>
      <c r="F706" t="str">
        <f>"[ICR, INV, XICR, XINV]"</f>
        <v>[ICR, INV, XICR, XINV]</v>
      </c>
      <c r="G706" t="s">
        <v>9</v>
      </c>
    </row>
    <row r="707" spans="1:7" x14ac:dyDescent="0.3">
      <c r="A707" s="1" t="str">
        <f>"4704"</f>
        <v>4704</v>
      </c>
      <c r="B707" s="1"/>
      <c r="C707" t="s">
        <v>94</v>
      </c>
      <c r="D707" t="s">
        <v>38</v>
      </c>
      <c r="F707" t="str">
        <f>"[CADJ, CLH, IV, JOV, OUPA, RDCS, XOIP, XOIR]"</f>
        <v>[CADJ, CLH, IV, JOV, OUPA, RDCS, XOIP, XOIR]</v>
      </c>
      <c r="G707" t="s">
        <v>9</v>
      </c>
    </row>
    <row r="708" spans="1:7" x14ac:dyDescent="0.3">
      <c r="A708" s="1" t="str">
        <f>"4704"</f>
        <v>4704</v>
      </c>
      <c r="B708" s="1"/>
      <c r="C708" t="s">
        <v>68</v>
      </c>
      <c r="D708" t="s">
        <v>54</v>
      </c>
      <c r="F708" t="str">
        <f>"[ICR, INV, XICR, XINV]"</f>
        <v>[ICR, INV, XICR, XINV]</v>
      </c>
      <c r="G708" t="s">
        <v>9</v>
      </c>
    </row>
    <row r="709" spans="1:7" x14ac:dyDescent="0.3">
      <c r="A709" s="1" t="str">
        <f>"4705"</f>
        <v>4705</v>
      </c>
      <c r="B709" s="1"/>
      <c r="C709" t="s">
        <v>94</v>
      </c>
      <c r="D709" t="s">
        <v>38</v>
      </c>
      <c r="F709" t="str">
        <f>"[CADJ, CLH, IV, JOV, OUPA, RDCS, XOIP, XOIR]"</f>
        <v>[CADJ, CLH, IV, JOV, OUPA, RDCS, XOIP, XOIR]</v>
      </c>
      <c r="G709" t="s">
        <v>9</v>
      </c>
    </row>
    <row r="710" spans="1:7" x14ac:dyDescent="0.3">
      <c r="A710" s="1" t="str">
        <f>"4705"</f>
        <v>4705</v>
      </c>
      <c r="B710" s="1"/>
      <c r="C710" t="s">
        <v>68</v>
      </c>
      <c r="D710" t="s">
        <v>54</v>
      </c>
      <c r="F710" t="str">
        <f>"[ICR, INV, XICR, XINV]"</f>
        <v>[ICR, INV, XICR, XINV]</v>
      </c>
      <c r="G710" t="s">
        <v>9</v>
      </c>
    </row>
    <row r="711" spans="1:7" x14ac:dyDescent="0.3">
      <c r="A711" s="1" t="str">
        <f>"4706"</f>
        <v>4706</v>
      </c>
      <c r="B711" s="1"/>
      <c r="C711" t="s">
        <v>94</v>
      </c>
      <c r="D711" t="s">
        <v>38</v>
      </c>
      <c r="F711" t="str">
        <f>"[CADJ, CLH, IV, JOV, OUPA, RDCS, XOIP, XOIR]"</f>
        <v>[CADJ, CLH, IV, JOV, OUPA, RDCS, XOIP, XOIR]</v>
      </c>
      <c r="G711" t="s">
        <v>9</v>
      </c>
    </row>
    <row r="712" spans="1:7" x14ac:dyDescent="0.3">
      <c r="A712" s="1" t="str">
        <f>"4706"</f>
        <v>4706</v>
      </c>
      <c r="B712" s="1"/>
      <c r="C712" t="s">
        <v>68</v>
      </c>
      <c r="D712" t="s">
        <v>54</v>
      </c>
      <c r="F712" t="str">
        <f>"[ICR, INV, XICR, XINV]"</f>
        <v>[ICR, INV, XICR, XINV]</v>
      </c>
      <c r="G712" t="s">
        <v>9</v>
      </c>
    </row>
    <row r="713" spans="1:7" x14ac:dyDescent="0.3">
      <c r="A713" s="1" t="str">
        <f>"4707"</f>
        <v>4707</v>
      </c>
      <c r="B713" s="1"/>
      <c r="C713" t="s">
        <v>68</v>
      </c>
      <c r="D713" t="s">
        <v>54</v>
      </c>
      <c r="F713" t="str">
        <f>"[ICR, INV, XICR, XINV]"</f>
        <v>[ICR, INV, XICR, XINV]</v>
      </c>
      <c r="G713" t="s">
        <v>9</v>
      </c>
    </row>
    <row r="714" spans="1:7" x14ac:dyDescent="0.3">
      <c r="A714" s="1" t="str">
        <f>"4708"</f>
        <v>4708</v>
      </c>
      <c r="B714" s="1"/>
      <c r="C714" t="s">
        <v>94</v>
      </c>
      <c r="D714" t="s">
        <v>38</v>
      </c>
      <c r="F714" t="str">
        <f>"[CADJ, CLH, IV, JOV, OUPA, RDCS, XOIP, XOIR]"</f>
        <v>[CADJ, CLH, IV, JOV, OUPA, RDCS, XOIP, XOIR]</v>
      </c>
      <c r="G714" t="s">
        <v>9</v>
      </c>
    </row>
    <row r="715" spans="1:7" x14ac:dyDescent="0.3">
      <c r="A715" s="1" t="str">
        <f>"4708"</f>
        <v>4708</v>
      </c>
      <c r="B715" s="1"/>
      <c r="C715" t="s">
        <v>68</v>
      </c>
      <c r="D715" t="s">
        <v>54</v>
      </c>
      <c r="F715" t="str">
        <f>"[ICR, INV, XICR, XINV]"</f>
        <v>[ICR, INV, XICR, XINV]</v>
      </c>
      <c r="G715" t="s">
        <v>9</v>
      </c>
    </row>
    <row r="716" spans="1:7" x14ac:dyDescent="0.3">
      <c r="A716" s="1" t="str">
        <f>"4709"</f>
        <v>4709</v>
      </c>
      <c r="B716" s="1"/>
      <c r="C716" t="s">
        <v>94</v>
      </c>
      <c r="D716" t="s">
        <v>38</v>
      </c>
      <c r="F716" t="str">
        <f>"[CADJ, CLH, IV, JOV, OUPA, RDCS, XOIP, XOIR]"</f>
        <v>[CADJ, CLH, IV, JOV, OUPA, RDCS, XOIP, XOIR]</v>
      </c>
      <c r="G716" t="s">
        <v>9</v>
      </c>
    </row>
    <row r="717" spans="1:7" x14ac:dyDescent="0.3">
      <c r="A717" s="1" t="str">
        <f>"4709"</f>
        <v>4709</v>
      </c>
      <c r="B717" s="1"/>
      <c r="C717" t="s">
        <v>68</v>
      </c>
      <c r="D717" t="s">
        <v>54</v>
      </c>
      <c r="F717" t="str">
        <f>"[ICR, INV, XICR, XINV]"</f>
        <v>[ICR, INV, XICR, XINV]</v>
      </c>
      <c r="G717" t="s">
        <v>9</v>
      </c>
    </row>
    <row r="718" spans="1:7" x14ac:dyDescent="0.3">
      <c r="A718" s="1" t="str">
        <f>"4711"</f>
        <v>4711</v>
      </c>
      <c r="B718" s="1"/>
      <c r="C718" t="s">
        <v>94</v>
      </c>
      <c r="D718" t="s">
        <v>38</v>
      </c>
      <c r="F718" t="str">
        <f>"[CADJ, CLH, IV, JOE, JOV, OUPA, RCR, RDCS, RIN, RRD, XOIP, XOIR, XRCR, XRIN, YEND]"</f>
        <v>[CADJ, CLH, IV, JOE, JOV, OUPA, RCR, RDCS, RIN, RRD, XOIP, XOIR, XRCR, XRIN, YEND]</v>
      </c>
      <c r="G718" t="s">
        <v>9</v>
      </c>
    </row>
    <row r="719" spans="1:7" x14ac:dyDescent="0.3">
      <c r="A719" s="1" t="str">
        <f>"4712"</f>
        <v>4712</v>
      </c>
      <c r="B719" s="1"/>
      <c r="C719" t="s">
        <v>94</v>
      </c>
      <c r="D719" t="s">
        <v>38</v>
      </c>
      <c r="F719" t="str">
        <f>"[CADJ, CLH, IV, JOE, JOV, OUPA, RCR, RDCS, RIN, RRD, XOIP, XOIR, XRCR, XRIN, YEND]"</f>
        <v>[CADJ, CLH, IV, JOE, JOV, OUPA, RCR, RDCS, RIN, RRD, XOIP, XOIR, XRCR, XRIN, YEND]</v>
      </c>
      <c r="G719" t="s">
        <v>9</v>
      </c>
    </row>
    <row r="720" spans="1:7" x14ac:dyDescent="0.3">
      <c r="A720" s="1" t="str">
        <f>"4712"</f>
        <v>4712</v>
      </c>
      <c r="B720" s="1"/>
      <c r="C720" t="s">
        <v>113</v>
      </c>
      <c r="D720" t="s">
        <v>38</v>
      </c>
      <c r="F720" t="s">
        <v>58</v>
      </c>
      <c r="G720" t="s">
        <v>9</v>
      </c>
    </row>
    <row r="721" spans="1:7" x14ac:dyDescent="0.3">
      <c r="A721" s="1" t="str">
        <f>"4713"</f>
        <v>4713</v>
      </c>
      <c r="B721" s="1"/>
      <c r="C721" t="s">
        <v>94</v>
      </c>
      <c r="D721" t="s">
        <v>38</v>
      </c>
      <c r="F721" t="str">
        <f>"[CADJ, CLH, IV, JOE, JOV, OUPA, RCR, RDCS, RIN, RRD, XOIP, XOIR, XRCR, XRIN, YEND]"</f>
        <v>[CADJ, CLH, IV, JOE, JOV, OUPA, RCR, RDCS, RIN, RRD, XOIP, XOIR, XRCR, XRIN, YEND]</v>
      </c>
      <c r="G721" t="s">
        <v>9</v>
      </c>
    </row>
    <row r="722" spans="1:7" x14ac:dyDescent="0.3">
      <c r="A722" s="1" t="str">
        <f>"4714"</f>
        <v>4714</v>
      </c>
      <c r="B722" s="1"/>
      <c r="C722" t="s">
        <v>94</v>
      </c>
      <c r="D722" t="s">
        <v>38</v>
      </c>
      <c r="F722" t="str">
        <f>"[JOE, RCR, RIN, RRD, XRCR, XRIN, YEND]"</f>
        <v>[JOE, RCR, RIN, RRD, XRCR, XRIN, YEND]</v>
      </c>
      <c r="G722" t="s">
        <v>9</v>
      </c>
    </row>
    <row r="723" spans="1:7" x14ac:dyDescent="0.3">
      <c r="A723" s="1" t="str">
        <f>"4715"</f>
        <v>4715</v>
      </c>
      <c r="B723" s="1"/>
      <c r="C723" t="s">
        <v>94</v>
      </c>
      <c r="D723" t="s">
        <v>38</v>
      </c>
      <c r="F723" t="str">
        <f>"[JOE, RCR, RIN, RRD, XRCR, XRIN, YEND]"</f>
        <v>[JOE, RCR, RIN, RRD, XRCR, XRIN, YEND]</v>
      </c>
      <c r="G723" t="s">
        <v>9</v>
      </c>
    </row>
    <row r="724" spans="1:7" x14ac:dyDescent="0.3">
      <c r="A724" s="1" t="str">
        <f>"4716"</f>
        <v>4716</v>
      </c>
      <c r="B724" s="1"/>
      <c r="C724" t="s">
        <v>94</v>
      </c>
      <c r="D724" t="s">
        <v>38</v>
      </c>
      <c r="F724" t="str">
        <f>"[JOE, RCR, RIN, RRD, XRCR, XRIN, YEND]"</f>
        <v>[JOE, RCR, RIN, RRD, XRCR, XRIN, YEND]</v>
      </c>
      <c r="G724" t="s">
        <v>9</v>
      </c>
    </row>
    <row r="725" spans="1:7" x14ac:dyDescent="0.3">
      <c r="A725" s="1" t="str">
        <f>"4717"</f>
        <v>4717</v>
      </c>
      <c r="B725" s="1"/>
      <c r="C725" t="s">
        <v>94</v>
      </c>
      <c r="D725" t="s">
        <v>38</v>
      </c>
      <c r="F725" t="str">
        <f>"[JOE, RCR, RIN, RRD, XRCR, XRIN, YEND]"</f>
        <v>[JOE, RCR, RIN, RRD, XRCR, XRIN, YEND]</v>
      </c>
      <c r="G725" t="s">
        <v>9</v>
      </c>
    </row>
    <row r="726" spans="1:7" x14ac:dyDescent="0.3">
      <c r="A726" s="1" t="str">
        <f>"4718"</f>
        <v>4718</v>
      </c>
      <c r="B726" s="1"/>
      <c r="C726" t="s">
        <v>94</v>
      </c>
      <c r="D726" t="s">
        <v>38</v>
      </c>
      <c r="F726" t="str">
        <f>"[JOE, RCR, RIN, RRD, XRCR, XRIN, YEND]"</f>
        <v>[JOE, RCR, RIN, RRD, XRCR, XRIN, YEND]</v>
      </c>
      <c r="G726" t="s">
        <v>9</v>
      </c>
    </row>
    <row r="727" spans="1:7" x14ac:dyDescent="0.3">
      <c r="A727" s="1" t="str">
        <f>"4719"</f>
        <v>4719</v>
      </c>
      <c r="B727" s="1"/>
      <c r="C727" t="s">
        <v>94</v>
      </c>
      <c r="D727" t="s">
        <v>38</v>
      </c>
      <c r="F727" t="str">
        <f>"[CADJ, CLH, IV, JOE, JOV, OUPA, RCR, RDCS, RIN, RRD, XOIP, XOIR, XRCR, XRIN, YEND]"</f>
        <v>[CADJ, CLH, IV, JOE, JOV, OUPA, RCR, RDCS, RIN, RRD, XOIP, XOIR, XRCR, XRIN, YEND]</v>
      </c>
      <c r="G727" t="s">
        <v>9</v>
      </c>
    </row>
    <row r="728" spans="1:7" x14ac:dyDescent="0.3">
      <c r="A728" s="1" t="str">
        <f>"4720"</f>
        <v>4720</v>
      </c>
      <c r="B728" s="1"/>
      <c r="C728" t="s">
        <v>108</v>
      </c>
      <c r="D728" t="s">
        <v>38</v>
      </c>
      <c r="F728" t="str">
        <f>"[CADJ, CLH, IV, JOE, JOV, OUPA, RCR, RDCS, RIN, RRD, XOIP, XOIR, XRCR, XRIN, YEND]"</f>
        <v>[CADJ, CLH, IV, JOE, JOV, OUPA, RCR, RDCS, RIN, RRD, XOIP, XOIR, XRCR, XRIN, YEND]</v>
      </c>
      <c r="G728" t="s">
        <v>9</v>
      </c>
    </row>
    <row r="729" spans="1:7" x14ac:dyDescent="0.3">
      <c r="A729" s="1" t="str">
        <f>"4720"</f>
        <v>4720</v>
      </c>
      <c r="B729" s="1"/>
      <c r="C729" t="s">
        <v>66</v>
      </c>
      <c r="D729" t="s">
        <v>54</v>
      </c>
      <c r="F729" t="str">
        <f>"[ICR, INV, XICR, XINV]"</f>
        <v>[ICR, INV, XICR, XINV]</v>
      </c>
      <c r="G729" t="s">
        <v>9</v>
      </c>
    </row>
    <row r="730" spans="1:7" x14ac:dyDescent="0.3">
      <c r="A730" s="1" t="str">
        <f>"4721"</f>
        <v>4721</v>
      </c>
      <c r="B730" s="1"/>
      <c r="C730" t="s">
        <v>108</v>
      </c>
      <c r="D730" t="s">
        <v>38</v>
      </c>
      <c r="F730" t="str">
        <f>"[CADJ, CLH, IV, JOV, OUPA, RCR, RDCS, RIN, XOIP, XOIR, XRCR, XRIN]"</f>
        <v>[CADJ, CLH, IV, JOV, OUPA, RCR, RDCS, RIN, XOIP, XOIR, XRCR, XRIN]</v>
      </c>
      <c r="G730" t="s">
        <v>9</v>
      </c>
    </row>
    <row r="731" spans="1:7" x14ac:dyDescent="0.3">
      <c r="A731" s="1" t="str">
        <f>"4721"</f>
        <v>4721</v>
      </c>
      <c r="B731" s="1"/>
      <c r="C731" t="s">
        <v>66</v>
      </c>
      <c r="D731" t="s">
        <v>54</v>
      </c>
      <c r="F731" t="str">
        <f>"[ICR, INV, XICR, XINV]"</f>
        <v>[ICR, INV, XICR, XINV]</v>
      </c>
      <c r="G731" t="s">
        <v>9</v>
      </c>
    </row>
    <row r="732" spans="1:7" x14ac:dyDescent="0.3">
      <c r="A732" s="1" t="str">
        <f>"4722"</f>
        <v>4722</v>
      </c>
      <c r="B732" s="1"/>
      <c r="C732" t="s">
        <v>108</v>
      </c>
      <c r="D732" t="s">
        <v>38</v>
      </c>
      <c r="F732" t="str">
        <f>"[CADJ, CLH, IV, JOV, OUPA, RCR, RDCS, RIN, XOIP, XOIR, XRCR, XRIN]"</f>
        <v>[CADJ, CLH, IV, JOV, OUPA, RCR, RDCS, RIN, XOIP, XOIR, XRCR, XRIN]</v>
      </c>
      <c r="G732" t="s">
        <v>9</v>
      </c>
    </row>
    <row r="733" spans="1:7" x14ac:dyDescent="0.3">
      <c r="A733" s="1" t="str">
        <f>"4722"</f>
        <v>4722</v>
      </c>
      <c r="B733" s="1"/>
      <c r="C733" t="s">
        <v>66</v>
      </c>
      <c r="D733" t="s">
        <v>54</v>
      </c>
      <c r="F733" t="str">
        <f>"[ICR, INV, XICR, XINV]"</f>
        <v>[ICR, INV, XICR, XINV]</v>
      </c>
      <c r="G733" t="s">
        <v>9</v>
      </c>
    </row>
    <row r="734" spans="1:7" x14ac:dyDescent="0.3">
      <c r="A734" s="1" t="str">
        <f>"4723"</f>
        <v>4723</v>
      </c>
      <c r="B734" s="1"/>
      <c r="C734" t="s">
        <v>108</v>
      </c>
      <c r="D734" t="s">
        <v>38</v>
      </c>
      <c r="F734" t="str">
        <f>"[CADJ, CLH, IV, JOE, JOV, OUPA, RCR, RDCS, RIN, RRD, XOIP, XOIR, XRCR, XRIN, YEND]"</f>
        <v>[CADJ, CLH, IV, JOE, JOV, OUPA, RCR, RDCS, RIN, RRD, XOIP, XOIR, XRCR, XRIN, YEND]</v>
      </c>
      <c r="G734" t="s">
        <v>9</v>
      </c>
    </row>
    <row r="735" spans="1:7" x14ac:dyDescent="0.3">
      <c r="A735" s="1" t="str">
        <f>"4723"</f>
        <v>4723</v>
      </c>
      <c r="B735" s="1"/>
      <c r="C735" t="s">
        <v>66</v>
      </c>
      <c r="D735" t="s">
        <v>54</v>
      </c>
      <c r="F735" t="str">
        <f>"[ICR, INV, XICR, XINV]"</f>
        <v>[ICR, INV, XICR, XINV]</v>
      </c>
      <c r="G735" t="s">
        <v>9</v>
      </c>
    </row>
    <row r="736" spans="1:7" x14ac:dyDescent="0.3">
      <c r="A736" s="1" t="str">
        <f>"4724"</f>
        <v>4724</v>
      </c>
      <c r="B736" s="1"/>
      <c r="C736" t="s">
        <v>108</v>
      </c>
      <c r="D736" t="s">
        <v>38</v>
      </c>
      <c r="F736" t="str">
        <f>"[RCR, RIN, XRCR, XRIN]"</f>
        <v>[RCR, RIN, XRCR, XRIN]</v>
      </c>
      <c r="G736" t="s">
        <v>9</v>
      </c>
    </row>
    <row r="737" spans="1:7" x14ac:dyDescent="0.3">
      <c r="A737" s="1" t="str">
        <f>"4724"</f>
        <v>4724</v>
      </c>
      <c r="B737" s="1"/>
      <c r="C737" t="s">
        <v>66</v>
      </c>
      <c r="D737" t="s">
        <v>54</v>
      </c>
      <c r="F737" t="str">
        <f>"[ICR, INV, XICR, XINV]"</f>
        <v>[ICR, INV, XICR, XINV]</v>
      </c>
      <c r="G737" t="s">
        <v>9</v>
      </c>
    </row>
    <row r="738" spans="1:7" x14ac:dyDescent="0.3">
      <c r="A738" s="1" t="str">
        <f>"4725"</f>
        <v>4725</v>
      </c>
      <c r="B738" s="1"/>
      <c r="C738" t="s">
        <v>108</v>
      </c>
      <c r="D738" t="s">
        <v>38</v>
      </c>
      <c r="F738" t="str">
        <f>"[CADJ, CLH, IV, JOV, OUPA, RCR, RDCS, RIN, XOIP, XOIR, XRCR, XRIN]"</f>
        <v>[CADJ, CLH, IV, JOV, OUPA, RCR, RDCS, RIN, XOIP, XOIR, XRCR, XRIN]</v>
      </c>
      <c r="G738" t="s">
        <v>9</v>
      </c>
    </row>
    <row r="739" spans="1:7" x14ac:dyDescent="0.3">
      <c r="A739" s="1" t="str">
        <f>"4725"</f>
        <v>4725</v>
      </c>
      <c r="B739" s="1"/>
      <c r="C739" t="s">
        <v>66</v>
      </c>
      <c r="D739" t="s">
        <v>54</v>
      </c>
      <c r="F739" t="str">
        <f>"[ICR, INV, XICR, XINV]"</f>
        <v>[ICR, INV, XICR, XINV]</v>
      </c>
      <c r="G739" t="s">
        <v>9</v>
      </c>
    </row>
    <row r="740" spans="1:7" x14ac:dyDescent="0.3">
      <c r="A740" s="1" t="str">
        <f>"4726"</f>
        <v>4726</v>
      </c>
      <c r="B740" s="1"/>
      <c r="C740" t="s">
        <v>108</v>
      </c>
      <c r="D740" t="s">
        <v>38</v>
      </c>
      <c r="F740" t="str">
        <f>"[CADJ, CLH, IV, JOV, OUPA, RCR, RDCS, RIN, XOIP, XOIR, XRCR, XRIN]"</f>
        <v>[CADJ, CLH, IV, JOV, OUPA, RCR, RDCS, RIN, XOIP, XOIR, XRCR, XRIN]</v>
      </c>
      <c r="G740" t="s">
        <v>9</v>
      </c>
    </row>
    <row r="741" spans="1:7" x14ac:dyDescent="0.3">
      <c r="A741" s="1" t="str">
        <f>"4726"</f>
        <v>4726</v>
      </c>
      <c r="B741" s="1"/>
      <c r="C741" t="s">
        <v>66</v>
      </c>
      <c r="D741" t="s">
        <v>54</v>
      </c>
      <c r="F741" t="str">
        <f>"[ICR, INV, XICR, XINV]"</f>
        <v>[ICR, INV, XICR, XINV]</v>
      </c>
      <c r="G741" t="s">
        <v>9</v>
      </c>
    </row>
    <row r="742" spans="1:7" x14ac:dyDescent="0.3">
      <c r="A742" s="1" t="str">
        <f>"4727"</f>
        <v>4727</v>
      </c>
      <c r="B742" s="1"/>
      <c r="C742" t="s">
        <v>108</v>
      </c>
      <c r="D742" t="s">
        <v>38</v>
      </c>
      <c r="F742" t="str">
        <f>"[CADJ, CLH, IV, JOV, OUPA, RCR, RDCS, RIN, XOIP, XOIR, XRCR, XRIN]"</f>
        <v>[CADJ, CLH, IV, JOV, OUPA, RCR, RDCS, RIN, XOIP, XOIR, XRCR, XRIN]</v>
      </c>
      <c r="G742" t="s">
        <v>9</v>
      </c>
    </row>
    <row r="743" spans="1:7" x14ac:dyDescent="0.3">
      <c r="A743" s="1" t="str">
        <f>"4727"</f>
        <v>4727</v>
      </c>
      <c r="B743" s="1"/>
      <c r="C743" t="s">
        <v>66</v>
      </c>
      <c r="D743" t="s">
        <v>54</v>
      </c>
      <c r="F743" t="str">
        <f>"[ICR, INV, XICR, XINV]"</f>
        <v>[ICR, INV, XICR, XINV]</v>
      </c>
      <c r="G743" t="s">
        <v>9</v>
      </c>
    </row>
    <row r="744" spans="1:7" x14ac:dyDescent="0.3">
      <c r="A744" s="1" t="str">
        <f>"4728"</f>
        <v>4728</v>
      </c>
      <c r="B744" s="1"/>
      <c r="C744" t="s">
        <v>108</v>
      </c>
      <c r="D744" t="s">
        <v>38</v>
      </c>
      <c r="F744" t="str">
        <f>"[CADJ, CLH, IV, JOV, OUPA, RCR, RDCS, RIN, XOIP, XOIR, XRCR, XRIN]"</f>
        <v>[CADJ, CLH, IV, JOV, OUPA, RCR, RDCS, RIN, XOIP, XOIR, XRCR, XRIN]</v>
      </c>
      <c r="G744" t="s">
        <v>9</v>
      </c>
    </row>
    <row r="745" spans="1:7" x14ac:dyDescent="0.3">
      <c r="A745" s="1" t="str">
        <f>"4728"</f>
        <v>4728</v>
      </c>
      <c r="B745" s="1"/>
      <c r="C745" t="s">
        <v>66</v>
      </c>
      <c r="D745" t="s">
        <v>54</v>
      </c>
      <c r="F745" t="str">
        <f>"[ICR, INV, XICR, XINV]"</f>
        <v>[ICR, INV, XICR, XINV]</v>
      </c>
      <c r="G745" t="s">
        <v>9</v>
      </c>
    </row>
    <row r="746" spans="1:7" x14ac:dyDescent="0.3">
      <c r="A746" s="1" t="str">
        <f>"4729"</f>
        <v>4729</v>
      </c>
      <c r="B746" s="1"/>
      <c r="C746" t="s">
        <v>108</v>
      </c>
      <c r="D746" t="s">
        <v>38</v>
      </c>
      <c r="F746" t="str">
        <f>"[CADJ, CLH, IV, JOV, OUPA, RCR, RDCS, RIN, XOIP, XOIR, XRCR, XRIN]"</f>
        <v>[CADJ, CLH, IV, JOV, OUPA, RCR, RDCS, RIN, XOIP, XOIR, XRCR, XRIN]</v>
      </c>
      <c r="G746" t="s">
        <v>9</v>
      </c>
    </row>
    <row r="747" spans="1:7" x14ac:dyDescent="0.3">
      <c r="A747" s="1" t="str">
        <f>"4729"</f>
        <v>4729</v>
      </c>
      <c r="B747" s="1"/>
      <c r="C747" t="s">
        <v>66</v>
      </c>
      <c r="D747" t="s">
        <v>54</v>
      </c>
      <c r="F747" t="str">
        <f>"[ICR, INV, XICR, XINV]"</f>
        <v>[ICR, INV, XICR, XINV]</v>
      </c>
      <c r="G747" t="s">
        <v>9</v>
      </c>
    </row>
    <row r="748" spans="1:7" x14ac:dyDescent="0.3">
      <c r="A748" s="1" t="str">
        <f>"4731"</f>
        <v>4731</v>
      </c>
      <c r="B748" s="1"/>
      <c r="C748" t="s">
        <v>108</v>
      </c>
      <c r="D748" t="s">
        <v>38</v>
      </c>
      <c r="F748" t="str">
        <f>"[CADJ, CLH, IV, JOV, OUPA, RDCS, XOIP, XOIR]"</f>
        <v>[CADJ, CLH, IV, JOV, OUPA, RDCS, XOIP, XOIR]</v>
      </c>
      <c r="G748" t="s">
        <v>9</v>
      </c>
    </row>
    <row r="749" spans="1:7" x14ac:dyDescent="0.3">
      <c r="A749" s="1" t="str">
        <f>"4731"</f>
        <v>4731</v>
      </c>
      <c r="B749" s="1"/>
      <c r="C749" t="s">
        <v>66</v>
      </c>
      <c r="D749" t="s">
        <v>54</v>
      </c>
      <c r="F749" t="str">
        <f>"[ICR, INV, XICR, XINV]"</f>
        <v>[ICR, INV, XICR, XINV]</v>
      </c>
      <c r="G749" t="s">
        <v>9</v>
      </c>
    </row>
    <row r="750" spans="1:7" x14ac:dyDescent="0.3">
      <c r="A750" s="1" t="str">
        <f>"4732"</f>
        <v>4732</v>
      </c>
      <c r="B750" s="1"/>
      <c r="C750" t="s">
        <v>108</v>
      </c>
      <c r="D750" t="s">
        <v>38</v>
      </c>
      <c r="F750" t="str">
        <f>"[CADJ, CLH, IV, JOV, OUPA, RDCS, XOIP, XOIR]"</f>
        <v>[CADJ, CLH, IV, JOV, OUPA, RDCS, XOIP, XOIR]</v>
      </c>
      <c r="G750" t="s">
        <v>9</v>
      </c>
    </row>
    <row r="751" spans="1:7" x14ac:dyDescent="0.3">
      <c r="A751" s="1" t="str">
        <f>"4732"</f>
        <v>4732</v>
      </c>
      <c r="B751" s="1"/>
      <c r="C751" t="s">
        <v>66</v>
      </c>
      <c r="D751" t="s">
        <v>54</v>
      </c>
      <c r="F751" t="str">
        <f>"[ICR, INV, XICR, XINV]"</f>
        <v>[ICR, INV, XICR, XINV]</v>
      </c>
      <c r="G751" t="s">
        <v>9</v>
      </c>
    </row>
    <row r="752" spans="1:7" x14ac:dyDescent="0.3">
      <c r="A752" s="1" t="str">
        <f>"4733"</f>
        <v>4733</v>
      </c>
      <c r="B752" s="1"/>
      <c r="C752" t="s">
        <v>108</v>
      </c>
      <c r="D752" t="s">
        <v>38</v>
      </c>
      <c r="F752" t="str">
        <f>"[CADJ, CLH, IV, JOV, OUPA, RDCS, XOIP, XOIR]"</f>
        <v>[CADJ, CLH, IV, JOV, OUPA, RDCS, XOIP, XOIR]</v>
      </c>
      <c r="G752" t="s">
        <v>9</v>
      </c>
    </row>
    <row r="753" spans="1:7" x14ac:dyDescent="0.3">
      <c r="A753" s="1" t="str">
        <f>"4733"</f>
        <v>4733</v>
      </c>
      <c r="B753" s="1"/>
      <c r="C753" t="s">
        <v>66</v>
      </c>
      <c r="D753" t="s">
        <v>54</v>
      </c>
      <c r="F753" t="str">
        <f>"[ICR, INV, XICR, XINV]"</f>
        <v>[ICR, INV, XICR, XINV]</v>
      </c>
      <c r="G753" t="s">
        <v>9</v>
      </c>
    </row>
    <row r="754" spans="1:7" x14ac:dyDescent="0.3">
      <c r="A754" s="1" t="str">
        <f>"4734"</f>
        <v>4734</v>
      </c>
      <c r="B754" s="1"/>
      <c r="C754" t="s">
        <v>108</v>
      </c>
      <c r="D754" t="s">
        <v>38</v>
      </c>
      <c r="F754" t="str">
        <f>"[CADJ, CLH, IV, JOV, OUPA, RDCS, XOIP, XOIR]"</f>
        <v>[CADJ, CLH, IV, JOV, OUPA, RDCS, XOIP, XOIR]</v>
      </c>
      <c r="G754" t="s">
        <v>9</v>
      </c>
    </row>
    <row r="755" spans="1:7" x14ac:dyDescent="0.3">
      <c r="A755" s="1" t="str">
        <f>"4734"</f>
        <v>4734</v>
      </c>
      <c r="B755" s="1"/>
      <c r="C755" t="s">
        <v>66</v>
      </c>
      <c r="D755" t="s">
        <v>54</v>
      </c>
      <c r="F755" t="str">
        <f>"[ICR, INV, XICR, XINV]"</f>
        <v>[ICR, INV, XICR, XINV]</v>
      </c>
      <c r="G755" t="s">
        <v>9</v>
      </c>
    </row>
    <row r="756" spans="1:7" x14ac:dyDescent="0.3">
      <c r="A756" s="1" t="str">
        <f>"4735"</f>
        <v>4735</v>
      </c>
      <c r="B756" s="1"/>
      <c r="C756" t="s">
        <v>108</v>
      </c>
      <c r="D756" t="s">
        <v>38</v>
      </c>
      <c r="F756" t="str">
        <f>"[CADJ, CLH, IV, JOV, OUPA, RDCS, XOIP, XOIR]"</f>
        <v>[CADJ, CLH, IV, JOV, OUPA, RDCS, XOIP, XOIR]</v>
      </c>
      <c r="G756" t="s">
        <v>9</v>
      </c>
    </row>
    <row r="757" spans="1:7" x14ac:dyDescent="0.3">
      <c r="A757" s="1" t="str">
        <f>"4735"</f>
        <v>4735</v>
      </c>
      <c r="B757" s="1"/>
      <c r="C757" t="s">
        <v>66</v>
      </c>
      <c r="D757" t="s">
        <v>54</v>
      </c>
      <c r="F757" t="str">
        <f>"[ICR, INV, XICR, XINV]"</f>
        <v>[ICR, INV, XICR, XINV]</v>
      </c>
      <c r="G757" t="s">
        <v>9</v>
      </c>
    </row>
    <row r="758" spans="1:7" x14ac:dyDescent="0.3">
      <c r="A758" s="1" t="str">
        <f>"4736"</f>
        <v>4736</v>
      </c>
      <c r="B758" s="1"/>
      <c r="C758" t="s">
        <v>108</v>
      </c>
      <c r="D758" t="s">
        <v>38</v>
      </c>
      <c r="F758" t="str">
        <f>"[CADJ, CLH, IV, JOV, OUPA, RDCS, XOIP, XOIR]"</f>
        <v>[CADJ, CLH, IV, JOV, OUPA, RDCS, XOIP, XOIR]</v>
      </c>
      <c r="G758" t="s">
        <v>9</v>
      </c>
    </row>
    <row r="759" spans="1:7" x14ac:dyDescent="0.3">
      <c r="A759" s="1" t="str">
        <f>"4736"</f>
        <v>4736</v>
      </c>
      <c r="B759" s="1"/>
      <c r="C759" t="s">
        <v>66</v>
      </c>
      <c r="D759" t="s">
        <v>54</v>
      </c>
      <c r="F759" t="str">
        <f>"[ICR, INV, XICR, XINV]"</f>
        <v>[ICR, INV, XICR, XINV]</v>
      </c>
      <c r="G759" t="s">
        <v>9</v>
      </c>
    </row>
    <row r="760" spans="1:7" x14ac:dyDescent="0.3">
      <c r="A760" s="1" t="str">
        <f>"4737"</f>
        <v>4737</v>
      </c>
      <c r="B760" s="1"/>
      <c r="C760" t="s">
        <v>108</v>
      </c>
      <c r="D760" t="s">
        <v>38</v>
      </c>
      <c r="F760" t="str">
        <f>"[CADJ, CLH, IV, JOV, OUPA, RDCS, XOIP, XOIR]"</f>
        <v>[CADJ, CLH, IV, JOV, OUPA, RDCS, XOIP, XOIR]</v>
      </c>
      <c r="G760" t="s">
        <v>9</v>
      </c>
    </row>
    <row r="761" spans="1:7" x14ac:dyDescent="0.3">
      <c r="A761" s="1" t="str">
        <f>"4737"</f>
        <v>4737</v>
      </c>
      <c r="B761" s="1"/>
      <c r="C761" t="s">
        <v>66</v>
      </c>
      <c r="D761" t="s">
        <v>54</v>
      </c>
      <c r="F761" t="str">
        <f>"[ICR, INV, XICR, XINV]"</f>
        <v>[ICR, INV, XICR, XINV]</v>
      </c>
      <c r="G761" t="s">
        <v>9</v>
      </c>
    </row>
    <row r="762" spans="1:7" x14ac:dyDescent="0.3">
      <c r="A762" s="1" t="str">
        <f>"4738"</f>
        <v>4738</v>
      </c>
      <c r="B762" s="1"/>
      <c r="C762" t="s">
        <v>108</v>
      </c>
      <c r="D762" t="s">
        <v>38</v>
      </c>
      <c r="F762" t="str">
        <f>"[CADJ, CLH, IV, JOV, OUPA, RDCS, XOIP, XOIR]"</f>
        <v>[CADJ, CLH, IV, JOV, OUPA, RDCS, XOIP, XOIR]</v>
      </c>
      <c r="G762" t="s">
        <v>9</v>
      </c>
    </row>
    <row r="763" spans="1:7" x14ac:dyDescent="0.3">
      <c r="A763" s="1" t="str">
        <f>"4738"</f>
        <v>4738</v>
      </c>
      <c r="B763" s="1"/>
      <c r="C763" t="s">
        <v>66</v>
      </c>
      <c r="D763" t="s">
        <v>54</v>
      </c>
      <c r="F763" t="str">
        <f>"[ICR, INV, XICR, XINV]"</f>
        <v>[ICR, INV, XICR, XINV]</v>
      </c>
      <c r="G763" t="s">
        <v>9</v>
      </c>
    </row>
    <row r="764" spans="1:7" x14ac:dyDescent="0.3">
      <c r="A764" s="1" t="str">
        <f>"4739"</f>
        <v>4739</v>
      </c>
      <c r="B764" s="1"/>
      <c r="C764" t="s">
        <v>108</v>
      </c>
      <c r="D764" t="s">
        <v>38</v>
      </c>
      <c r="F764" t="str">
        <f>"[CADJ, CLH, IV, JOV, OUPA, RDCS, XOIP, XOIR]"</f>
        <v>[CADJ, CLH, IV, JOV, OUPA, RDCS, XOIP, XOIR]</v>
      </c>
      <c r="G764" t="s">
        <v>9</v>
      </c>
    </row>
    <row r="765" spans="1:7" x14ac:dyDescent="0.3">
      <c r="A765" s="1" t="str">
        <f>"4739"</f>
        <v>4739</v>
      </c>
      <c r="B765" s="1"/>
      <c r="C765" t="s">
        <v>66</v>
      </c>
      <c r="D765" t="s">
        <v>54</v>
      </c>
      <c r="F765" t="str">
        <f>"[ICR, INV, XICR, XINV]"</f>
        <v>[ICR, INV, XICR, XINV]</v>
      </c>
      <c r="G765" t="s">
        <v>9</v>
      </c>
    </row>
    <row r="766" spans="1:7" x14ac:dyDescent="0.3">
      <c r="A766" s="1" t="str">
        <f>"4741"</f>
        <v>4741</v>
      </c>
      <c r="B766" s="1"/>
      <c r="C766" t="s">
        <v>108</v>
      </c>
      <c r="D766" t="s">
        <v>38</v>
      </c>
      <c r="F766" t="str">
        <f>"[JOE, RCR, RIN, RRD, XRCR, XRIN, YEND]"</f>
        <v>[JOE, RCR, RIN, RRD, XRCR, XRIN, YEND]</v>
      </c>
      <c r="G766" t="s">
        <v>9</v>
      </c>
    </row>
    <row r="767" spans="1:7" x14ac:dyDescent="0.3">
      <c r="A767" s="1" t="str">
        <f>"4742"</f>
        <v>4742</v>
      </c>
      <c r="B767" s="1"/>
      <c r="C767" t="s">
        <v>108</v>
      </c>
      <c r="D767" t="s">
        <v>38</v>
      </c>
      <c r="F767" t="str">
        <f>"[JOE, RCR, RIN, RRD, XRCR, XRIN, YEND]"</f>
        <v>[JOE, RCR, RIN, RRD, XRCR, XRIN, YEND]</v>
      </c>
      <c r="G767" t="s">
        <v>9</v>
      </c>
    </row>
    <row r="768" spans="1:7" x14ac:dyDescent="0.3">
      <c r="A768" s="1" t="str">
        <f>"4743"</f>
        <v>4743</v>
      </c>
      <c r="B768" s="1"/>
      <c r="C768" t="s">
        <v>108</v>
      </c>
      <c r="D768" t="s">
        <v>38</v>
      </c>
      <c r="F768" t="str">
        <f>"[CADJ, CLH, IV, JOE, JOV, OUPA, RCR, RDCS, RIN, RRD, XOIP, XOIR, XRCR, XRIN, YEND]"</f>
        <v>[CADJ, CLH, IV, JOE, JOV, OUPA, RCR, RDCS, RIN, RRD, XOIP, XOIR, XRCR, XRIN, YEND]</v>
      </c>
      <c r="G768" t="s">
        <v>9</v>
      </c>
    </row>
    <row r="769" spans="1:7" x14ac:dyDescent="0.3">
      <c r="A769" s="1" t="str">
        <f>"4744"</f>
        <v>4744</v>
      </c>
      <c r="B769" s="1"/>
      <c r="C769" t="s">
        <v>108</v>
      </c>
      <c r="D769" t="s">
        <v>38</v>
      </c>
      <c r="F769" t="str">
        <f>"[CADJ, CLH, IV, JOE, JOV, OUPA, RCR, RDCS, RIN, RRD, XOIP, XOIR, XRCR, XRIN, YEND]"</f>
        <v>[CADJ, CLH, IV, JOE, JOV, OUPA, RCR, RDCS, RIN, RRD, XOIP, XOIR, XRCR, XRIN, YEND]</v>
      </c>
      <c r="G769" t="s">
        <v>9</v>
      </c>
    </row>
    <row r="770" spans="1:7" x14ac:dyDescent="0.3">
      <c r="A770" s="1" t="str">
        <f>"4745"</f>
        <v>4745</v>
      </c>
      <c r="B770" s="1"/>
      <c r="C770" t="s">
        <v>108</v>
      </c>
      <c r="D770" t="s">
        <v>38</v>
      </c>
      <c r="F770" t="str">
        <f>"[CADJ, CLH, IV, JOE, JOV, OUPA, RCR, RDCS, RIN, RRD, XOIP, XOIR, XRCR, XRIN, YEND]"</f>
        <v>[CADJ, CLH, IV, JOE, JOV, OUPA, RCR, RDCS, RIN, RRD, XOIP, XOIR, XRCR, XRIN, YEND]</v>
      </c>
      <c r="G770" t="s">
        <v>9</v>
      </c>
    </row>
    <row r="771" spans="1:7" x14ac:dyDescent="0.3">
      <c r="A771" s="1" t="str">
        <f>"4746"</f>
        <v>4746</v>
      </c>
      <c r="B771" s="1"/>
      <c r="C771" t="s">
        <v>108</v>
      </c>
      <c r="D771" t="s">
        <v>38</v>
      </c>
      <c r="F771" t="str">
        <f>"[JOE, RCR, RIN, RRD, XRCR, XRIN, YEND]"</f>
        <v>[JOE, RCR, RIN, RRD, XRCR, XRIN, YEND]</v>
      </c>
      <c r="G771" t="s">
        <v>9</v>
      </c>
    </row>
    <row r="772" spans="1:7" x14ac:dyDescent="0.3">
      <c r="A772" s="1" t="str">
        <f>"4747"</f>
        <v>4747</v>
      </c>
      <c r="B772" s="1"/>
      <c r="C772" t="s">
        <v>108</v>
      </c>
      <c r="D772" t="s">
        <v>38</v>
      </c>
      <c r="F772" t="str">
        <f>"[JOE, RCR, RIN, RRD, XRCR, XRIN, YEND]"</f>
        <v>[JOE, RCR, RIN, RRD, XRCR, XRIN, YEND]</v>
      </c>
      <c r="G772" t="s">
        <v>9</v>
      </c>
    </row>
    <row r="773" spans="1:7" x14ac:dyDescent="0.3">
      <c r="A773" s="1" t="str">
        <f>"4748"</f>
        <v>4748</v>
      </c>
      <c r="B773" s="1"/>
      <c r="C773" t="s">
        <v>108</v>
      </c>
      <c r="D773" t="s">
        <v>38</v>
      </c>
      <c r="F773" t="str">
        <f>"[CADJ, CLH, IV, JOE, JOV, OUPA, RCR, RDCS, RIN, RRD, XOIP, XOIR, XRCR, XRIN, YEND]"</f>
        <v>[CADJ, CLH, IV, JOE, JOV, OUPA, RCR, RDCS, RIN, RRD, XOIP, XOIR, XRCR, XRIN, YEND]</v>
      </c>
      <c r="G773" t="s">
        <v>9</v>
      </c>
    </row>
    <row r="774" spans="1:7" x14ac:dyDescent="0.3">
      <c r="A774" s="1" t="str">
        <f>"4749"</f>
        <v>4749</v>
      </c>
      <c r="B774" s="1"/>
      <c r="C774" t="s">
        <v>108</v>
      </c>
      <c r="D774" t="s">
        <v>38</v>
      </c>
      <c r="F774" t="str">
        <f>"[CADJ, CLH, IV, JOE, JOV, OUPA, RCR, RDCS, RIN, RRD, XOIP, XOIR, XRCR, XRIN, YEND]"</f>
        <v>[CADJ, CLH, IV, JOE, JOV, OUPA, RCR, RDCS, RIN, RRD, XOIP, XOIR, XRCR, XRIN, YEND]</v>
      </c>
      <c r="G774" t="s">
        <v>9</v>
      </c>
    </row>
    <row r="775" spans="1:7" x14ac:dyDescent="0.3">
      <c r="A775" s="1" t="str">
        <f>"4751"</f>
        <v>4751</v>
      </c>
      <c r="B775" s="1"/>
      <c r="C775" t="s">
        <v>102</v>
      </c>
      <c r="D775" t="s">
        <v>38</v>
      </c>
      <c r="F775" t="str">
        <f>"[CADJ, CLH, IV, JOV, OUPA, RDCS, XOIP, XOIR]"</f>
        <v>[CADJ, CLH, IV, JOV, OUPA, RDCS, XOIP, XOIR]</v>
      </c>
      <c r="G775" t="s">
        <v>9</v>
      </c>
    </row>
    <row r="776" spans="1:7" x14ac:dyDescent="0.3">
      <c r="A776" s="1" t="str">
        <f>"4751"</f>
        <v>4751</v>
      </c>
      <c r="B776" s="1"/>
      <c r="C776" t="s">
        <v>100</v>
      </c>
      <c r="D776" t="s">
        <v>54</v>
      </c>
      <c r="F776" t="str">
        <f>"[ICR, INV, XICR, XINV]"</f>
        <v>[ICR, INV, XICR, XINV]</v>
      </c>
      <c r="G776" t="s">
        <v>9</v>
      </c>
    </row>
    <row r="777" spans="1:7" x14ac:dyDescent="0.3">
      <c r="A777" s="1" t="str">
        <f>"4752"</f>
        <v>4752</v>
      </c>
      <c r="B777" s="1"/>
      <c r="C777" t="s">
        <v>102</v>
      </c>
      <c r="D777" t="s">
        <v>38</v>
      </c>
      <c r="F777" t="str">
        <f>"[CADJ, CLH, IV, JOV, OUPA, RDCS, XOIP, XOIR]"</f>
        <v>[CADJ, CLH, IV, JOV, OUPA, RDCS, XOIP, XOIR]</v>
      </c>
      <c r="G777" t="s">
        <v>9</v>
      </c>
    </row>
    <row r="778" spans="1:7" x14ac:dyDescent="0.3">
      <c r="A778" s="1" t="str">
        <f>"4752"</f>
        <v>4752</v>
      </c>
      <c r="B778" s="1"/>
      <c r="C778" t="s">
        <v>100</v>
      </c>
      <c r="D778" t="s">
        <v>54</v>
      </c>
      <c r="F778" t="str">
        <f>"[ICR, INV, XICR, XINV]"</f>
        <v>[ICR, INV, XICR, XINV]</v>
      </c>
      <c r="G778" t="s">
        <v>9</v>
      </c>
    </row>
    <row r="779" spans="1:7" x14ac:dyDescent="0.3">
      <c r="A779" s="1" t="str">
        <f>"4753"</f>
        <v>4753</v>
      </c>
      <c r="B779" s="1"/>
      <c r="C779" t="s">
        <v>102</v>
      </c>
      <c r="D779" t="s">
        <v>38</v>
      </c>
      <c r="F779" t="str">
        <f>"[CADJ, CLH, IV, JOV, OUPA, RDCS, XOIP, XOIR]"</f>
        <v>[CADJ, CLH, IV, JOV, OUPA, RDCS, XOIP, XOIR]</v>
      </c>
      <c r="G779" t="s">
        <v>9</v>
      </c>
    </row>
    <row r="780" spans="1:7" x14ac:dyDescent="0.3">
      <c r="A780" s="1" t="str">
        <f>"4753"</f>
        <v>4753</v>
      </c>
      <c r="B780" s="1"/>
      <c r="C780" t="s">
        <v>100</v>
      </c>
      <c r="D780" t="s">
        <v>54</v>
      </c>
      <c r="F780" t="str">
        <f>"[ICR, INV, XICR, XINV]"</f>
        <v>[ICR, INV, XICR, XINV]</v>
      </c>
      <c r="G780" t="s">
        <v>9</v>
      </c>
    </row>
    <row r="781" spans="1:7" x14ac:dyDescent="0.3">
      <c r="A781" s="1" t="str">
        <f>"4754"</f>
        <v>4754</v>
      </c>
      <c r="B781" s="1"/>
      <c r="C781" t="s">
        <v>102</v>
      </c>
      <c r="D781" t="s">
        <v>38</v>
      </c>
      <c r="F781" t="str">
        <f>"[CADJ, CLH, IV, JOV, OUPA, RDCS, XOIP, XOIR]"</f>
        <v>[CADJ, CLH, IV, JOV, OUPA, RDCS, XOIP, XOIR]</v>
      </c>
      <c r="G781" t="s">
        <v>9</v>
      </c>
    </row>
    <row r="782" spans="1:7" x14ac:dyDescent="0.3">
      <c r="A782" s="1" t="str">
        <f>"4754"</f>
        <v>4754</v>
      </c>
      <c r="B782" s="1"/>
      <c r="C782" t="s">
        <v>100</v>
      </c>
      <c r="D782" t="s">
        <v>54</v>
      </c>
      <c r="F782" t="str">
        <f>"[ICR, INV, XICR, XINV]"</f>
        <v>[ICR, INV, XICR, XINV]</v>
      </c>
      <c r="G782" t="s">
        <v>9</v>
      </c>
    </row>
    <row r="783" spans="1:7" x14ac:dyDescent="0.3">
      <c r="A783" s="1" t="str">
        <f>"4755"</f>
        <v>4755</v>
      </c>
      <c r="B783" s="1"/>
      <c r="C783" t="s">
        <v>102</v>
      </c>
      <c r="D783" t="s">
        <v>38</v>
      </c>
      <c r="F783" t="str">
        <f>"[CADJ, CLH, IV, JOV, OUPA, RDCS, XOIP, XOIR]"</f>
        <v>[CADJ, CLH, IV, JOV, OUPA, RDCS, XOIP, XOIR]</v>
      </c>
      <c r="G783" t="s">
        <v>9</v>
      </c>
    </row>
    <row r="784" spans="1:7" x14ac:dyDescent="0.3">
      <c r="A784" s="1" t="str">
        <f>"4755"</f>
        <v>4755</v>
      </c>
      <c r="B784" s="1"/>
      <c r="C784" t="s">
        <v>100</v>
      </c>
      <c r="D784" t="s">
        <v>54</v>
      </c>
      <c r="F784" t="str">
        <f>"[ICR, INV, XICR, XINV]"</f>
        <v>[ICR, INV, XICR, XINV]</v>
      </c>
      <c r="G784" t="s">
        <v>9</v>
      </c>
    </row>
    <row r="785" spans="1:7" x14ac:dyDescent="0.3">
      <c r="A785" s="1" t="str">
        <f>"4756"</f>
        <v>4756</v>
      </c>
      <c r="B785" s="1"/>
      <c r="C785" t="s">
        <v>100</v>
      </c>
      <c r="D785" t="s">
        <v>54</v>
      </c>
      <c r="F785" t="str">
        <f>"[ICR, INV, XICR, XINV]"</f>
        <v>[ICR, INV, XICR, XINV]</v>
      </c>
      <c r="G785" t="s">
        <v>9</v>
      </c>
    </row>
    <row r="786" spans="1:7" x14ac:dyDescent="0.3">
      <c r="A786" s="1" t="str">
        <f>"4757"</f>
        <v>4757</v>
      </c>
      <c r="B786" s="1"/>
      <c r="C786" t="s">
        <v>102</v>
      </c>
      <c r="D786" t="s">
        <v>38</v>
      </c>
      <c r="F786" t="str">
        <f>"[CADJ, CLH, IV, JOV, OUPA, RDCS, XOIP, XOIR]"</f>
        <v>[CADJ, CLH, IV, JOV, OUPA, RDCS, XOIP, XOIR]</v>
      </c>
      <c r="G786" t="s">
        <v>9</v>
      </c>
    </row>
    <row r="787" spans="1:7" x14ac:dyDescent="0.3">
      <c r="A787" s="1" t="str">
        <f>"4757"</f>
        <v>4757</v>
      </c>
      <c r="B787" s="1"/>
      <c r="C787" t="s">
        <v>100</v>
      </c>
      <c r="D787" t="s">
        <v>54</v>
      </c>
      <c r="F787" t="str">
        <f>"[ICR, INV, JOE, RRD, XICR, XINV, YEND]"</f>
        <v>[ICR, INV, JOE, RRD, XICR, XINV, YEND]</v>
      </c>
      <c r="G787" t="s">
        <v>9</v>
      </c>
    </row>
    <row r="788" spans="1:7" x14ac:dyDescent="0.3">
      <c r="A788" s="1" t="str">
        <f>"4758"</f>
        <v>4758</v>
      </c>
      <c r="B788" s="1"/>
      <c r="C788" t="s">
        <v>102</v>
      </c>
      <c r="D788" t="s">
        <v>38</v>
      </c>
      <c r="F788" t="str">
        <f>"[CADJ, CLH, IV, JOV, OUPA, RDCS, XOIP, XOIR]"</f>
        <v>[CADJ, CLH, IV, JOV, OUPA, RDCS, XOIP, XOIR]</v>
      </c>
      <c r="G788" t="s">
        <v>9</v>
      </c>
    </row>
    <row r="789" spans="1:7" x14ac:dyDescent="0.3">
      <c r="A789" s="1" t="str">
        <f>"4758"</f>
        <v>4758</v>
      </c>
      <c r="B789" s="1"/>
      <c r="C789" t="s">
        <v>100</v>
      </c>
      <c r="D789" t="s">
        <v>54</v>
      </c>
      <c r="F789" t="str">
        <f>"[ICR, INV, XICR, XINV]"</f>
        <v>[ICR, INV, XICR, XINV]</v>
      </c>
      <c r="G789" t="s">
        <v>9</v>
      </c>
    </row>
    <row r="790" spans="1:7" x14ac:dyDescent="0.3">
      <c r="A790" s="1" t="str">
        <f>"4759"</f>
        <v>4759</v>
      </c>
      <c r="B790" s="1"/>
      <c r="C790" t="s">
        <v>102</v>
      </c>
      <c r="D790" t="s">
        <v>38</v>
      </c>
      <c r="F790" t="str">
        <f>"[CADJ, CLH, IV, JOV, OUPA, RDCS, XOIP, XOIR]"</f>
        <v>[CADJ, CLH, IV, JOV, OUPA, RDCS, XOIP, XOIR]</v>
      </c>
      <c r="G790" t="s">
        <v>9</v>
      </c>
    </row>
    <row r="791" spans="1:7" x14ac:dyDescent="0.3">
      <c r="A791" s="1" t="str">
        <f>"4759"</f>
        <v>4759</v>
      </c>
      <c r="B791" s="1"/>
      <c r="C791" t="s">
        <v>100</v>
      </c>
      <c r="D791" t="s">
        <v>54</v>
      </c>
      <c r="F791" t="str">
        <f>"[ICR, INV, XICR, XINV]"</f>
        <v>[ICR, INV, XICR, XINV]</v>
      </c>
      <c r="G791" t="s">
        <v>9</v>
      </c>
    </row>
    <row r="792" spans="1:7" x14ac:dyDescent="0.3">
      <c r="A792" s="1" t="str">
        <f>"4761"</f>
        <v>4761</v>
      </c>
      <c r="B792" s="1"/>
      <c r="C792" t="s">
        <v>102</v>
      </c>
      <c r="D792" t="s">
        <v>38</v>
      </c>
      <c r="F792" t="str">
        <f>"[CADJ, CLH, IV, JOE, JOV, OUPA, RCR, RDCS, RIN, RRD, XOIP, XOIR, XRCR, XRIN, YEND]"</f>
        <v>[CADJ, CLH, IV, JOE, JOV, OUPA, RCR, RDCS, RIN, RRD, XOIP, XOIR, XRCR, XRIN, YEND]</v>
      </c>
      <c r="G792" t="s">
        <v>9</v>
      </c>
    </row>
    <row r="793" spans="1:7" x14ac:dyDescent="0.3">
      <c r="A793" s="1" t="str">
        <f>"4762"</f>
        <v>4762</v>
      </c>
      <c r="B793" s="1"/>
      <c r="C793" t="s">
        <v>102</v>
      </c>
      <c r="D793" t="s">
        <v>38</v>
      </c>
      <c r="F793" t="str">
        <f>"[CADJ, CLH, IV, JOE, JOV, OUPA, RCR, RDCS, RIN, RRD, XOIP, XOIR, XRCR, XRIN, YEND]"</f>
        <v>[CADJ, CLH, IV, JOE, JOV, OUPA, RCR, RDCS, RIN, RRD, XOIP, XOIR, XRCR, XRIN, YEND]</v>
      </c>
      <c r="G793" t="s">
        <v>9</v>
      </c>
    </row>
    <row r="794" spans="1:7" x14ac:dyDescent="0.3">
      <c r="A794" s="1" t="str">
        <f>"4763"</f>
        <v>4763</v>
      </c>
      <c r="B794" s="1"/>
      <c r="C794" t="s">
        <v>102</v>
      </c>
      <c r="D794" t="s">
        <v>38</v>
      </c>
      <c r="F794" t="str">
        <f>"[CADJ, CLH, IV, JOE, JOV, OUPA, RCR, RDCS, RIN, RRD, XOIP, XOIR, XRCR, XRIN, YEND]"</f>
        <v>[CADJ, CLH, IV, JOE, JOV, OUPA, RCR, RDCS, RIN, RRD, XOIP, XOIR, XRCR, XRIN, YEND]</v>
      </c>
      <c r="G794" t="s">
        <v>9</v>
      </c>
    </row>
    <row r="795" spans="1:7" x14ac:dyDescent="0.3">
      <c r="A795" s="1" t="str">
        <f>"4764"</f>
        <v>4764</v>
      </c>
      <c r="B795" s="1"/>
      <c r="C795" t="s">
        <v>102</v>
      </c>
      <c r="D795" t="s">
        <v>38</v>
      </c>
      <c r="F795" t="str">
        <f t="shared" ref="F795:F800" si="17">"[JOE, RCR, RIN, RRD, XRCR, XRIN, YEND]"</f>
        <v>[JOE, RCR, RIN, RRD, XRCR, XRIN, YEND]</v>
      </c>
      <c r="G795" t="s">
        <v>9</v>
      </c>
    </row>
    <row r="796" spans="1:7" x14ac:dyDescent="0.3">
      <c r="A796" s="1" t="str">
        <f>"4765"</f>
        <v>4765</v>
      </c>
      <c r="B796" s="1"/>
      <c r="C796" t="s">
        <v>102</v>
      </c>
      <c r="D796" t="s">
        <v>38</v>
      </c>
      <c r="F796" t="str">
        <f t="shared" si="17"/>
        <v>[JOE, RCR, RIN, RRD, XRCR, XRIN, YEND]</v>
      </c>
      <c r="G796" t="s">
        <v>9</v>
      </c>
    </row>
    <row r="797" spans="1:7" x14ac:dyDescent="0.3">
      <c r="A797" s="1" t="str">
        <f>"4766"</f>
        <v>4766</v>
      </c>
      <c r="B797" s="1"/>
      <c r="C797" t="s">
        <v>102</v>
      </c>
      <c r="D797" t="s">
        <v>38</v>
      </c>
      <c r="F797" t="str">
        <f t="shared" si="17"/>
        <v>[JOE, RCR, RIN, RRD, XRCR, XRIN, YEND]</v>
      </c>
      <c r="G797" t="s">
        <v>9</v>
      </c>
    </row>
    <row r="798" spans="1:7" x14ac:dyDescent="0.3">
      <c r="A798" s="1" t="str">
        <f>"4767"</f>
        <v>4767</v>
      </c>
      <c r="B798" s="1"/>
      <c r="C798" t="s">
        <v>102</v>
      </c>
      <c r="D798" t="s">
        <v>38</v>
      </c>
      <c r="F798" t="str">
        <f t="shared" si="17"/>
        <v>[JOE, RCR, RIN, RRD, XRCR, XRIN, YEND]</v>
      </c>
      <c r="G798" t="s">
        <v>9</v>
      </c>
    </row>
    <row r="799" spans="1:7" x14ac:dyDescent="0.3">
      <c r="A799" s="1" t="str">
        <f>"4768"</f>
        <v>4768</v>
      </c>
      <c r="B799" s="1"/>
      <c r="C799" t="s">
        <v>102</v>
      </c>
      <c r="D799" t="s">
        <v>38</v>
      </c>
      <c r="F799" t="str">
        <f t="shared" si="17"/>
        <v>[JOE, RCR, RIN, RRD, XRCR, XRIN, YEND]</v>
      </c>
      <c r="G799" t="s">
        <v>9</v>
      </c>
    </row>
    <row r="800" spans="1:7" x14ac:dyDescent="0.3">
      <c r="A800" s="1" t="str">
        <f>"4769"</f>
        <v>4769</v>
      </c>
      <c r="B800" s="1"/>
      <c r="C800" t="s">
        <v>102</v>
      </c>
      <c r="D800" t="s">
        <v>38</v>
      </c>
      <c r="F800" t="str">
        <f t="shared" si="17"/>
        <v>[JOE, RCR, RIN, RRD, XRCR, XRIN, YEND]</v>
      </c>
      <c r="G800" t="s">
        <v>9</v>
      </c>
    </row>
    <row r="801" spans="1:7" x14ac:dyDescent="0.3">
      <c r="A801" s="1" t="str">
        <f>"4781"</f>
        <v>4781</v>
      </c>
      <c r="B801" s="1"/>
      <c r="C801" t="s">
        <v>62</v>
      </c>
      <c r="D801" t="s">
        <v>38</v>
      </c>
      <c r="F801" t="str">
        <f t="shared" ref="F801:F808" si="18"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801" t="str">
        <f t="shared" ref="G801:G808" si="19">"[RIN/XRCR, RCR/XRIN, INV/XINV, ICR/XICR]"</f>
        <v>[RIN/XRCR, RCR/XRIN, INV/XINV, ICR/XICR]</v>
      </c>
    </row>
    <row r="802" spans="1:7" x14ac:dyDescent="0.3">
      <c r="A802" s="1" t="str">
        <f>"4782"</f>
        <v>4782</v>
      </c>
      <c r="B802" s="1"/>
      <c r="C802" t="s">
        <v>62</v>
      </c>
      <c r="D802" t="s">
        <v>38</v>
      </c>
      <c r="F802" t="str">
        <f t="shared" si="18"/>
        <v>[B2BT, CADJ, CLH, DEP, ES, ICR, INV, IV, JOE, JOV, OUPA, PMT, PRO, RCR, RDCS, RIN, RRD, XICR, XINV, XOIP, XOIR, XPMT, XRCR, XRIN, YEND]</v>
      </c>
      <c r="G802" t="str">
        <f t="shared" si="19"/>
        <v>[RIN/XRCR, RCR/XRIN, INV/XINV, ICR/XICR]</v>
      </c>
    </row>
    <row r="803" spans="1:7" x14ac:dyDescent="0.3">
      <c r="A803" s="1" t="str">
        <f>"4783"</f>
        <v>4783</v>
      </c>
      <c r="B803" s="1"/>
      <c r="C803" t="s">
        <v>62</v>
      </c>
      <c r="D803" t="s">
        <v>38</v>
      </c>
      <c r="F803" t="str">
        <f t="shared" si="18"/>
        <v>[B2BT, CADJ, CLH, DEP, ES, ICR, INV, IV, JOE, JOV, OUPA, PMT, PRO, RCR, RDCS, RIN, RRD, XICR, XINV, XOIP, XOIR, XPMT, XRCR, XRIN, YEND]</v>
      </c>
      <c r="G803" t="str">
        <f t="shared" si="19"/>
        <v>[RIN/XRCR, RCR/XRIN, INV/XINV, ICR/XICR]</v>
      </c>
    </row>
    <row r="804" spans="1:7" x14ac:dyDescent="0.3">
      <c r="A804" s="1" t="str">
        <f>"4784"</f>
        <v>4784</v>
      </c>
      <c r="B804" s="1"/>
      <c r="C804" t="s">
        <v>62</v>
      </c>
      <c r="D804" t="s">
        <v>38</v>
      </c>
      <c r="F804" t="str">
        <f t="shared" si="18"/>
        <v>[B2BT, CADJ, CLH, DEP, ES, ICR, INV, IV, JOE, JOV, OUPA, PMT, PRO, RCR, RDCS, RIN, RRD, XICR, XINV, XOIP, XOIR, XPMT, XRCR, XRIN, YEND]</v>
      </c>
      <c r="G804" t="str">
        <f t="shared" si="19"/>
        <v>[RIN/XRCR, RCR/XRIN, INV/XINV, ICR/XICR]</v>
      </c>
    </row>
    <row r="805" spans="1:7" x14ac:dyDescent="0.3">
      <c r="A805" s="1" t="str">
        <f>"4785"</f>
        <v>4785</v>
      </c>
      <c r="B805" s="1"/>
      <c r="C805" t="s">
        <v>62</v>
      </c>
      <c r="D805" t="s">
        <v>38</v>
      </c>
      <c r="F805" t="str">
        <f t="shared" si="18"/>
        <v>[B2BT, CADJ, CLH, DEP, ES, ICR, INV, IV, JOE, JOV, OUPA, PMT, PRO, RCR, RDCS, RIN, RRD, XICR, XINV, XOIP, XOIR, XPMT, XRCR, XRIN, YEND]</v>
      </c>
      <c r="G805" t="str">
        <f t="shared" si="19"/>
        <v>[RIN/XRCR, RCR/XRIN, INV/XINV, ICR/XICR]</v>
      </c>
    </row>
    <row r="806" spans="1:7" x14ac:dyDescent="0.3">
      <c r="A806" s="1" t="str">
        <f>"4786"</f>
        <v>4786</v>
      </c>
      <c r="B806" s="1"/>
      <c r="C806" t="s">
        <v>62</v>
      </c>
      <c r="D806" t="s">
        <v>38</v>
      </c>
      <c r="F806" t="str">
        <f t="shared" si="18"/>
        <v>[B2BT, CADJ, CLH, DEP, ES, ICR, INV, IV, JOE, JOV, OUPA, PMT, PRO, RCR, RDCS, RIN, RRD, XICR, XINV, XOIP, XOIR, XPMT, XRCR, XRIN, YEND]</v>
      </c>
      <c r="G806" t="str">
        <f t="shared" si="19"/>
        <v>[RIN/XRCR, RCR/XRIN, INV/XINV, ICR/XICR]</v>
      </c>
    </row>
    <row r="807" spans="1:7" x14ac:dyDescent="0.3">
      <c r="A807" s="1" t="str">
        <f>"4787"</f>
        <v>4787</v>
      </c>
      <c r="B807" s="1"/>
      <c r="C807" t="s">
        <v>62</v>
      </c>
      <c r="D807" t="s">
        <v>38</v>
      </c>
      <c r="F807" t="str">
        <f t="shared" si="18"/>
        <v>[B2BT, CADJ, CLH, DEP, ES, ICR, INV, IV, JOE, JOV, OUPA, PMT, PRO, RCR, RDCS, RIN, RRD, XICR, XINV, XOIP, XOIR, XPMT, XRCR, XRIN, YEND]</v>
      </c>
      <c r="G807" t="str">
        <f t="shared" si="19"/>
        <v>[RIN/XRCR, RCR/XRIN, INV/XINV, ICR/XICR]</v>
      </c>
    </row>
    <row r="808" spans="1:7" x14ac:dyDescent="0.3">
      <c r="A808" s="1" t="str">
        <f>"4789"</f>
        <v>4789</v>
      </c>
      <c r="B808" s="1"/>
      <c r="C808" t="s">
        <v>62</v>
      </c>
      <c r="D808" t="s">
        <v>38</v>
      </c>
      <c r="F808" t="str">
        <f t="shared" si="18"/>
        <v>[B2BT, CADJ, CLH, DEP, ES, ICR, INV, IV, JOE, JOV, OUPA, PMT, PRO, RCR, RDCS, RIN, RRD, XICR, XINV, XOIP, XOIR, XPMT, XRCR, XRIN, YEND]</v>
      </c>
      <c r="G808" t="str">
        <f t="shared" si="19"/>
        <v>[RIN/XRCR, RCR/XRIN, INV/XINV, ICR/XICR]</v>
      </c>
    </row>
    <row r="809" spans="1:7" x14ac:dyDescent="0.3">
      <c r="A809" s="1" t="str">
        <f>"4790"</f>
        <v>4790</v>
      </c>
      <c r="B809" s="1"/>
      <c r="C809" t="s">
        <v>103</v>
      </c>
      <c r="D809" t="s">
        <v>38</v>
      </c>
      <c r="F809" t="str">
        <f>"[CADJ, CLH, IV, JOE, JOV, OUPA, RCR, RDCS, RIN, RRD, XOIP, XOIR, XRCR, XRIN, YEND]"</f>
        <v>[CADJ, CLH, IV, JOE, JOV, OUPA, RCR, RDCS, RIN, RRD, XOIP, XOIR, XRCR, XRIN, YEND]</v>
      </c>
      <c r="G809" t="s">
        <v>9</v>
      </c>
    </row>
    <row r="810" spans="1:7" x14ac:dyDescent="0.3">
      <c r="A810" s="1" t="str">
        <f>"4791"</f>
        <v>4791</v>
      </c>
      <c r="B810" s="1"/>
      <c r="C810" t="s">
        <v>103</v>
      </c>
      <c r="D810" t="s">
        <v>38</v>
      </c>
      <c r="F810" t="str">
        <f>"[JOE, RCR, RIN, RRD, XRCR, XRIN, YEND]"</f>
        <v>[JOE, RCR, RIN, RRD, XRCR, XRIN, YEND]</v>
      </c>
      <c r="G810" t="s">
        <v>9</v>
      </c>
    </row>
    <row r="811" spans="1:7" x14ac:dyDescent="0.3">
      <c r="A811" s="1" t="str">
        <f>"4792"</f>
        <v>4792</v>
      </c>
      <c r="B811" s="1"/>
      <c r="C811" t="s">
        <v>103</v>
      </c>
      <c r="D811" t="s">
        <v>38</v>
      </c>
      <c r="F811" t="str">
        <f>"[JOE, RCR, RIN, RRD, XRCR, XRIN, YEND]"</f>
        <v>[JOE, RCR, RIN, RRD, XRCR, XRIN, YEND]</v>
      </c>
      <c r="G811" t="s">
        <v>9</v>
      </c>
    </row>
    <row r="812" spans="1:7" x14ac:dyDescent="0.3">
      <c r="A812" s="1" t="str">
        <f>"4793"</f>
        <v>4793</v>
      </c>
      <c r="B812" s="1"/>
      <c r="C812" t="s">
        <v>103</v>
      </c>
      <c r="D812" t="s">
        <v>38</v>
      </c>
      <c r="F812" t="str">
        <f>"[JOE, RCR, RIN, RRD, XRCR, XRIN, YEND]"</f>
        <v>[JOE, RCR, RIN, RRD, XRCR, XRIN, YEND]</v>
      </c>
      <c r="G812" t="s">
        <v>9</v>
      </c>
    </row>
    <row r="813" spans="1:7" x14ac:dyDescent="0.3">
      <c r="A813" s="1" t="str">
        <f>"4793"</f>
        <v>4793</v>
      </c>
      <c r="B813" s="1"/>
      <c r="C813" t="s">
        <v>104</v>
      </c>
      <c r="D813" t="s">
        <v>54</v>
      </c>
      <c r="F813" t="s">
        <v>9</v>
      </c>
      <c r="G813" t="s">
        <v>9</v>
      </c>
    </row>
    <row r="814" spans="1:7" x14ac:dyDescent="0.3">
      <c r="A814" s="1" t="str">
        <f>"4794"</f>
        <v>4794</v>
      </c>
      <c r="B814" s="1"/>
      <c r="C814" t="s">
        <v>103</v>
      </c>
      <c r="D814" t="s">
        <v>38</v>
      </c>
      <c r="F814" t="str">
        <f t="shared" ref="F814:F819" si="20">"[RCR, RIN, XRCR, XRIN]"</f>
        <v>[RCR, RIN, XRCR, XRIN]</v>
      </c>
      <c r="G814" t="s">
        <v>9</v>
      </c>
    </row>
    <row r="815" spans="1:7" x14ac:dyDescent="0.3">
      <c r="A815" s="1" t="str">
        <f>"4795"</f>
        <v>4795</v>
      </c>
      <c r="B815" s="1"/>
      <c r="C815" t="s">
        <v>103</v>
      </c>
      <c r="D815" t="s">
        <v>38</v>
      </c>
      <c r="F815" t="str">
        <f t="shared" si="20"/>
        <v>[RCR, RIN, XRCR, XRIN]</v>
      </c>
      <c r="G815" t="s">
        <v>9</v>
      </c>
    </row>
    <row r="816" spans="1:7" x14ac:dyDescent="0.3">
      <c r="A816" s="1" t="str">
        <f>"4796"</f>
        <v>4796</v>
      </c>
      <c r="B816" s="1"/>
      <c r="C816" t="s">
        <v>103</v>
      </c>
      <c r="D816" t="s">
        <v>38</v>
      </c>
      <c r="F816" t="str">
        <f t="shared" si="20"/>
        <v>[RCR, RIN, XRCR, XRIN]</v>
      </c>
      <c r="G816" t="s">
        <v>9</v>
      </c>
    </row>
    <row r="817" spans="1:7" x14ac:dyDescent="0.3">
      <c r="A817" s="1" t="str">
        <f>"4797"</f>
        <v>4797</v>
      </c>
      <c r="B817" s="1"/>
      <c r="C817" t="s">
        <v>103</v>
      </c>
      <c r="D817" t="s">
        <v>38</v>
      </c>
      <c r="F817" t="str">
        <f t="shared" si="20"/>
        <v>[RCR, RIN, XRCR, XRIN]</v>
      </c>
      <c r="G817" t="s">
        <v>9</v>
      </c>
    </row>
    <row r="818" spans="1:7" x14ac:dyDescent="0.3">
      <c r="A818" s="1" t="str">
        <f>"4798"</f>
        <v>4798</v>
      </c>
      <c r="B818" s="1"/>
      <c r="C818" t="s">
        <v>103</v>
      </c>
      <c r="D818" t="s">
        <v>38</v>
      </c>
      <c r="F818" t="str">
        <f t="shared" si="20"/>
        <v>[RCR, RIN, XRCR, XRIN]</v>
      </c>
      <c r="G818" t="s">
        <v>9</v>
      </c>
    </row>
    <row r="819" spans="1:7" x14ac:dyDescent="0.3">
      <c r="A819" s="1" t="str">
        <f>"4799"</f>
        <v>4799</v>
      </c>
      <c r="B819" s="1"/>
      <c r="C819" t="s">
        <v>103</v>
      </c>
      <c r="D819" t="s">
        <v>38</v>
      </c>
      <c r="F819" t="str">
        <f t="shared" si="20"/>
        <v>[RCR, RIN, XRCR, XRIN]</v>
      </c>
      <c r="G819" t="s">
        <v>9</v>
      </c>
    </row>
    <row r="820" spans="1:7" x14ac:dyDescent="0.3">
      <c r="A820" s="1" t="str">
        <f>"4802"</f>
        <v>4802</v>
      </c>
      <c r="B820" s="1"/>
      <c r="C820" t="str">
        <f>"767"</f>
        <v>767</v>
      </c>
      <c r="D820" t="s">
        <v>54</v>
      </c>
      <c r="F820" t="str">
        <f>"[CADJ, CLH, IV, JOE, JOV, OUPA, RCR, RDCS, RIN, RRD, XOIP, XOIR, XRCR, XRIN, YEND]"</f>
        <v>[CADJ, CLH, IV, JOE, JOV, OUPA, RCR, RDCS, RIN, RRD, XOIP, XOIR, XRCR, XRIN, YEND]</v>
      </c>
      <c r="G820" t="s">
        <v>9</v>
      </c>
    </row>
    <row r="821" spans="1:7" x14ac:dyDescent="0.3">
      <c r="A821" s="1" t="str">
        <f>"4810"</f>
        <v>4810</v>
      </c>
      <c r="B821" s="1"/>
      <c r="C821" t="s">
        <v>115</v>
      </c>
      <c r="D821" t="s">
        <v>38</v>
      </c>
      <c r="F821" t="s">
        <v>58</v>
      </c>
      <c r="G821" t="s">
        <v>9</v>
      </c>
    </row>
    <row r="822" spans="1:7" x14ac:dyDescent="0.3">
      <c r="A822" s="1" t="str">
        <f>"4816"</f>
        <v>4816</v>
      </c>
      <c r="B822" s="1"/>
      <c r="C822" t="s">
        <v>62</v>
      </c>
      <c r="D822" t="s">
        <v>38</v>
      </c>
      <c r="F822" t="str">
        <f>"[CADJ, CLH, IV, JOV, OUPA, RDCS, XOIP, XOIR]"</f>
        <v>[CADJ, CLH, IV, JOV, OUPA, RDCS, XOIP, XOIR]</v>
      </c>
      <c r="G822" t="s">
        <v>9</v>
      </c>
    </row>
    <row r="823" spans="1:7" x14ac:dyDescent="0.3">
      <c r="A823" s="1" t="str">
        <f>"4816"</f>
        <v>4816</v>
      </c>
      <c r="B823" s="1"/>
      <c r="C823" t="s">
        <v>63</v>
      </c>
      <c r="D823" t="s">
        <v>54</v>
      </c>
      <c r="F823" t="str">
        <f>"[ICR, INV, XICR, XINV]"</f>
        <v>[ICR, INV, XICR, XINV]</v>
      </c>
      <c r="G823" t="s">
        <v>9</v>
      </c>
    </row>
    <row r="824" spans="1:7" x14ac:dyDescent="0.3">
      <c r="A824" s="1" t="str">
        <f>"4818"</f>
        <v>4818</v>
      </c>
      <c r="B824" s="1"/>
      <c r="C824" t="s">
        <v>62</v>
      </c>
      <c r="D824" t="s">
        <v>38</v>
      </c>
      <c r="F824" t="str">
        <f>"[CADJ, CLH, IV, JOV, OUPA, RDCS, XOIP, XOIR]"</f>
        <v>[CADJ, CLH, IV, JOV, OUPA, RDCS, XOIP, XOIR]</v>
      </c>
      <c r="G824" t="s">
        <v>9</v>
      </c>
    </row>
    <row r="825" spans="1:7" x14ac:dyDescent="0.3">
      <c r="A825" s="1" t="str">
        <f>"4818"</f>
        <v>4818</v>
      </c>
      <c r="B825" s="1"/>
      <c r="C825" t="s">
        <v>63</v>
      </c>
      <c r="D825" t="s">
        <v>54</v>
      </c>
      <c r="F825" t="str">
        <f>"[ICR, INV, XICR, XINV]"</f>
        <v>[ICR, INV, XICR, XINV]</v>
      </c>
      <c r="G825" t="s">
        <v>9</v>
      </c>
    </row>
    <row r="826" spans="1:7" x14ac:dyDescent="0.3">
      <c r="A826" s="1" t="str">
        <f>"4819"</f>
        <v>4819</v>
      </c>
      <c r="B826" s="1"/>
      <c r="C826" t="s">
        <v>62</v>
      </c>
      <c r="D826" t="s">
        <v>38</v>
      </c>
      <c r="F826" t="str">
        <f>"[CADJ, CLH, IV, JOV, OUPA, RDCS, XOIP, XOIR]"</f>
        <v>[CADJ, CLH, IV, JOV, OUPA, RDCS, XOIP, XOIR]</v>
      </c>
      <c r="G826" t="s">
        <v>9</v>
      </c>
    </row>
    <row r="827" spans="1:7" x14ac:dyDescent="0.3">
      <c r="A827" s="1" t="str">
        <f>"4819"</f>
        <v>4819</v>
      </c>
      <c r="B827" s="1"/>
      <c r="C827" t="s">
        <v>63</v>
      </c>
      <c r="D827" t="s">
        <v>54</v>
      </c>
      <c r="F827" t="str">
        <f>"[ICR, INV, XICR, XINV]"</f>
        <v>[ICR, INV, XICR, XINV]</v>
      </c>
      <c r="G827" t="s">
        <v>9</v>
      </c>
    </row>
    <row r="828" spans="1:7" x14ac:dyDescent="0.3">
      <c r="A828" s="1" t="str">
        <f>"4820"</f>
        <v>4820</v>
      </c>
      <c r="B828" s="1"/>
      <c r="C828" t="s">
        <v>115</v>
      </c>
      <c r="D828" t="s">
        <v>38</v>
      </c>
      <c r="F828" t="s">
        <v>58</v>
      </c>
      <c r="G828" t="s">
        <v>9</v>
      </c>
    </row>
    <row r="829" spans="1:7" x14ac:dyDescent="0.3">
      <c r="A829" s="1" t="str">
        <f>"4826"</f>
        <v>4826</v>
      </c>
      <c r="B829" s="1"/>
      <c r="C829" t="s">
        <v>62</v>
      </c>
      <c r="D829" t="s">
        <v>38</v>
      </c>
      <c r="F829" t="str">
        <f>"[CADJ, CLH, IV, JOV, OUPA, RDCS, XOIP, XOIR]"</f>
        <v>[CADJ, CLH, IV, JOV, OUPA, RDCS, XOIP, XOIR]</v>
      </c>
      <c r="G829" t="s">
        <v>9</v>
      </c>
    </row>
    <row r="830" spans="1:7" x14ac:dyDescent="0.3">
      <c r="A830" s="1" t="str">
        <f>"4826"</f>
        <v>4826</v>
      </c>
      <c r="B830" s="1"/>
      <c r="C830" t="s">
        <v>63</v>
      </c>
      <c r="D830" t="s">
        <v>54</v>
      </c>
      <c r="F830" t="str">
        <f>"[ICR, INV, XICR, XINV]"</f>
        <v>[ICR, INV, XICR, XINV]</v>
      </c>
      <c r="G830" t="s">
        <v>9</v>
      </c>
    </row>
    <row r="831" spans="1:7" x14ac:dyDescent="0.3">
      <c r="A831" s="1" t="str">
        <f>"4828"</f>
        <v>4828</v>
      </c>
      <c r="B831" s="1"/>
      <c r="C831" t="s">
        <v>62</v>
      </c>
      <c r="D831" t="s">
        <v>38</v>
      </c>
      <c r="F831" t="str">
        <f>"[CADJ, CLH, IV, JOV, OUPA, RDCS, XOIP, XOIR]"</f>
        <v>[CADJ, CLH, IV, JOV, OUPA, RDCS, XOIP, XOIR]</v>
      </c>
      <c r="G831" t="s">
        <v>9</v>
      </c>
    </row>
    <row r="832" spans="1:7" x14ac:dyDescent="0.3">
      <c r="A832" s="1" t="str">
        <f>"4828"</f>
        <v>4828</v>
      </c>
      <c r="B832" s="1"/>
      <c r="C832" t="s">
        <v>63</v>
      </c>
      <c r="D832" t="s">
        <v>54</v>
      </c>
      <c r="F832" t="str">
        <f>"[ICR, INV, XICR, XINV]"</f>
        <v>[ICR, INV, XICR, XINV]</v>
      </c>
      <c r="G832" t="s">
        <v>9</v>
      </c>
    </row>
    <row r="833" spans="1:7" x14ac:dyDescent="0.3">
      <c r="A833" s="1" t="str">
        <f>"4829"</f>
        <v>4829</v>
      </c>
      <c r="B833" s="1"/>
      <c r="C833" t="s">
        <v>62</v>
      </c>
      <c r="D833" t="s">
        <v>38</v>
      </c>
      <c r="F833" t="str">
        <f>"[CADJ, CLH, IV, JOV, OUPA, RDCS, XOIP, XOIR]"</f>
        <v>[CADJ, CLH, IV, JOV, OUPA, RDCS, XOIP, XOIR]</v>
      </c>
      <c r="G833" t="s">
        <v>9</v>
      </c>
    </row>
    <row r="834" spans="1:7" x14ac:dyDescent="0.3">
      <c r="A834" s="1" t="str">
        <f>"4829"</f>
        <v>4829</v>
      </c>
      <c r="B834" s="1"/>
      <c r="C834" t="s">
        <v>63</v>
      </c>
      <c r="D834" t="s">
        <v>54</v>
      </c>
      <c r="F834" t="str">
        <f>"[ICR, INV, XICR, XINV]"</f>
        <v>[ICR, INV, XICR, XINV]</v>
      </c>
      <c r="G834" t="s">
        <v>9</v>
      </c>
    </row>
    <row r="835" spans="1:7" x14ac:dyDescent="0.3">
      <c r="A835" s="1" t="str">
        <f>"4830"</f>
        <v>4830</v>
      </c>
      <c r="B835" s="1"/>
      <c r="C835" t="s">
        <v>62</v>
      </c>
      <c r="D835" t="s">
        <v>38</v>
      </c>
      <c r="F835" t="str">
        <f>"[CADJ, CLH, IV, JOE, JOV, OUPA, RCR, RDCS, RIN, RRD, XOIP, XOIR, XRCR, XRIN, YEND]"</f>
        <v>[CADJ, CLH, IV, JOE, JOV, OUPA, RCR, RDCS, RIN, RRD, XOIP, XOIR, XRCR, XRIN, YEND]</v>
      </c>
      <c r="G835" t="s">
        <v>9</v>
      </c>
    </row>
    <row r="836" spans="1:7" x14ac:dyDescent="0.3">
      <c r="A836" s="1" t="str">
        <f>"4830"</f>
        <v>4830</v>
      </c>
      <c r="B836" s="1"/>
      <c r="C836" t="s">
        <v>115</v>
      </c>
      <c r="D836" t="s">
        <v>38</v>
      </c>
      <c r="F836" t="s">
        <v>58</v>
      </c>
      <c r="G836" t="s">
        <v>9</v>
      </c>
    </row>
    <row r="837" spans="1:7" x14ac:dyDescent="0.3">
      <c r="A837" s="1" t="str">
        <f>"4831"</f>
        <v>4831</v>
      </c>
      <c r="B837" s="1"/>
      <c r="C837" t="s">
        <v>62</v>
      </c>
      <c r="D837" t="s">
        <v>38</v>
      </c>
      <c r="F837" t="str">
        <f>"[CADJ, CLH, IV, JOV, OUPA, RCR, RDCS, RIN, XOIP, XOIR, XRCR, XRIN]"</f>
        <v>[CADJ, CLH, IV, JOV, OUPA, RCR, RDCS, RIN, XOIP, XOIR, XRCR, XRIN]</v>
      </c>
      <c r="G837" t="s">
        <v>9</v>
      </c>
    </row>
    <row r="838" spans="1:7" x14ac:dyDescent="0.3">
      <c r="A838" s="1" t="str">
        <f>"4831"</f>
        <v>4831</v>
      </c>
      <c r="B838" s="1"/>
      <c r="C838" t="s">
        <v>115</v>
      </c>
      <c r="D838" t="s">
        <v>38</v>
      </c>
      <c r="F838" t="s">
        <v>58</v>
      </c>
      <c r="G838" t="s">
        <v>9</v>
      </c>
    </row>
    <row r="839" spans="1:7" x14ac:dyDescent="0.3">
      <c r="A839" s="1" t="str">
        <f>"4832"</f>
        <v>4832</v>
      </c>
      <c r="B839" s="1"/>
      <c r="C839" t="s">
        <v>62</v>
      </c>
      <c r="D839" t="s">
        <v>38</v>
      </c>
      <c r="F839" t="str">
        <f>"[JOE, RCR, RIN, RRD, XRCR, XRIN, YEND]"</f>
        <v>[JOE, RCR, RIN, RRD, XRCR, XRIN, YEND]</v>
      </c>
      <c r="G839" t="s">
        <v>9</v>
      </c>
    </row>
    <row r="840" spans="1:7" x14ac:dyDescent="0.3">
      <c r="A840" s="1" t="str">
        <f>"4832"</f>
        <v>4832</v>
      </c>
      <c r="B840" s="1"/>
      <c r="C840" t="s">
        <v>115</v>
      </c>
      <c r="D840" t="s">
        <v>38</v>
      </c>
      <c r="F840" t="s">
        <v>58</v>
      </c>
      <c r="G840" t="s">
        <v>9</v>
      </c>
    </row>
    <row r="841" spans="1:7" x14ac:dyDescent="0.3">
      <c r="A841" s="1" t="str">
        <f>"4835"</f>
        <v>4835</v>
      </c>
      <c r="B841" s="1"/>
      <c r="C841" t="s">
        <v>62</v>
      </c>
      <c r="D841" t="s">
        <v>38</v>
      </c>
      <c r="F841" t="str">
        <f>"[JOE, RCR, RIN, RRD, XRCR, XRIN, YEND]"</f>
        <v>[JOE, RCR, RIN, RRD, XRCR, XRIN, YEND]</v>
      </c>
      <c r="G841" t="s">
        <v>9</v>
      </c>
    </row>
    <row r="842" spans="1:7" x14ac:dyDescent="0.3">
      <c r="A842" s="1" t="str">
        <f>"4835"</f>
        <v>4835</v>
      </c>
      <c r="B842" s="1"/>
      <c r="C842" t="s">
        <v>115</v>
      </c>
      <c r="D842" t="s">
        <v>38</v>
      </c>
      <c r="F842" t="s">
        <v>58</v>
      </c>
      <c r="G842" t="s">
        <v>9</v>
      </c>
    </row>
    <row r="843" spans="1:7" x14ac:dyDescent="0.3">
      <c r="A843" s="1" t="str">
        <f>"4836"</f>
        <v>4836</v>
      </c>
      <c r="B843" s="1"/>
      <c r="C843" t="s">
        <v>62</v>
      </c>
      <c r="D843" t="s">
        <v>38</v>
      </c>
      <c r="F843" t="str">
        <f>"[B2BT, CADJ, CLH, IV, JOE, JOV, OUPA, PMT, RCR, RDCS, RIN, RRD, XOIP, XOIR, XPMT, XRCR, XRIN, YEND]"</f>
        <v>[B2BT, CADJ, CLH, IV, JOE, JOV, OUPA, PMT, RCR, RDCS, RIN, RRD, XOIP, XOIR, XPMT, XRCR, XRIN, YEND]</v>
      </c>
      <c r="G843" t="s">
        <v>9</v>
      </c>
    </row>
    <row r="844" spans="1:7" x14ac:dyDescent="0.3">
      <c r="A844" s="1" t="str">
        <f>"4838"</f>
        <v>4838</v>
      </c>
      <c r="B844" s="1"/>
      <c r="C844" t="s">
        <v>62</v>
      </c>
      <c r="D844" t="s">
        <v>38</v>
      </c>
      <c r="F844" t="str">
        <f>"[B2BT, CADJ, CLH, IV, JOE, JOV, OUPA, PMT, RCR, RDCS, RIN, RRD, XOIP, XOIR, XPMT, XRCR, XRIN, YEND]"</f>
        <v>[B2BT, CADJ, CLH, IV, JOE, JOV, OUPA, PMT, RCR, RDCS, RIN, RRD, XOIP, XOIR, XPMT, XRCR, XRIN, YEND]</v>
      </c>
      <c r="G844" t="s">
        <v>9</v>
      </c>
    </row>
    <row r="845" spans="1:7" x14ac:dyDescent="0.3">
      <c r="A845" s="1" t="str">
        <f>"4839"</f>
        <v>4839</v>
      </c>
      <c r="B845" s="1"/>
      <c r="C845" t="s">
        <v>62</v>
      </c>
      <c r="D845" t="s">
        <v>38</v>
      </c>
      <c r="F845" t="str">
        <f>"[B2BT, CADJ, CLH, IV, JOE, JOV, OUPA, PMT, RCR, RDCS, RIN, RRD, XOIP, XOIR, XPMT, XRCR, XRIN, YEND]"</f>
        <v>[B2BT, CADJ, CLH, IV, JOE, JOV, OUPA, PMT, RCR, RDCS, RIN, RRD, XOIP, XOIR, XPMT, XRCR, XRIN, YEND]</v>
      </c>
      <c r="G845" t="s">
        <v>9</v>
      </c>
    </row>
    <row r="846" spans="1:7" x14ac:dyDescent="0.3">
      <c r="A846" s="1" t="str">
        <f>"4840"</f>
        <v>4840</v>
      </c>
      <c r="B846" s="1"/>
      <c r="C846" t="s">
        <v>62</v>
      </c>
      <c r="D846" t="s">
        <v>38</v>
      </c>
      <c r="F846" t="str">
        <f>"[CADJ, CLH, IV, JOV, OUPA, RDCS, XOIP, XOIR]"</f>
        <v>[CADJ, CLH, IV, JOV, OUPA, RDCS, XOIP, XOIR]</v>
      </c>
      <c r="G846" t="s">
        <v>9</v>
      </c>
    </row>
    <row r="847" spans="1:7" x14ac:dyDescent="0.3">
      <c r="A847" s="1" t="str">
        <f>"4840"</f>
        <v>4840</v>
      </c>
      <c r="B847" s="1"/>
      <c r="C847" t="s">
        <v>115</v>
      </c>
      <c r="D847" t="s">
        <v>38</v>
      </c>
      <c r="F847" t="s">
        <v>58</v>
      </c>
      <c r="G847" t="s">
        <v>9</v>
      </c>
    </row>
    <row r="848" spans="1:7" x14ac:dyDescent="0.3">
      <c r="A848" s="1" t="str">
        <f>"4845"</f>
        <v>4845</v>
      </c>
      <c r="B848" s="1"/>
      <c r="C848" t="s">
        <v>62</v>
      </c>
      <c r="D848" t="s">
        <v>38</v>
      </c>
      <c r="F848" t="str">
        <f>"[JOE, RCR, RIN, RRD, XRCR, XRIN, YEND]"</f>
        <v>[JOE, RCR, RIN, RRD, XRCR, XRIN, YEND]</v>
      </c>
      <c r="G848" t="s">
        <v>9</v>
      </c>
    </row>
    <row r="849" spans="1:7" x14ac:dyDescent="0.3">
      <c r="A849" s="1" t="str">
        <f>"4845"</f>
        <v>4845</v>
      </c>
      <c r="B849" s="1"/>
      <c r="C849" t="s">
        <v>115</v>
      </c>
      <c r="D849" t="s">
        <v>38</v>
      </c>
      <c r="F849" t="s">
        <v>58</v>
      </c>
      <c r="G849" t="s">
        <v>9</v>
      </c>
    </row>
    <row r="850" spans="1:7" x14ac:dyDescent="0.3">
      <c r="A850" s="1" t="str">
        <f>"4846"</f>
        <v>4846</v>
      </c>
      <c r="B850" s="1"/>
      <c r="C850" t="s">
        <v>115</v>
      </c>
      <c r="D850" t="s">
        <v>38</v>
      </c>
      <c r="F850" t="s">
        <v>58</v>
      </c>
      <c r="G850" t="s">
        <v>9</v>
      </c>
    </row>
    <row r="851" spans="1:7" x14ac:dyDescent="0.3">
      <c r="A851" s="1" t="str">
        <f>"4847"</f>
        <v>4847</v>
      </c>
      <c r="B851" s="1"/>
      <c r="C851" t="s">
        <v>115</v>
      </c>
      <c r="D851" t="s">
        <v>38</v>
      </c>
      <c r="F851" t="s">
        <v>58</v>
      </c>
      <c r="G851" t="s">
        <v>9</v>
      </c>
    </row>
    <row r="852" spans="1:7" x14ac:dyDescent="0.3">
      <c r="A852" s="1" t="str">
        <f>"4855"</f>
        <v>4855</v>
      </c>
      <c r="B852" s="1"/>
      <c r="C852" t="s">
        <v>115</v>
      </c>
      <c r="D852" t="s">
        <v>38</v>
      </c>
      <c r="F852" t="s">
        <v>58</v>
      </c>
      <c r="G852" t="s">
        <v>9</v>
      </c>
    </row>
    <row r="853" spans="1:7" x14ac:dyDescent="0.3">
      <c r="A853" s="1" t="str">
        <f>"4856"</f>
        <v>4856</v>
      </c>
      <c r="B853" s="1"/>
      <c r="C853" t="s">
        <v>115</v>
      </c>
      <c r="D853" t="s">
        <v>38</v>
      </c>
      <c r="F853" t="s">
        <v>58</v>
      </c>
      <c r="G853" t="s">
        <v>9</v>
      </c>
    </row>
    <row r="854" spans="1:7" x14ac:dyDescent="0.3">
      <c r="A854" s="1" t="str">
        <f>"4862"</f>
        <v>4862</v>
      </c>
      <c r="B854" s="1"/>
      <c r="C854" t="s">
        <v>103</v>
      </c>
      <c r="D854" t="s">
        <v>38</v>
      </c>
      <c r="F854" t="str">
        <f>"[CADJ, CLH, IV, JOV, OUPA, RDCS, XOIP, XOIR]"</f>
        <v>[CADJ, CLH, IV, JOV, OUPA, RDCS, XOIP, XOIR]</v>
      </c>
      <c r="G854" t="s">
        <v>9</v>
      </c>
    </row>
    <row r="855" spans="1:7" x14ac:dyDescent="0.3">
      <c r="A855" s="1" t="str">
        <f>"4862"</f>
        <v>4862</v>
      </c>
      <c r="B855" s="1"/>
      <c r="C855" t="s">
        <v>104</v>
      </c>
      <c r="D855" t="s">
        <v>54</v>
      </c>
      <c r="F855" t="str">
        <f>"[ICR, INV, XICR, XINV]"</f>
        <v>[ICR, INV, XICR, XINV]</v>
      </c>
      <c r="G855" t="s">
        <v>9</v>
      </c>
    </row>
    <row r="856" spans="1:7" x14ac:dyDescent="0.3">
      <c r="A856" s="1" t="str">
        <f>"4866"</f>
        <v>4866</v>
      </c>
      <c r="B856" s="1"/>
      <c r="C856" t="s">
        <v>103</v>
      </c>
      <c r="D856" t="s">
        <v>38</v>
      </c>
      <c r="F856" t="str">
        <f>"[CADJ, CLH, IV, JOV, OUPA, RDCS, XOIP, XOIR]"</f>
        <v>[CADJ, CLH, IV, JOV, OUPA, RDCS, XOIP, XOIR]</v>
      </c>
      <c r="G856" t="s">
        <v>9</v>
      </c>
    </row>
    <row r="857" spans="1:7" x14ac:dyDescent="0.3">
      <c r="A857" s="1" t="str">
        <f>"4866"</f>
        <v>4866</v>
      </c>
      <c r="B857" s="1"/>
      <c r="C857" t="s">
        <v>104</v>
      </c>
      <c r="D857" t="s">
        <v>54</v>
      </c>
      <c r="F857" t="str">
        <f>"[ICR, INV, XICR, XINV]"</f>
        <v>[ICR, INV, XICR, XINV]</v>
      </c>
      <c r="G857" t="s">
        <v>9</v>
      </c>
    </row>
    <row r="858" spans="1:7" x14ac:dyDescent="0.3">
      <c r="A858" s="1" t="str">
        <f>"4872"</f>
        <v>4872</v>
      </c>
      <c r="B858" s="1"/>
      <c r="C858" t="s">
        <v>103</v>
      </c>
      <c r="D858" t="s">
        <v>38</v>
      </c>
      <c r="F858" t="str">
        <f>"[CADJ, CLH, IV, JOV, OUPA, RDCS, XOIP, XOIR]"</f>
        <v>[CADJ, CLH, IV, JOV, OUPA, RDCS, XOIP, XOIR]</v>
      </c>
      <c r="G858" t="s">
        <v>9</v>
      </c>
    </row>
    <row r="859" spans="1:7" x14ac:dyDescent="0.3">
      <c r="A859" s="1" t="str">
        <f>"4872"</f>
        <v>4872</v>
      </c>
      <c r="B859" s="1"/>
      <c r="C859" t="s">
        <v>104</v>
      </c>
      <c r="D859" t="s">
        <v>54</v>
      </c>
      <c r="F859" t="str">
        <f>"[ICR, INV, XICR, XINV]"</f>
        <v>[ICR, INV, XICR, XINV]</v>
      </c>
      <c r="G859" t="s">
        <v>9</v>
      </c>
    </row>
    <row r="860" spans="1:7" x14ac:dyDescent="0.3">
      <c r="A860" s="1" t="str">
        <f>"4876"</f>
        <v>4876</v>
      </c>
      <c r="B860" s="1"/>
      <c r="C860" t="s">
        <v>103</v>
      </c>
      <c r="D860" t="s">
        <v>38</v>
      </c>
      <c r="F860" t="str">
        <f>"[CADJ, CLH, IV, JOV, OUPA, RDCS, XOIP, XOIR]"</f>
        <v>[CADJ, CLH, IV, JOV, OUPA, RDCS, XOIP, XOIR]</v>
      </c>
      <c r="G860" t="s">
        <v>9</v>
      </c>
    </row>
    <row r="861" spans="1:7" x14ac:dyDescent="0.3">
      <c r="A861" s="1" t="str">
        <f>"4876"</f>
        <v>4876</v>
      </c>
      <c r="B861" s="1"/>
      <c r="C861" t="s">
        <v>104</v>
      </c>
      <c r="D861" t="s">
        <v>54</v>
      </c>
      <c r="F861" t="str">
        <f>"[ICR, INV, XICR, XINV]"</f>
        <v>[ICR, INV, XICR, XINV]</v>
      </c>
      <c r="G861" t="s">
        <v>9</v>
      </c>
    </row>
    <row r="862" spans="1:7" x14ac:dyDescent="0.3">
      <c r="A862" s="1" t="str">
        <f>"4882"</f>
        <v>4882</v>
      </c>
      <c r="B862" s="1"/>
      <c r="C862" t="s">
        <v>103</v>
      </c>
      <c r="D862" t="s">
        <v>38</v>
      </c>
      <c r="F862" t="str">
        <f>"[JOE, RCR, RIN, RRD, XRCR, XRIN, YEND]"</f>
        <v>[JOE, RCR, RIN, RRD, XRCR, XRIN, YEND]</v>
      </c>
      <c r="G862" t="s">
        <v>9</v>
      </c>
    </row>
    <row r="863" spans="1:7" x14ac:dyDescent="0.3">
      <c r="A863" s="1" t="str">
        <f>"4883"</f>
        <v>4883</v>
      </c>
      <c r="B863" s="1"/>
      <c r="C863" t="s">
        <v>105</v>
      </c>
      <c r="D863" t="s">
        <v>38</v>
      </c>
      <c r="F863" t="str">
        <f>"[CADJ, CLH, IV, JOE, JOV, OUPA, RCR, RDCS, RIN, RRD, XOIP, XOIR, XRCR, XRIN, YEND]"</f>
        <v>[CADJ, CLH, IV, JOE, JOV, OUPA, RCR, RDCS, RIN, RRD, XOIP, XOIR, XRCR, XRIN, YEND]</v>
      </c>
      <c r="G863" t="s">
        <v>9</v>
      </c>
    </row>
    <row r="864" spans="1:7" x14ac:dyDescent="0.3">
      <c r="A864" s="1" t="str">
        <f>"4883"</f>
        <v>4883</v>
      </c>
      <c r="B864" s="1"/>
      <c r="C864" t="s">
        <v>106</v>
      </c>
      <c r="D864" t="s">
        <v>54</v>
      </c>
      <c r="F864" t="str">
        <f>"[ICR, INV, XICR, XINV]"</f>
        <v>[ICR, INV, XICR, XINV]</v>
      </c>
      <c r="G864" t="s">
        <v>9</v>
      </c>
    </row>
    <row r="865" spans="1:7" x14ac:dyDescent="0.3">
      <c r="A865" s="1" t="str">
        <f>"4884"</f>
        <v>4884</v>
      </c>
      <c r="B865" s="1"/>
      <c r="C865" t="s">
        <v>105</v>
      </c>
      <c r="D865" t="s">
        <v>38</v>
      </c>
      <c r="F865" t="str">
        <f>"[CADJ, CLH, IV, JOE, JOV, OUPA, RCR, RDCS, RIN, RRD, XOIP, XOIR, XRCR, XRIN, YEND]"</f>
        <v>[CADJ, CLH, IV, JOE, JOV, OUPA, RCR, RDCS, RIN, RRD, XOIP, XOIR, XRCR, XRIN, YEND]</v>
      </c>
      <c r="G865" t="s">
        <v>9</v>
      </c>
    </row>
    <row r="866" spans="1:7" x14ac:dyDescent="0.3">
      <c r="A866" s="1" t="str">
        <f>"4884"</f>
        <v>4884</v>
      </c>
      <c r="B866" s="1"/>
      <c r="C866" t="s">
        <v>106</v>
      </c>
      <c r="D866" t="s">
        <v>54</v>
      </c>
      <c r="F866" t="str">
        <f>"[ICR, INV, XICR, XINV]"</f>
        <v>[ICR, INV, XICR, XINV]</v>
      </c>
      <c r="G866" t="s">
        <v>9</v>
      </c>
    </row>
    <row r="867" spans="1:7" x14ac:dyDescent="0.3">
      <c r="A867" s="1" t="str">
        <f>"4885"</f>
        <v>4885</v>
      </c>
      <c r="B867" s="1"/>
      <c r="C867" t="s">
        <v>105</v>
      </c>
      <c r="D867" t="s">
        <v>38</v>
      </c>
      <c r="F867" t="str">
        <f>"[CADJ, CLH, IV, JOE, JOV, OUPA, RCR, RDCS, RIN, RRD, XOIP, XOIR, XRCR, XRIN, YEND]"</f>
        <v>[CADJ, CLH, IV, JOE, JOV, OUPA, RCR, RDCS, RIN, RRD, XOIP, XOIR, XRCR, XRIN, YEND]</v>
      </c>
      <c r="G867" t="s">
        <v>9</v>
      </c>
    </row>
    <row r="868" spans="1:7" x14ac:dyDescent="0.3">
      <c r="A868" s="1" t="str">
        <f>"4886"</f>
        <v>4886</v>
      </c>
      <c r="B868" s="1"/>
      <c r="C868" t="s">
        <v>103</v>
      </c>
      <c r="D868" t="s">
        <v>38</v>
      </c>
      <c r="F868" t="str">
        <f>"[RCR, RIN, XRCR, XRIN]"</f>
        <v>[RCR, RIN, XRCR, XRIN]</v>
      </c>
      <c r="G868" t="s">
        <v>9</v>
      </c>
    </row>
    <row r="869" spans="1:7" x14ac:dyDescent="0.3">
      <c r="A869" s="1" t="str">
        <f>"4889"</f>
        <v>4889</v>
      </c>
      <c r="B869" s="1"/>
      <c r="C869" t="s">
        <v>103</v>
      </c>
      <c r="D869" t="s">
        <v>38</v>
      </c>
      <c r="F869" t="str">
        <f>"[CADJ, CLH, IV, JOV, OUPA, RDCS, XOIP, XOIR]"</f>
        <v>[CADJ, CLH, IV, JOV, OUPA, RDCS, XOIP, XOIR]</v>
      </c>
      <c r="G869" t="s">
        <v>9</v>
      </c>
    </row>
    <row r="870" spans="1:7" x14ac:dyDescent="0.3">
      <c r="A870" s="1" t="str">
        <f>"4889"</f>
        <v>4889</v>
      </c>
      <c r="B870" s="1"/>
      <c r="C870" t="s">
        <v>104</v>
      </c>
      <c r="D870" t="s">
        <v>54</v>
      </c>
      <c r="F870" t="str">
        <f>"[ICR, INV, XICR, XINV]"</f>
        <v>[ICR, INV, XICR, XINV]</v>
      </c>
      <c r="G870" t="s">
        <v>9</v>
      </c>
    </row>
    <row r="871" spans="1:7" x14ac:dyDescent="0.3">
      <c r="A871" s="1" t="str">
        <f>"4901"</f>
        <v>4901</v>
      </c>
      <c r="B871" s="1"/>
      <c r="C871" t="s">
        <v>103</v>
      </c>
      <c r="D871" t="s">
        <v>38</v>
      </c>
      <c r="F871" t="str">
        <f>"[CADJ, CLH, IV, JOV, OUPA, RDCS, XOIP, XOIR]"</f>
        <v>[CADJ, CLH, IV, JOV, OUPA, RDCS, XOIP, XOIR]</v>
      </c>
      <c r="G871" t="s">
        <v>9</v>
      </c>
    </row>
    <row r="872" spans="1:7" x14ac:dyDescent="0.3">
      <c r="A872" s="1" t="str">
        <f>"4901"</f>
        <v>4901</v>
      </c>
      <c r="B872" s="1"/>
      <c r="C872" t="s">
        <v>104</v>
      </c>
      <c r="D872" t="s">
        <v>54</v>
      </c>
      <c r="F872" t="str">
        <f>"[ICR, INV, XICR, XINV]"</f>
        <v>[ICR, INV, XICR, XINV]</v>
      </c>
      <c r="G872" t="s">
        <v>9</v>
      </c>
    </row>
    <row r="873" spans="1:7" x14ac:dyDescent="0.3">
      <c r="A873" s="1" t="str">
        <f>"4902"</f>
        <v>4902</v>
      </c>
      <c r="B873" s="1"/>
      <c r="C873" t="s">
        <v>103</v>
      </c>
      <c r="D873" t="s">
        <v>38</v>
      </c>
      <c r="F873" t="str">
        <f>"[CADJ, CLH, IV, JOV, OUPA, RDCS, XOIP, XOIR]"</f>
        <v>[CADJ, CLH, IV, JOV, OUPA, RDCS, XOIP, XOIR]</v>
      </c>
      <c r="G873" t="s">
        <v>9</v>
      </c>
    </row>
    <row r="874" spans="1:7" x14ac:dyDescent="0.3">
      <c r="A874" s="1" t="str">
        <f>"4902"</f>
        <v>4902</v>
      </c>
      <c r="B874" s="1"/>
      <c r="C874" t="s">
        <v>104</v>
      </c>
      <c r="D874" t="s">
        <v>54</v>
      </c>
      <c r="F874" t="str">
        <f>"[ICR, INV, XICR, XINV]"</f>
        <v>[ICR, INV, XICR, XINV]</v>
      </c>
      <c r="G874" t="s">
        <v>9</v>
      </c>
    </row>
    <row r="875" spans="1:7" x14ac:dyDescent="0.3">
      <c r="A875" s="1" t="str">
        <f>"4903"</f>
        <v>4903</v>
      </c>
      <c r="B875" s="1"/>
      <c r="C875" t="s">
        <v>103</v>
      </c>
      <c r="D875" t="s">
        <v>38</v>
      </c>
      <c r="F875" t="str">
        <f>"[CADJ, CLH, IV, JOV, OUPA, RDCS, XOIP, XOIR]"</f>
        <v>[CADJ, CLH, IV, JOV, OUPA, RDCS, XOIP, XOIR]</v>
      </c>
      <c r="G875" t="s">
        <v>9</v>
      </c>
    </row>
    <row r="876" spans="1:7" x14ac:dyDescent="0.3">
      <c r="A876" s="1" t="str">
        <f>"4903"</f>
        <v>4903</v>
      </c>
      <c r="B876" s="1"/>
      <c r="C876" t="s">
        <v>104</v>
      </c>
      <c r="D876" t="s">
        <v>54</v>
      </c>
      <c r="F876" t="str">
        <f>"[ICR, INV, XICR, XINV]"</f>
        <v>[ICR, INV, XICR, XINV]</v>
      </c>
      <c r="G876" t="s">
        <v>9</v>
      </c>
    </row>
    <row r="877" spans="1:7" x14ac:dyDescent="0.3">
      <c r="A877" s="1" t="str">
        <f>"4904"</f>
        <v>4904</v>
      </c>
      <c r="B877" s="1"/>
      <c r="C877" t="s">
        <v>103</v>
      </c>
      <c r="D877" t="s">
        <v>38</v>
      </c>
      <c r="F877" t="str">
        <f>"[CADJ, CLH, IV, JOV, OUPA, RDCS, XOIP, XOIR]"</f>
        <v>[CADJ, CLH, IV, JOV, OUPA, RDCS, XOIP, XOIR]</v>
      </c>
      <c r="G877" t="s">
        <v>9</v>
      </c>
    </row>
    <row r="878" spans="1:7" x14ac:dyDescent="0.3">
      <c r="A878" s="1" t="str">
        <f>"4904"</f>
        <v>4904</v>
      </c>
      <c r="B878" s="1"/>
      <c r="C878" t="s">
        <v>104</v>
      </c>
      <c r="D878" t="s">
        <v>54</v>
      </c>
      <c r="F878" t="str">
        <f>"[ICR, INV, XICR, XINV]"</f>
        <v>[ICR, INV, XICR, XINV]</v>
      </c>
      <c r="G878" t="s">
        <v>9</v>
      </c>
    </row>
    <row r="879" spans="1:7" x14ac:dyDescent="0.3">
      <c r="A879" s="1" t="str">
        <f>"4905"</f>
        <v>4905</v>
      </c>
      <c r="B879" s="1"/>
      <c r="C879" t="s">
        <v>103</v>
      </c>
      <c r="D879" t="s">
        <v>38</v>
      </c>
      <c r="F879" t="str">
        <f>"[CADJ, CLH, IV, JOV, OUPA, RDCS, XOIP, XOIR]"</f>
        <v>[CADJ, CLH, IV, JOV, OUPA, RDCS, XOIP, XOIR]</v>
      </c>
      <c r="G879" t="s">
        <v>9</v>
      </c>
    </row>
    <row r="880" spans="1:7" x14ac:dyDescent="0.3">
      <c r="A880" s="1" t="str">
        <f>"4905"</f>
        <v>4905</v>
      </c>
      <c r="B880" s="1"/>
      <c r="C880" t="s">
        <v>104</v>
      </c>
      <c r="D880" t="s">
        <v>54</v>
      </c>
      <c r="F880" t="str">
        <f>"[ICR, INV, XICR, XINV]"</f>
        <v>[ICR, INV, XICR, XINV]</v>
      </c>
      <c r="G880" t="s">
        <v>9</v>
      </c>
    </row>
    <row r="881" spans="1:7" x14ac:dyDescent="0.3">
      <c r="A881" s="1" t="str">
        <f>"4906"</f>
        <v>4906</v>
      </c>
      <c r="B881" s="1"/>
      <c r="C881" t="s">
        <v>103</v>
      </c>
      <c r="D881" t="s">
        <v>38</v>
      </c>
      <c r="F881" t="str">
        <f>"[CADJ, CLH, IV, JOV, OUPA, RDCS, XOIP, XOIR]"</f>
        <v>[CADJ, CLH, IV, JOV, OUPA, RDCS, XOIP, XOIR]</v>
      </c>
      <c r="G881" t="s">
        <v>9</v>
      </c>
    </row>
    <row r="882" spans="1:7" x14ac:dyDescent="0.3">
      <c r="A882" s="1" t="str">
        <f>"4906"</f>
        <v>4906</v>
      </c>
      <c r="B882" s="1"/>
      <c r="C882" t="s">
        <v>104</v>
      </c>
      <c r="D882" t="s">
        <v>54</v>
      </c>
      <c r="F882" t="str">
        <f>"[ICR, INV, XICR, XINV]"</f>
        <v>[ICR, INV, XICR, XINV]</v>
      </c>
      <c r="G882" t="s">
        <v>9</v>
      </c>
    </row>
    <row r="883" spans="1:7" x14ac:dyDescent="0.3">
      <c r="A883" s="1" t="str">
        <f>"4907"</f>
        <v>4907</v>
      </c>
      <c r="B883" s="1"/>
      <c r="C883" t="s">
        <v>103</v>
      </c>
      <c r="D883" t="s">
        <v>38</v>
      </c>
      <c r="F883" t="str">
        <f>"[CADJ, CLH, IV, JOV, OUPA, RDCS, XOIP, XOIR]"</f>
        <v>[CADJ, CLH, IV, JOV, OUPA, RDCS, XOIP, XOIR]</v>
      </c>
      <c r="G883" t="s">
        <v>9</v>
      </c>
    </row>
    <row r="884" spans="1:7" x14ac:dyDescent="0.3">
      <c r="A884" s="1" t="str">
        <f>"4907"</f>
        <v>4907</v>
      </c>
      <c r="B884" s="1"/>
      <c r="C884" t="s">
        <v>104</v>
      </c>
      <c r="D884" t="s">
        <v>54</v>
      </c>
      <c r="F884" t="str">
        <f>"[ICR, INV, XICR, XINV]"</f>
        <v>[ICR, INV, XICR, XINV]</v>
      </c>
      <c r="G884" t="s">
        <v>9</v>
      </c>
    </row>
    <row r="885" spans="1:7" x14ac:dyDescent="0.3">
      <c r="A885" s="1" t="str">
        <f>"4908"</f>
        <v>4908</v>
      </c>
      <c r="B885" s="1"/>
      <c r="C885" t="s">
        <v>104</v>
      </c>
      <c r="D885" t="s">
        <v>54</v>
      </c>
      <c r="F885" t="str">
        <f>"[CADJ, CLH, ICR, INV, IV, JOE, JOV, OUPA, RDCS, RRD, XICR, XINV, XOIP, XOIR, YEND]"</f>
        <v>[CADJ, CLH, ICR, INV, IV, JOE, JOV, OUPA, RDCS, RRD, XICR, XINV, XOIP, XOIR, YEND]</v>
      </c>
      <c r="G885" t="s">
        <v>9</v>
      </c>
    </row>
    <row r="886" spans="1:7" x14ac:dyDescent="0.3">
      <c r="A886" s="1" t="str">
        <f>"4909"</f>
        <v>4909</v>
      </c>
      <c r="B886" s="1"/>
      <c r="C886" t="s">
        <v>103</v>
      </c>
      <c r="D886" t="s">
        <v>38</v>
      </c>
      <c r="F886" t="str">
        <f>"[CADJ, CLH, IV, JOV, OUPA, RDCS, XOIP, XOIR]"</f>
        <v>[CADJ, CLH, IV, JOV, OUPA, RDCS, XOIP, XOIR]</v>
      </c>
      <c r="G886" t="s">
        <v>9</v>
      </c>
    </row>
    <row r="887" spans="1:7" x14ac:dyDescent="0.3">
      <c r="A887" s="1" t="str">
        <f>"4909"</f>
        <v>4909</v>
      </c>
      <c r="B887" s="1"/>
      <c r="C887" t="s">
        <v>104</v>
      </c>
      <c r="D887" t="s">
        <v>54</v>
      </c>
      <c r="F887" t="str">
        <f>"[ICR, INV, XICR, XINV]"</f>
        <v>[ICR, INV, XICR, XINV]</v>
      </c>
      <c r="G887" t="s">
        <v>9</v>
      </c>
    </row>
    <row r="888" spans="1:7" x14ac:dyDescent="0.3">
      <c r="A888" s="1" t="str">
        <f>"4910"</f>
        <v>4910</v>
      </c>
      <c r="B888" s="1"/>
      <c r="C888" t="s">
        <v>113</v>
      </c>
      <c r="D888" t="s">
        <v>38</v>
      </c>
      <c r="F888" t="s">
        <v>58</v>
      </c>
      <c r="G888" t="s">
        <v>9</v>
      </c>
    </row>
    <row r="889" spans="1:7" x14ac:dyDescent="0.3">
      <c r="A889" s="1" t="str">
        <f>"4915"</f>
        <v>4915</v>
      </c>
      <c r="B889" s="1"/>
      <c r="C889" t="s">
        <v>94</v>
      </c>
      <c r="D889" t="s">
        <v>38</v>
      </c>
      <c r="F889" t="str">
        <f>"[CADJ, CLH, IV, JOE, JOV, OUPA, RCR, RDCS, RIN, RRD, XOIP, XOIR, XRCR, XRIN, YEND]"</f>
        <v>[CADJ, CLH, IV, JOE, JOV, OUPA, RCR, RDCS, RIN, RRD, XOIP, XOIR, XRCR, XRIN, YEND]</v>
      </c>
      <c r="G889" t="s">
        <v>9</v>
      </c>
    </row>
    <row r="890" spans="1:7" x14ac:dyDescent="0.3">
      <c r="A890" s="1" t="str">
        <f>"4920"</f>
        <v>4920</v>
      </c>
      <c r="B890" s="1"/>
      <c r="C890" t="s">
        <v>113</v>
      </c>
      <c r="D890" t="s">
        <v>38</v>
      </c>
      <c r="F890" t="s">
        <v>58</v>
      </c>
      <c r="G890" t="s">
        <v>9</v>
      </c>
    </row>
    <row r="891" spans="1:7" x14ac:dyDescent="0.3">
      <c r="A891" s="1" t="str">
        <f>"4930"</f>
        <v>4930</v>
      </c>
      <c r="B891" s="1"/>
      <c r="C891" t="s">
        <v>94</v>
      </c>
      <c r="D891" t="s">
        <v>38</v>
      </c>
      <c r="F891" t="str">
        <f>"[CADJ, CLH, IV, JOV, OUPA, RCR, RDCS, RIN, XOIP, XOIR, XRCR, XRIN]"</f>
        <v>[CADJ, CLH, IV, JOV, OUPA, RCR, RDCS, RIN, XOIP, XOIR, XRCR, XRIN]</v>
      </c>
      <c r="G891" t="s">
        <v>9</v>
      </c>
    </row>
    <row r="892" spans="1:7" x14ac:dyDescent="0.3">
      <c r="A892" s="1" t="str">
        <f>"4930"</f>
        <v>4930</v>
      </c>
      <c r="B892" s="1"/>
      <c r="C892" t="s">
        <v>113</v>
      </c>
      <c r="D892" t="s">
        <v>38</v>
      </c>
      <c r="F892" t="str">
        <f>"[ES, JOE, RRD, YEND]"</f>
        <v>[ES, JOE, RRD, YEND]</v>
      </c>
      <c r="G892" t="s">
        <v>9</v>
      </c>
    </row>
    <row r="893" spans="1:7" x14ac:dyDescent="0.3">
      <c r="A893" s="1" t="str">
        <f>"4931"</f>
        <v>4931</v>
      </c>
      <c r="B893" s="1"/>
      <c r="C893" t="s">
        <v>94</v>
      </c>
      <c r="D893" t="s">
        <v>38</v>
      </c>
      <c r="F893" t="str">
        <f>"[RCR, RIN, XRCR, XRIN]"</f>
        <v>[RCR, RIN, XRCR, XRIN]</v>
      </c>
      <c r="G893" t="s">
        <v>9</v>
      </c>
    </row>
    <row r="894" spans="1:7" x14ac:dyDescent="0.3">
      <c r="A894" s="1" t="str">
        <f>"4931"</f>
        <v>4931</v>
      </c>
      <c r="B894" s="1"/>
      <c r="C894" t="s">
        <v>113</v>
      </c>
      <c r="D894" t="s">
        <v>38</v>
      </c>
      <c r="F894" t="s">
        <v>58</v>
      </c>
      <c r="G894" t="s">
        <v>9</v>
      </c>
    </row>
    <row r="895" spans="1:7" x14ac:dyDescent="0.3">
      <c r="A895" s="1" t="str">
        <f>"4935"</f>
        <v>4935</v>
      </c>
      <c r="B895" s="1"/>
      <c r="C895" t="s">
        <v>94</v>
      </c>
      <c r="D895" t="s">
        <v>38</v>
      </c>
      <c r="F895" t="str">
        <f>"[JOE, RCR, RIN, RRD, XRCR, XRIN, YEND]"</f>
        <v>[JOE, RCR, RIN, RRD, XRCR, XRIN, YEND]</v>
      </c>
      <c r="G895" t="s">
        <v>9</v>
      </c>
    </row>
    <row r="896" spans="1:7" x14ac:dyDescent="0.3">
      <c r="A896" s="1" t="str">
        <f>"4935"</f>
        <v>4935</v>
      </c>
      <c r="B896" s="1"/>
      <c r="C896" t="s">
        <v>65</v>
      </c>
      <c r="D896" t="s">
        <v>54</v>
      </c>
      <c r="F896" t="s">
        <v>9</v>
      </c>
      <c r="G896" t="s">
        <v>9</v>
      </c>
    </row>
    <row r="897" spans="1:7" x14ac:dyDescent="0.3">
      <c r="A897" s="1" t="str">
        <f>"4935"</f>
        <v>4935</v>
      </c>
      <c r="B897" s="1"/>
      <c r="C897" t="s">
        <v>113</v>
      </c>
      <c r="D897" t="s">
        <v>38</v>
      </c>
      <c r="F897" t="s">
        <v>58</v>
      </c>
      <c r="G897" t="s">
        <v>9</v>
      </c>
    </row>
    <row r="898" spans="1:7" x14ac:dyDescent="0.3">
      <c r="A898" s="1" t="str">
        <f>"4940"</f>
        <v>4940</v>
      </c>
      <c r="B898" s="1"/>
      <c r="C898" t="s">
        <v>94</v>
      </c>
      <c r="D898" t="s">
        <v>38</v>
      </c>
      <c r="F898" t="str">
        <f>"[CADJ, CLH, IV, JOV, OUPA, RDCS, XOIP, XOIR]"</f>
        <v>[CADJ, CLH, IV, JOV, OUPA, RDCS, XOIP, XOIR]</v>
      </c>
      <c r="G898" t="s">
        <v>9</v>
      </c>
    </row>
    <row r="899" spans="1:7" x14ac:dyDescent="0.3">
      <c r="A899" s="1" t="str">
        <f>"4940"</f>
        <v>4940</v>
      </c>
      <c r="B899" s="1"/>
      <c r="C899" t="s">
        <v>113</v>
      </c>
      <c r="D899" t="s">
        <v>38</v>
      </c>
      <c r="F899" t="s">
        <v>58</v>
      </c>
      <c r="G899" t="s">
        <v>9</v>
      </c>
    </row>
    <row r="900" spans="1:7" x14ac:dyDescent="0.3">
      <c r="A900" s="1" t="str">
        <f>"4945"</f>
        <v>4945</v>
      </c>
      <c r="B900" s="1"/>
      <c r="C900" t="s">
        <v>94</v>
      </c>
      <c r="D900" t="s">
        <v>38</v>
      </c>
      <c r="F900" t="str">
        <f>"[CADJ, CLH, IV, JOE, JOV, OUPA, RCR, RDCS, RIN, RRD, XOIP, XOIR, XRCR, XRIN, YEND]"</f>
        <v>[CADJ, CLH, IV, JOE, JOV, OUPA, RCR, RDCS, RIN, RRD, XOIP, XOIR, XRCR, XRIN, YEND]</v>
      </c>
      <c r="G900" t="s">
        <v>9</v>
      </c>
    </row>
    <row r="901" spans="1:7" x14ac:dyDescent="0.3">
      <c r="A901" s="1" t="str">
        <f>"4945"</f>
        <v>4945</v>
      </c>
      <c r="B901" s="1"/>
      <c r="C901" t="s">
        <v>113</v>
      </c>
      <c r="D901" t="s">
        <v>38</v>
      </c>
      <c r="F901" t="s">
        <v>58</v>
      </c>
      <c r="G901" t="s">
        <v>9</v>
      </c>
    </row>
    <row r="902" spans="1:7" x14ac:dyDescent="0.3">
      <c r="A902" s="1" t="str">
        <f>"4946"</f>
        <v>4946</v>
      </c>
      <c r="B902" s="1"/>
      <c r="C902" t="s">
        <v>113</v>
      </c>
      <c r="D902" t="s">
        <v>38</v>
      </c>
      <c r="F902" t="s">
        <v>58</v>
      </c>
      <c r="G902" t="s">
        <v>9</v>
      </c>
    </row>
    <row r="903" spans="1:7" x14ac:dyDescent="0.3">
      <c r="A903" s="1" t="str">
        <f>"4947"</f>
        <v>4947</v>
      </c>
      <c r="B903" s="1"/>
      <c r="C903" t="s">
        <v>113</v>
      </c>
      <c r="D903" t="s">
        <v>38</v>
      </c>
      <c r="F903" t="s">
        <v>58</v>
      </c>
      <c r="G903" t="s">
        <v>9</v>
      </c>
    </row>
    <row r="904" spans="1:7" x14ac:dyDescent="0.3">
      <c r="A904" s="1" t="str">
        <f>"4948"</f>
        <v>4948</v>
      </c>
      <c r="B904" s="1"/>
      <c r="C904" t="s">
        <v>116</v>
      </c>
      <c r="D904" t="s">
        <v>38</v>
      </c>
      <c r="F904" t="str">
        <f>"[JOE, RCR, RIN, RRD, XRCR, XRIN, YEND]"</f>
        <v>[JOE, RCR, RIN, RRD, XRCR, XRIN, YEND]</v>
      </c>
      <c r="G904" t="s">
        <v>9</v>
      </c>
    </row>
    <row r="905" spans="1:7" x14ac:dyDescent="0.3">
      <c r="A905" s="1" t="str">
        <f>"4949"</f>
        <v>4949</v>
      </c>
      <c r="B905" s="1"/>
      <c r="C905" t="s">
        <v>116</v>
      </c>
      <c r="D905" t="s">
        <v>38</v>
      </c>
      <c r="F905" t="str">
        <f>"[JOE, RCR, RIN, RRD, XRCR, XRIN, YEND]"</f>
        <v>[JOE, RCR, RIN, RRD, XRCR, XRIN, YEND]</v>
      </c>
      <c r="G905" t="s">
        <v>9</v>
      </c>
    </row>
    <row r="906" spans="1:7" x14ac:dyDescent="0.3">
      <c r="A906" s="1" t="str">
        <f>"4950"</f>
        <v>4950</v>
      </c>
      <c r="B906" s="1"/>
      <c r="C906" t="s">
        <v>116</v>
      </c>
      <c r="D906" t="s">
        <v>38</v>
      </c>
      <c r="F906" t="str">
        <f>"[JOE, RCR, RIN, RRD, XRCR, XRIN, YEND]"</f>
        <v>[JOE, RCR, RIN, RRD, XRCR, XRIN, YEND]</v>
      </c>
      <c r="G906" t="s">
        <v>9</v>
      </c>
    </row>
    <row r="907" spans="1:7" x14ac:dyDescent="0.3">
      <c r="A907" s="1" t="str">
        <f>"4950"</f>
        <v>4950</v>
      </c>
      <c r="B907" s="1"/>
      <c r="C907" t="str">
        <f>"70480"</f>
        <v>70480</v>
      </c>
      <c r="D907" t="s">
        <v>54</v>
      </c>
      <c r="F907" t="str">
        <f>"[ICR, INV, XICR, XINV]"</f>
        <v>[ICR, INV, XICR, XINV]</v>
      </c>
      <c r="G907" t="s">
        <v>9</v>
      </c>
    </row>
    <row r="908" spans="1:7" x14ac:dyDescent="0.3">
      <c r="A908" s="1" t="str">
        <f>"4955"</f>
        <v>4955</v>
      </c>
      <c r="B908" s="1"/>
      <c r="C908" t="s">
        <v>113</v>
      </c>
      <c r="D908" t="s">
        <v>38</v>
      </c>
      <c r="F908" t="s">
        <v>58</v>
      </c>
      <c r="G908" t="s">
        <v>9</v>
      </c>
    </row>
    <row r="909" spans="1:7" x14ac:dyDescent="0.3">
      <c r="A909" s="1" t="str">
        <f>"4956"</f>
        <v>4956</v>
      </c>
      <c r="B909" s="1"/>
      <c r="C909" t="s">
        <v>113</v>
      </c>
      <c r="D909" t="s">
        <v>38</v>
      </c>
      <c r="F909" t="s">
        <v>58</v>
      </c>
      <c r="G909" t="s">
        <v>9</v>
      </c>
    </row>
    <row r="910" spans="1:7" x14ac:dyDescent="0.3">
      <c r="A910" s="1" t="str">
        <f>"499810"</f>
        <v>499810</v>
      </c>
      <c r="B910" s="1"/>
      <c r="C910" t="s">
        <v>57</v>
      </c>
      <c r="D910" t="s">
        <v>38</v>
      </c>
      <c r="F910" t="str">
        <f t="shared" ref="F910:F930" si="21">"[JOE, RRD, YEND]"</f>
        <v>[JOE, RRD, YEND]</v>
      </c>
      <c r="G910" t="s">
        <v>9</v>
      </c>
    </row>
    <row r="911" spans="1:7" x14ac:dyDescent="0.3">
      <c r="A911" s="1" t="str">
        <f>"499815"</f>
        <v>499815</v>
      </c>
      <c r="B911" s="1"/>
      <c r="C911" t="s">
        <v>57</v>
      </c>
      <c r="D911" t="s">
        <v>38</v>
      </c>
      <c r="F911" t="str">
        <f t="shared" si="21"/>
        <v>[JOE, RRD, YEND]</v>
      </c>
      <c r="G911" t="s">
        <v>9</v>
      </c>
    </row>
    <row r="912" spans="1:7" x14ac:dyDescent="0.3">
      <c r="A912" s="1" t="str">
        <f>"499820"</f>
        <v>499820</v>
      </c>
      <c r="B912" s="1"/>
      <c r="C912" t="s">
        <v>57</v>
      </c>
      <c r="D912" t="s">
        <v>38</v>
      </c>
      <c r="F912" t="str">
        <f t="shared" si="21"/>
        <v>[JOE, RRD, YEND]</v>
      </c>
      <c r="G912" t="s">
        <v>9</v>
      </c>
    </row>
    <row r="913" spans="1:7" x14ac:dyDescent="0.3">
      <c r="A913" s="1" t="str">
        <f>"499825"</f>
        <v>499825</v>
      </c>
      <c r="B913" s="1"/>
      <c r="C913" t="s">
        <v>57</v>
      </c>
      <c r="D913" t="s">
        <v>38</v>
      </c>
      <c r="F913" t="str">
        <f t="shared" si="21"/>
        <v>[JOE, RRD, YEND]</v>
      </c>
      <c r="G913" t="s">
        <v>9</v>
      </c>
    </row>
    <row r="914" spans="1:7" x14ac:dyDescent="0.3">
      <c r="A914" s="1" t="str">
        <f>"499840"</f>
        <v>499840</v>
      </c>
      <c r="B914" s="1"/>
      <c r="C914" t="s">
        <v>57</v>
      </c>
      <c r="D914" t="s">
        <v>38</v>
      </c>
      <c r="F914" t="str">
        <f t="shared" si="21"/>
        <v>[JOE, RRD, YEND]</v>
      </c>
      <c r="G914" t="s">
        <v>9</v>
      </c>
    </row>
    <row r="915" spans="1:7" x14ac:dyDescent="0.3">
      <c r="A915" s="1" t="str">
        <f>"499843"</f>
        <v>499843</v>
      </c>
      <c r="B915" s="1"/>
      <c r="C915" t="s">
        <v>57</v>
      </c>
      <c r="D915" t="s">
        <v>38</v>
      </c>
      <c r="F915" t="str">
        <f t="shared" si="21"/>
        <v>[JOE, RRD, YEND]</v>
      </c>
      <c r="G915" t="s">
        <v>9</v>
      </c>
    </row>
    <row r="916" spans="1:7" x14ac:dyDescent="0.3">
      <c r="A916" s="1" t="str">
        <f>"499910"</f>
        <v>499910</v>
      </c>
      <c r="B916" s="1"/>
      <c r="C916" t="s">
        <v>101</v>
      </c>
      <c r="D916" t="s">
        <v>54</v>
      </c>
      <c r="F916" t="str">
        <f t="shared" si="21"/>
        <v>[JOE, RRD, YEND]</v>
      </c>
      <c r="G916" t="s">
        <v>9</v>
      </c>
    </row>
    <row r="917" spans="1:7" x14ac:dyDescent="0.3">
      <c r="A917" s="1" t="str">
        <f>"499915"</f>
        <v>499915</v>
      </c>
      <c r="B917" s="1"/>
      <c r="C917" t="s">
        <v>101</v>
      </c>
      <c r="D917" t="s">
        <v>54</v>
      </c>
      <c r="F917" t="str">
        <f t="shared" si="21"/>
        <v>[JOE, RRD, YEND]</v>
      </c>
      <c r="G917" t="s">
        <v>9</v>
      </c>
    </row>
    <row r="918" spans="1:7" x14ac:dyDescent="0.3">
      <c r="A918" s="1" t="str">
        <f>"499920"</f>
        <v>499920</v>
      </c>
      <c r="B918" s="1"/>
      <c r="C918" t="s">
        <v>101</v>
      </c>
      <c r="D918" t="s">
        <v>54</v>
      </c>
      <c r="F918" t="str">
        <f t="shared" si="21"/>
        <v>[JOE, RRD, YEND]</v>
      </c>
      <c r="G918" t="s">
        <v>9</v>
      </c>
    </row>
    <row r="919" spans="1:7" x14ac:dyDescent="0.3">
      <c r="A919" s="1" t="str">
        <f>"499925"</f>
        <v>499925</v>
      </c>
      <c r="B919" s="1"/>
      <c r="C919" t="s">
        <v>101</v>
      </c>
      <c r="D919" t="s">
        <v>54</v>
      </c>
      <c r="F919" t="str">
        <f t="shared" si="21"/>
        <v>[JOE, RRD, YEND]</v>
      </c>
      <c r="G919" t="s">
        <v>9</v>
      </c>
    </row>
    <row r="920" spans="1:7" x14ac:dyDescent="0.3">
      <c r="A920" s="1" t="str">
        <f>"499930"</f>
        <v>499930</v>
      </c>
      <c r="B920" s="1"/>
      <c r="C920" t="s">
        <v>101</v>
      </c>
      <c r="D920" t="s">
        <v>54</v>
      </c>
      <c r="F920" t="str">
        <f t="shared" si="21"/>
        <v>[JOE, RRD, YEND]</v>
      </c>
      <c r="G920" t="s">
        <v>9</v>
      </c>
    </row>
    <row r="921" spans="1:7" x14ac:dyDescent="0.3">
      <c r="A921" s="1" t="str">
        <f>"499935"</f>
        <v>499935</v>
      </c>
      <c r="B921" s="1"/>
      <c r="C921" t="s">
        <v>101</v>
      </c>
      <c r="D921" t="s">
        <v>54</v>
      </c>
      <c r="F921" t="str">
        <f t="shared" si="21"/>
        <v>[JOE, RRD, YEND]</v>
      </c>
      <c r="G921" t="s">
        <v>9</v>
      </c>
    </row>
    <row r="922" spans="1:7" x14ac:dyDescent="0.3">
      <c r="A922" s="1" t="str">
        <f>"499940"</f>
        <v>499940</v>
      </c>
      <c r="B922" s="1"/>
      <c r="C922" t="s">
        <v>101</v>
      </c>
      <c r="D922" t="s">
        <v>54</v>
      </c>
      <c r="F922" t="str">
        <f t="shared" si="21"/>
        <v>[JOE, RRD, YEND]</v>
      </c>
      <c r="G922" t="s">
        <v>9</v>
      </c>
    </row>
    <row r="923" spans="1:7" x14ac:dyDescent="0.3">
      <c r="A923" s="1" t="str">
        <f>"499943"</f>
        <v>499943</v>
      </c>
      <c r="B923" s="1"/>
      <c r="C923" t="s">
        <v>101</v>
      </c>
      <c r="D923" t="s">
        <v>54</v>
      </c>
      <c r="F923" t="str">
        <f t="shared" si="21"/>
        <v>[JOE, RRD, YEND]</v>
      </c>
      <c r="G923" t="s">
        <v>9</v>
      </c>
    </row>
    <row r="924" spans="1:7" x14ac:dyDescent="0.3">
      <c r="A924" s="1" t="str">
        <f>"499946"</f>
        <v>499946</v>
      </c>
      <c r="B924" s="1"/>
      <c r="C924" t="s">
        <v>101</v>
      </c>
      <c r="D924" t="s">
        <v>54</v>
      </c>
      <c r="F924" t="str">
        <f t="shared" si="21"/>
        <v>[JOE, RRD, YEND]</v>
      </c>
      <c r="G924" t="s">
        <v>9</v>
      </c>
    </row>
    <row r="925" spans="1:7" x14ac:dyDescent="0.3">
      <c r="A925" s="1" t="str">
        <f>"499950"</f>
        <v>499950</v>
      </c>
      <c r="B925" s="1"/>
      <c r="C925" t="s">
        <v>101</v>
      </c>
      <c r="D925" t="s">
        <v>54</v>
      </c>
      <c r="F925" t="str">
        <f t="shared" si="21"/>
        <v>[JOE, RRD, YEND]</v>
      </c>
      <c r="G925" t="s">
        <v>9</v>
      </c>
    </row>
    <row r="926" spans="1:7" x14ac:dyDescent="0.3">
      <c r="A926" s="1" t="str">
        <f>"509810"</f>
        <v>509810</v>
      </c>
      <c r="B926" s="1"/>
      <c r="C926" t="s">
        <v>57</v>
      </c>
      <c r="D926" t="s">
        <v>38</v>
      </c>
      <c r="F926" t="str">
        <f t="shared" si="21"/>
        <v>[JOE, RRD, YEND]</v>
      </c>
      <c r="G926" t="s">
        <v>9</v>
      </c>
    </row>
    <row r="927" spans="1:7" x14ac:dyDescent="0.3">
      <c r="A927" s="1" t="str">
        <f>"509830"</f>
        <v>509830</v>
      </c>
      <c r="B927" s="1"/>
      <c r="C927" t="s">
        <v>57</v>
      </c>
      <c r="D927" t="s">
        <v>38</v>
      </c>
      <c r="F927" t="str">
        <f t="shared" si="21"/>
        <v>[JOE, RRD, YEND]</v>
      </c>
      <c r="G927" t="s">
        <v>9</v>
      </c>
    </row>
    <row r="928" spans="1:7" x14ac:dyDescent="0.3">
      <c r="A928" s="1" t="str">
        <f>"509910"</f>
        <v>509910</v>
      </c>
      <c r="B928" s="1"/>
      <c r="C928" t="str">
        <f>"712"</f>
        <v>712</v>
      </c>
      <c r="D928" t="s">
        <v>54</v>
      </c>
      <c r="F928" t="str">
        <f t="shared" si="21"/>
        <v>[JOE, RRD, YEND]</v>
      </c>
      <c r="G928" t="s">
        <v>9</v>
      </c>
    </row>
    <row r="929" spans="1:7" x14ac:dyDescent="0.3">
      <c r="A929" s="1" t="str">
        <f>"509920"</f>
        <v>509920</v>
      </c>
      <c r="B929" s="1"/>
      <c r="C929" t="str">
        <f>"712"</f>
        <v>712</v>
      </c>
      <c r="D929" t="s">
        <v>54</v>
      </c>
      <c r="F929" t="str">
        <f t="shared" si="21"/>
        <v>[JOE, RRD, YEND]</v>
      </c>
      <c r="G929" t="s">
        <v>9</v>
      </c>
    </row>
    <row r="930" spans="1:7" x14ac:dyDescent="0.3">
      <c r="A930" s="1" t="str">
        <f>"509930"</f>
        <v>509930</v>
      </c>
      <c r="B930" s="1"/>
      <c r="C930" t="str">
        <f>"712"</f>
        <v>712</v>
      </c>
      <c r="D930" t="s">
        <v>54</v>
      </c>
      <c r="F930" t="str">
        <f t="shared" si="21"/>
        <v>[JOE, RRD, YEND]</v>
      </c>
      <c r="G930" t="s">
        <v>9</v>
      </c>
    </row>
    <row r="931" spans="1:7" x14ac:dyDescent="0.3">
      <c r="A931" s="1" t="str">
        <f>"5100"</f>
        <v>5100</v>
      </c>
      <c r="B931" s="1"/>
      <c r="C931" t="str">
        <f t="shared" ref="C931:C957" si="22">"641"</f>
        <v>641</v>
      </c>
      <c r="D931" t="s">
        <v>38</v>
      </c>
      <c r="F931" t="str">
        <f>"[B2BT, JOE, PMT, RCR, RIN, RRD, XRCR, XRIN, YEND]"</f>
        <v>[B2BT, JOE, PMT, RCR, RIN, RRD, XRCR, XRIN, YEND]</v>
      </c>
      <c r="G931" t="s">
        <v>9</v>
      </c>
    </row>
    <row r="932" spans="1:7" x14ac:dyDescent="0.3">
      <c r="A932" s="1" t="str">
        <f>"5101"</f>
        <v>5101</v>
      </c>
      <c r="B932" s="1"/>
      <c r="C932" t="str">
        <f t="shared" si="22"/>
        <v>641</v>
      </c>
      <c r="D932" t="s">
        <v>38</v>
      </c>
      <c r="F932" t="str">
        <f t="shared" ref="F932:F957" si="23">"[JOE, RRD, YEND]"</f>
        <v>[JOE, RRD, YEND]</v>
      </c>
      <c r="G932" t="s">
        <v>9</v>
      </c>
    </row>
    <row r="933" spans="1:7" x14ac:dyDescent="0.3">
      <c r="A933" s="1" t="str">
        <f>"5110"</f>
        <v>5110</v>
      </c>
      <c r="B933" s="1"/>
      <c r="C933" t="str">
        <f t="shared" si="22"/>
        <v>641</v>
      </c>
      <c r="D933" t="s">
        <v>38</v>
      </c>
      <c r="F933" t="str">
        <f t="shared" si="23"/>
        <v>[JOE, RRD, YEND]</v>
      </c>
      <c r="G933" t="s">
        <v>9</v>
      </c>
    </row>
    <row r="934" spans="1:7" x14ac:dyDescent="0.3">
      <c r="A934" s="1" t="str">
        <f>"5115"</f>
        <v>5115</v>
      </c>
      <c r="B934" s="1"/>
      <c r="C934" t="str">
        <f t="shared" si="22"/>
        <v>641</v>
      </c>
      <c r="D934" t="s">
        <v>38</v>
      </c>
      <c r="F934" t="str">
        <f t="shared" si="23"/>
        <v>[JOE, RRD, YEND]</v>
      </c>
      <c r="G934" t="s">
        <v>9</v>
      </c>
    </row>
    <row r="935" spans="1:7" x14ac:dyDescent="0.3">
      <c r="A935" s="1" t="str">
        <f>"5116"</f>
        <v>5116</v>
      </c>
      <c r="B935" s="1"/>
      <c r="C935" t="str">
        <f t="shared" si="22"/>
        <v>641</v>
      </c>
      <c r="D935" t="s">
        <v>38</v>
      </c>
      <c r="F935" t="str">
        <f t="shared" si="23"/>
        <v>[JOE, RRD, YEND]</v>
      </c>
      <c r="G935" t="s">
        <v>9</v>
      </c>
    </row>
    <row r="936" spans="1:7" x14ac:dyDescent="0.3">
      <c r="A936" s="1" t="str">
        <f>"5120"</f>
        <v>5120</v>
      </c>
      <c r="B936" s="1"/>
      <c r="C936" t="str">
        <f t="shared" si="22"/>
        <v>641</v>
      </c>
      <c r="D936" t="s">
        <v>38</v>
      </c>
      <c r="F936" t="str">
        <f t="shared" si="23"/>
        <v>[JOE, RRD, YEND]</v>
      </c>
      <c r="G936" t="s">
        <v>9</v>
      </c>
    </row>
    <row r="937" spans="1:7" x14ac:dyDescent="0.3">
      <c r="A937" s="1" t="str">
        <f>"5121"</f>
        <v>5121</v>
      </c>
      <c r="B937" s="1"/>
      <c r="C937" t="str">
        <f t="shared" si="22"/>
        <v>641</v>
      </c>
      <c r="D937" t="s">
        <v>38</v>
      </c>
      <c r="F937" t="str">
        <f t="shared" si="23"/>
        <v>[JOE, RRD, YEND]</v>
      </c>
      <c r="G937" t="s">
        <v>9</v>
      </c>
    </row>
    <row r="938" spans="1:7" x14ac:dyDescent="0.3">
      <c r="A938" s="1" t="str">
        <f>"5125"</f>
        <v>5125</v>
      </c>
      <c r="B938" s="1"/>
      <c r="C938" t="str">
        <f t="shared" si="22"/>
        <v>641</v>
      </c>
      <c r="D938" t="s">
        <v>38</v>
      </c>
      <c r="F938" t="str">
        <f t="shared" si="23"/>
        <v>[JOE, RRD, YEND]</v>
      </c>
      <c r="G938" t="s">
        <v>9</v>
      </c>
    </row>
    <row r="939" spans="1:7" x14ac:dyDescent="0.3">
      <c r="A939" s="1" t="str">
        <f>"5126"</f>
        <v>5126</v>
      </c>
      <c r="B939" s="1"/>
      <c r="C939" t="str">
        <f t="shared" si="22"/>
        <v>641</v>
      </c>
      <c r="D939" t="s">
        <v>38</v>
      </c>
      <c r="F939" t="str">
        <f t="shared" si="23"/>
        <v>[JOE, RRD, YEND]</v>
      </c>
      <c r="G939" t="s">
        <v>9</v>
      </c>
    </row>
    <row r="940" spans="1:7" x14ac:dyDescent="0.3">
      <c r="A940" s="1" t="str">
        <f>"5130"</f>
        <v>5130</v>
      </c>
      <c r="B940" s="1"/>
      <c r="C940" t="str">
        <f t="shared" si="22"/>
        <v>641</v>
      </c>
      <c r="D940" t="s">
        <v>38</v>
      </c>
      <c r="F940" t="str">
        <f t="shared" si="23"/>
        <v>[JOE, RRD, YEND]</v>
      </c>
      <c r="G940" t="s">
        <v>9</v>
      </c>
    </row>
    <row r="941" spans="1:7" x14ac:dyDescent="0.3">
      <c r="A941" s="1" t="str">
        <f>"5131"</f>
        <v>5131</v>
      </c>
      <c r="B941" s="1"/>
      <c r="C941" t="str">
        <f t="shared" si="22"/>
        <v>641</v>
      </c>
      <c r="D941" t="s">
        <v>38</v>
      </c>
      <c r="F941" t="str">
        <f t="shared" si="23"/>
        <v>[JOE, RRD, YEND]</v>
      </c>
      <c r="G941" t="s">
        <v>9</v>
      </c>
    </row>
    <row r="942" spans="1:7" x14ac:dyDescent="0.3">
      <c r="A942" s="1" t="str">
        <f>"5135"</f>
        <v>5135</v>
      </c>
      <c r="B942" s="1"/>
      <c r="C942" t="str">
        <f t="shared" si="22"/>
        <v>641</v>
      </c>
      <c r="D942" t="s">
        <v>38</v>
      </c>
      <c r="F942" t="str">
        <f t="shared" si="23"/>
        <v>[JOE, RRD, YEND]</v>
      </c>
      <c r="G942" t="s">
        <v>9</v>
      </c>
    </row>
    <row r="943" spans="1:7" x14ac:dyDescent="0.3">
      <c r="A943" s="1" t="str">
        <f>"5136"</f>
        <v>5136</v>
      </c>
      <c r="B943" s="1"/>
      <c r="C943" t="str">
        <f t="shared" si="22"/>
        <v>641</v>
      </c>
      <c r="D943" t="s">
        <v>38</v>
      </c>
      <c r="F943" t="str">
        <f t="shared" si="23"/>
        <v>[JOE, RRD, YEND]</v>
      </c>
      <c r="G943" t="s">
        <v>9</v>
      </c>
    </row>
    <row r="944" spans="1:7" x14ac:dyDescent="0.3">
      <c r="A944" s="1" t="str">
        <f>"5140"</f>
        <v>5140</v>
      </c>
      <c r="B944" s="1"/>
      <c r="C944" t="str">
        <f t="shared" si="22"/>
        <v>641</v>
      </c>
      <c r="D944" t="s">
        <v>38</v>
      </c>
      <c r="F944" t="str">
        <f t="shared" si="23"/>
        <v>[JOE, RRD, YEND]</v>
      </c>
      <c r="G944" t="s">
        <v>9</v>
      </c>
    </row>
    <row r="945" spans="1:7" x14ac:dyDescent="0.3">
      <c r="A945" s="1" t="str">
        <f>"5141"</f>
        <v>5141</v>
      </c>
      <c r="B945" s="1"/>
      <c r="C945" t="str">
        <f t="shared" si="22"/>
        <v>641</v>
      </c>
      <c r="D945" t="s">
        <v>38</v>
      </c>
      <c r="F945" t="str">
        <f t="shared" si="23"/>
        <v>[JOE, RRD, YEND]</v>
      </c>
      <c r="G945" t="s">
        <v>9</v>
      </c>
    </row>
    <row r="946" spans="1:7" x14ac:dyDescent="0.3">
      <c r="A946" s="1" t="str">
        <f>"5145"</f>
        <v>5145</v>
      </c>
      <c r="B946" s="1"/>
      <c r="C946" t="str">
        <f t="shared" si="22"/>
        <v>641</v>
      </c>
      <c r="D946" t="s">
        <v>38</v>
      </c>
      <c r="F946" t="str">
        <f t="shared" si="23"/>
        <v>[JOE, RRD, YEND]</v>
      </c>
      <c r="G946" t="s">
        <v>9</v>
      </c>
    </row>
    <row r="947" spans="1:7" x14ac:dyDescent="0.3">
      <c r="A947" s="1" t="str">
        <f>"5146"</f>
        <v>5146</v>
      </c>
      <c r="B947" s="1"/>
      <c r="C947" t="str">
        <f t="shared" si="22"/>
        <v>641</v>
      </c>
      <c r="D947" t="s">
        <v>38</v>
      </c>
      <c r="F947" t="str">
        <f t="shared" si="23"/>
        <v>[JOE, RRD, YEND]</v>
      </c>
      <c r="G947" t="s">
        <v>9</v>
      </c>
    </row>
    <row r="948" spans="1:7" x14ac:dyDescent="0.3">
      <c r="A948" s="1" t="str">
        <f>"5148"</f>
        <v>5148</v>
      </c>
      <c r="B948" s="1"/>
      <c r="C948" t="str">
        <f t="shared" si="22"/>
        <v>641</v>
      </c>
      <c r="D948" t="s">
        <v>38</v>
      </c>
      <c r="F948" t="str">
        <f t="shared" si="23"/>
        <v>[JOE, RRD, YEND]</v>
      </c>
      <c r="G948" t="s">
        <v>9</v>
      </c>
    </row>
    <row r="949" spans="1:7" x14ac:dyDescent="0.3">
      <c r="A949" s="1" t="str">
        <f>"5150"</f>
        <v>5150</v>
      </c>
      <c r="B949" s="1"/>
      <c r="C949" t="str">
        <f t="shared" si="22"/>
        <v>641</v>
      </c>
      <c r="D949" t="s">
        <v>38</v>
      </c>
      <c r="F949" t="str">
        <f t="shared" si="23"/>
        <v>[JOE, RRD, YEND]</v>
      </c>
      <c r="G949" t="s">
        <v>9</v>
      </c>
    </row>
    <row r="950" spans="1:7" x14ac:dyDescent="0.3">
      <c r="A950" s="1" t="str">
        <f>"5151"</f>
        <v>5151</v>
      </c>
      <c r="B950" s="1"/>
      <c r="C950" t="str">
        <f t="shared" si="22"/>
        <v>641</v>
      </c>
      <c r="D950" t="s">
        <v>38</v>
      </c>
      <c r="F950" t="str">
        <f t="shared" si="23"/>
        <v>[JOE, RRD, YEND]</v>
      </c>
      <c r="G950" t="s">
        <v>9</v>
      </c>
    </row>
    <row r="951" spans="1:7" x14ac:dyDescent="0.3">
      <c r="A951" s="1" t="str">
        <f>"5160"</f>
        <v>5160</v>
      </c>
      <c r="B951" s="1"/>
      <c r="C951" t="str">
        <f t="shared" si="22"/>
        <v>641</v>
      </c>
      <c r="D951" t="s">
        <v>38</v>
      </c>
      <c r="F951" t="str">
        <f t="shared" si="23"/>
        <v>[JOE, RRD, YEND]</v>
      </c>
      <c r="G951" t="s">
        <v>9</v>
      </c>
    </row>
    <row r="952" spans="1:7" x14ac:dyDescent="0.3">
      <c r="A952" s="1" t="str">
        <f>"5161"</f>
        <v>5161</v>
      </c>
      <c r="B952" s="1"/>
      <c r="C952" t="str">
        <f t="shared" si="22"/>
        <v>641</v>
      </c>
      <c r="D952" t="s">
        <v>38</v>
      </c>
      <c r="F952" t="str">
        <f t="shared" si="23"/>
        <v>[JOE, RRD, YEND]</v>
      </c>
      <c r="G952" t="s">
        <v>9</v>
      </c>
    </row>
    <row r="953" spans="1:7" x14ac:dyDescent="0.3">
      <c r="A953" s="1" t="str">
        <f>"5170"</f>
        <v>5170</v>
      </c>
      <c r="B953" s="1"/>
      <c r="C953" t="str">
        <f t="shared" si="22"/>
        <v>641</v>
      </c>
      <c r="D953" t="s">
        <v>38</v>
      </c>
      <c r="F953" t="str">
        <f t="shared" si="23"/>
        <v>[JOE, RRD, YEND]</v>
      </c>
      <c r="G953" t="s">
        <v>9</v>
      </c>
    </row>
    <row r="954" spans="1:7" x14ac:dyDescent="0.3">
      <c r="A954" s="1" t="str">
        <f>"5171"</f>
        <v>5171</v>
      </c>
      <c r="B954" s="1"/>
      <c r="C954" t="str">
        <f t="shared" si="22"/>
        <v>641</v>
      </c>
      <c r="D954" t="s">
        <v>38</v>
      </c>
      <c r="F954" t="str">
        <f t="shared" si="23"/>
        <v>[JOE, RRD, YEND]</v>
      </c>
      <c r="G954" t="s">
        <v>9</v>
      </c>
    </row>
    <row r="955" spans="1:7" x14ac:dyDescent="0.3">
      <c r="A955" s="1" t="str">
        <f>"5180"</f>
        <v>5180</v>
      </c>
      <c r="B955" s="1"/>
      <c r="C955" t="str">
        <f t="shared" si="22"/>
        <v>641</v>
      </c>
      <c r="D955" t="s">
        <v>38</v>
      </c>
      <c r="F955" t="str">
        <f t="shared" si="23"/>
        <v>[JOE, RRD, YEND]</v>
      </c>
      <c r="G955" t="s">
        <v>9</v>
      </c>
    </row>
    <row r="956" spans="1:7" x14ac:dyDescent="0.3">
      <c r="A956" s="1" t="str">
        <f>"5190"</f>
        <v>5190</v>
      </c>
      <c r="B956" s="1"/>
      <c r="C956" t="str">
        <f t="shared" si="22"/>
        <v>641</v>
      </c>
      <c r="D956" t="s">
        <v>38</v>
      </c>
      <c r="F956" t="str">
        <f t="shared" si="23"/>
        <v>[JOE, RRD, YEND]</v>
      </c>
      <c r="G956" t="s">
        <v>9</v>
      </c>
    </row>
    <row r="957" spans="1:7" x14ac:dyDescent="0.3">
      <c r="A957" s="1" t="str">
        <f>"5191"</f>
        <v>5191</v>
      </c>
      <c r="B957" s="1"/>
      <c r="C957" t="str">
        <f t="shared" si="22"/>
        <v>641</v>
      </c>
      <c r="D957" t="s">
        <v>38</v>
      </c>
      <c r="F957" t="str">
        <f t="shared" si="23"/>
        <v>[JOE, RRD, YEND]</v>
      </c>
      <c r="G957" t="s">
        <v>9</v>
      </c>
    </row>
    <row r="958" spans="1:7" x14ac:dyDescent="0.3">
      <c r="A958" s="1" t="str">
        <f>"5200"</f>
        <v>5200</v>
      </c>
      <c r="B958" s="1"/>
      <c r="C958" t="str">
        <f>"642"</f>
        <v>642</v>
      </c>
      <c r="D958" t="s">
        <v>38</v>
      </c>
      <c r="F958" t="str">
        <f>"[CADJ, CLH, IV, JOE, JOV, OUPA, RCR, RDCS, RIN, RRD, XOIP, XOIR, XRCR, XRIN, YEND]"</f>
        <v>[CADJ, CLH, IV, JOE, JOV, OUPA, RCR, RDCS, RIN, RRD, XOIP, XOIR, XRCR, XRIN, YEND]</v>
      </c>
      <c r="G958" t="s">
        <v>9</v>
      </c>
    </row>
    <row r="959" spans="1:7" x14ac:dyDescent="0.3">
      <c r="A959" s="1" t="str">
        <f>"5300"</f>
        <v>5300</v>
      </c>
      <c r="B959" s="1"/>
      <c r="C959" t="s">
        <v>117</v>
      </c>
      <c r="D959" t="s">
        <v>38</v>
      </c>
      <c r="F959" t="str">
        <f>"[JOE, RRD, YEND]"</f>
        <v>[JOE, RRD, YEND]</v>
      </c>
      <c r="G959" t="s">
        <v>9</v>
      </c>
    </row>
    <row r="960" spans="1:7" x14ac:dyDescent="0.3">
      <c r="A960" s="1" t="str">
        <f>"5302"</f>
        <v>5302</v>
      </c>
      <c r="B960" s="1"/>
      <c r="C960" t="str">
        <f>"641"</f>
        <v>641</v>
      </c>
      <c r="D960" t="s">
        <v>38</v>
      </c>
      <c r="F960" t="str">
        <f>"[JOE, RRD, YEND]"</f>
        <v>[JOE, RRD, YEND]</v>
      </c>
      <c r="G960" t="s">
        <v>9</v>
      </c>
    </row>
    <row r="961" spans="1:7" x14ac:dyDescent="0.3">
      <c r="A961" s="1" t="str">
        <f>"5303"</f>
        <v>5303</v>
      </c>
      <c r="B961" s="1"/>
      <c r="C961" t="str">
        <f>"641"</f>
        <v>641</v>
      </c>
      <c r="D961" t="s">
        <v>38</v>
      </c>
      <c r="F961" t="str">
        <f>"[JOE, RRD, YEND]"</f>
        <v>[JOE, RRD, YEND]</v>
      </c>
      <c r="G961" t="s">
        <v>9</v>
      </c>
    </row>
    <row r="962" spans="1:7" x14ac:dyDescent="0.3">
      <c r="A962" s="1" t="str">
        <f>"5304"</f>
        <v>5304</v>
      </c>
      <c r="B962" s="1"/>
      <c r="C962" t="str">
        <f>"641"</f>
        <v>641</v>
      </c>
      <c r="D962" t="s">
        <v>38</v>
      </c>
      <c r="F962" t="str">
        <f>"[JOE, RRD, YEND]"</f>
        <v>[JOE, RRD, YEND]</v>
      </c>
      <c r="G962" t="s">
        <v>9</v>
      </c>
    </row>
    <row r="963" spans="1:7" x14ac:dyDescent="0.3">
      <c r="A963" s="1" t="str">
        <f>"5305"</f>
        <v>5305</v>
      </c>
      <c r="B963" s="1"/>
      <c r="C963" t="str">
        <f>"641"</f>
        <v>641</v>
      </c>
      <c r="D963" t="s">
        <v>38</v>
      </c>
      <c r="F963" t="str">
        <f>"[JOE, RRD, YEND]"</f>
        <v>[JOE, RRD, YEND]</v>
      </c>
      <c r="G963" t="s">
        <v>9</v>
      </c>
    </row>
    <row r="964" spans="1:7" x14ac:dyDescent="0.3">
      <c r="A964" s="1" t="str">
        <f>"531210"</f>
        <v>531210</v>
      </c>
      <c r="B964" s="1"/>
      <c r="C964" t="s">
        <v>62</v>
      </c>
      <c r="D964" t="s">
        <v>38</v>
      </c>
      <c r="F964" t="str">
        <f>"[CADJ, CLH, IV, JOE, JOV, OUPA, RCR, RDCS, RIN, RRD, XOIP, XOIR, XRCR, XRIN, YEND]"</f>
        <v>[CADJ, CLH, IV, JOE, JOV, OUPA, RCR, RDCS, RIN, RRD, XOIP, XOIR, XRCR, XRIN, YEND]</v>
      </c>
      <c r="G964" t="s">
        <v>9</v>
      </c>
    </row>
    <row r="965" spans="1:7" x14ac:dyDescent="0.3">
      <c r="A965" s="1" t="str">
        <f>"5322"</f>
        <v>5322</v>
      </c>
      <c r="B965" s="1"/>
      <c r="C965" t="s">
        <v>90</v>
      </c>
      <c r="D965" t="s">
        <v>38</v>
      </c>
      <c r="F965" t="str">
        <f>"[JOE, RCR, RIN, RRD, XRCR, XRIN, YEND]"</f>
        <v>[JOE, RCR, RIN, RRD, XRCR, XRIN, YEND]</v>
      </c>
      <c r="G965" t="s">
        <v>9</v>
      </c>
    </row>
    <row r="966" spans="1:7" x14ac:dyDescent="0.3">
      <c r="A966" s="1" t="str">
        <f>"535260"</f>
        <v>535260</v>
      </c>
      <c r="B966" s="1"/>
      <c r="C966" t="str">
        <f>"381"</f>
        <v>381</v>
      </c>
      <c r="D966" t="s">
        <v>8</v>
      </c>
      <c r="F966" t="str">
        <f>"[CADJ, CLH, IV, JOV, OUPA, RCR, RDCS, RIN, XOIP, XOIR, XRCR, XRIN]"</f>
        <v>[CADJ, CLH, IV, JOV, OUPA, RCR, RDCS, RIN, XOIP, XOIR, XRCR, XRIN]</v>
      </c>
      <c r="G966" t="s">
        <v>9</v>
      </c>
    </row>
    <row r="967" spans="1:7" x14ac:dyDescent="0.3">
      <c r="A967" s="1" t="str">
        <f>"5397"</f>
        <v>5397</v>
      </c>
      <c r="B967" s="1"/>
      <c r="C967" t="s">
        <v>117</v>
      </c>
      <c r="D967" t="s">
        <v>38</v>
      </c>
      <c r="F967" t="str">
        <f>"[CADJ, CLH, IV, JOE, JOV, OUPA, RCR, RDCS, RIN, RRD, XOIP, XOIR, XRCR, XRIN, YEND]"</f>
        <v>[CADJ, CLH, IV, JOE, JOV, OUPA, RCR, RDCS, RIN, RRD, XOIP, XOIR, XRCR, XRIN, YEND]</v>
      </c>
      <c r="G967" t="s">
        <v>9</v>
      </c>
    </row>
    <row r="968" spans="1:7" x14ac:dyDescent="0.3">
      <c r="A968" s="1" t="str">
        <f>"5398"</f>
        <v>5398</v>
      </c>
      <c r="B968" s="1"/>
      <c r="C968" t="s">
        <v>117</v>
      </c>
      <c r="D968" t="s">
        <v>38</v>
      </c>
      <c r="F968" t="str">
        <f>"[CADJ, CLH, IV, JOE, JOV, OUPA, RCR, RDCS, RIN, RRD, XOIP, XOIR, XRCR, XRIN, YEND]"</f>
        <v>[CADJ, CLH, IV, JOE, JOV, OUPA, RCR, RDCS, RIN, RRD, XOIP, XOIR, XRCR, XRIN, YEND]</v>
      </c>
      <c r="G968" t="s">
        <v>9</v>
      </c>
    </row>
    <row r="969" spans="1:7" x14ac:dyDescent="0.3">
      <c r="A969" s="1" t="str">
        <f>"5400"</f>
        <v>5400</v>
      </c>
      <c r="B969" s="1"/>
      <c r="C969" t="str">
        <f>"6451"</f>
        <v>6451</v>
      </c>
      <c r="D969" t="s">
        <v>38</v>
      </c>
      <c r="F969" t="str">
        <f>"[CADJ, CLH, IV, JOE, JOV, OUPA, RCR, RDCS, RIN, RRD, XOIP, XOIR, XRCR, XRIN, YEND]"</f>
        <v>[CADJ, CLH, IV, JOE, JOV, OUPA, RCR, RDCS, RIN, RRD, XOIP, XOIR, XRCR, XRIN, YEND]</v>
      </c>
      <c r="G969" t="s">
        <v>9</v>
      </c>
    </row>
    <row r="970" spans="1:7" x14ac:dyDescent="0.3">
      <c r="A970" s="1" t="str">
        <f>"5402"</f>
        <v>5402</v>
      </c>
      <c r="B970" s="1"/>
      <c r="C970" t="s">
        <v>90</v>
      </c>
      <c r="D970" t="s">
        <v>38</v>
      </c>
      <c r="F970" t="str">
        <f>"[RIN, XRCR]"</f>
        <v>[RIN, XRCR]</v>
      </c>
      <c r="G970" t="s">
        <v>9</v>
      </c>
    </row>
    <row r="971" spans="1:7" x14ac:dyDescent="0.3">
      <c r="A971" s="1" t="str">
        <f>"5403"</f>
        <v>5403</v>
      </c>
      <c r="B971" s="1"/>
      <c r="C971" t="s">
        <v>90</v>
      </c>
      <c r="D971" t="s">
        <v>38</v>
      </c>
      <c r="F971" t="str">
        <f>"[JOE, RIN, RRD, XRCR, YEND]"</f>
        <v>[JOE, RIN, RRD, XRCR, YEND]</v>
      </c>
      <c r="G971" t="s">
        <v>9</v>
      </c>
    </row>
    <row r="972" spans="1:7" x14ac:dyDescent="0.3">
      <c r="A972" s="1" t="str">
        <f>"599710"</f>
        <v>599710</v>
      </c>
      <c r="B972" s="1"/>
      <c r="C972" t="s">
        <v>94</v>
      </c>
      <c r="D972" t="s">
        <v>38</v>
      </c>
      <c r="F972" t="str">
        <f>"[CADJ, CLH, IV, JOV, OUPA, RDCS, XOIP, XOIR]"</f>
        <v>[CADJ, CLH, IV, JOV, OUPA, RDCS, XOIP, XOIR]</v>
      </c>
      <c r="G972" t="s">
        <v>9</v>
      </c>
    </row>
    <row r="973" spans="1:7" x14ac:dyDescent="0.3">
      <c r="A973" s="1" t="str">
        <f>"599715"</f>
        <v>599715</v>
      </c>
      <c r="B973" s="1"/>
      <c r="C973" t="s">
        <v>97</v>
      </c>
      <c r="D973" t="s">
        <v>38</v>
      </c>
      <c r="F973" t="str">
        <f>"[CADJ, CLH, IV, JOV, OUPA, RDCS, XOIP, XOIR]"</f>
        <v>[CADJ, CLH, IV, JOV, OUPA, RDCS, XOIP, XOIR]</v>
      </c>
      <c r="G973" t="s">
        <v>9</v>
      </c>
    </row>
    <row r="974" spans="1:7" x14ac:dyDescent="0.3">
      <c r="A974" s="1" t="str">
        <f>"599720"</f>
        <v>599720</v>
      </c>
      <c r="B974" s="1"/>
      <c r="C974" t="s">
        <v>62</v>
      </c>
      <c r="D974" t="s">
        <v>38</v>
      </c>
      <c r="F974" t="str">
        <f>"[CADJ, CLH, IV, JOE, JOV, OUPA, RDCS, RRD, XOIP, XOIR, YEND]"</f>
        <v>[CADJ, CLH, IV, JOE, JOV, OUPA, RDCS, RRD, XOIP, XOIR, YEND]</v>
      </c>
      <c r="G974" t="s">
        <v>9</v>
      </c>
    </row>
    <row r="975" spans="1:7" x14ac:dyDescent="0.3">
      <c r="A975" s="1" t="str">
        <f>"599725"</f>
        <v>599725</v>
      </c>
      <c r="B975" s="1"/>
      <c r="C975" t="s">
        <v>60</v>
      </c>
      <c r="D975" t="s">
        <v>38</v>
      </c>
      <c r="F975" t="str">
        <f>"[CADJ, CLH, IV, JOV, OUPA, RDCS, XOIP, XOIR]"</f>
        <v>[CADJ, CLH, IV, JOV, OUPA, RDCS, XOIP, XOIR]</v>
      </c>
      <c r="G975" t="s">
        <v>9</v>
      </c>
    </row>
    <row r="976" spans="1:7" x14ac:dyDescent="0.3">
      <c r="A976" s="1" t="str">
        <f>"599730"</f>
        <v>599730</v>
      </c>
      <c r="B976" s="1"/>
      <c r="C976" t="s">
        <v>64</v>
      </c>
      <c r="D976" t="s">
        <v>38</v>
      </c>
      <c r="F976" t="str">
        <f>"[CADJ, CLH, IV, JOV, OUPA, RDCS, XOIP, XOIR]"</f>
        <v>[CADJ, CLH, IV, JOV, OUPA, RDCS, XOIP, XOIR]</v>
      </c>
      <c r="G976" t="s">
        <v>9</v>
      </c>
    </row>
    <row r="977" spans="1:7" x14ac:dyDescent="0.3">
      <c r="A977" s="1" t="str">
        <f>"599735"</f>
        <v>599735</v>
      </c>
      <c r="B977" s="1"/>
      <c r="C977" t="s">
        <v>108</v>
      </c>
      <c r="D977" t="s">
        <v>38</v>
      </c>
      <c r="F977" t="str">
        <f>"[CADJ, CLH, IV, JOV, OUPA, RDCS, XOIP, XOIR]"</f>
        <v>[CADJ, CLH, IV, JOV, OUPA, RDCS, XOIP, XOIR]</v>
      </c>
      <c r="G977" t="s">
        <v>9</v>
      </c>
    </row>
    <row r="978" spans="1:7" x14ac:dyDescent="0.3">
      <c r="A978" s="1" t="str">
        <f>"599740"</f>
        <v>599740</v>
      </c>
      <c r="B978" s="1"/>
      <c r="C978" t="s">
        <v>60</v>
      </c>
      <c r="D978" t="s">
        <v>38</v>
      </c>
      <c r="F978" t="str">
        <f>"[CADJ, CLH, IV, JOE, JOV, OUPA, RDCS, RRD, XOIP, XOIR, YEND]"</f>
        <v>[CADJ, CLH, IV, JOE, JOV, OUPA, RDCS, RRD, XOIP, XOIR, YEND]</v>
      </c>
      <c r="G978" t="s">
        <v>9</v>
      </c>
    </row>
    <row r="979" spans="1:7" x14ac:dyDescent="0.3">
      <c r="A979" s="1" t="str">
        <f>"599743"</f>
        <v>599743</v>
      </c>
      <c r="B979" s="1"/>
      <c r="C979" t="s">
        <v>64</v>
      </c>
      <c r="D979" t="s">
        <v>38</v>
      </c>
      <c r="F979" t="str">
        <f>"[CADJ, CLH, IV, JOV, OUPA, RDCS, XOIP, XOIR]"</f>
        <v>[CADJ, CLH, IV, JOV, OUPA, RDCS, XOIP, XOIR]</v>
      </c>
      <c r="G979" t="s">
        <v>9</v>
      </c>
    </row>
    <row r="980" spans="1:7" x14ac:dyDescent="0.3">
      <c r="A980" s="1" t="str">
        <f>"599750"</f>
        <v>599750</v>
      </c>
      <c r="B980" s="1"/>
      <c r="C980" t="s">
        <v>62</v>
      </c>
      <c r="D980" t="s">
        <v>38</v>
      </c>
      <c r="F980" t="str">
        <f>"[CADJ, CLH, IV, JOV, OUPA, RDCS, XOIP, XOIR]"</f>
        <v>[CADJ, CLH, IV, JOV, OUPA, RDCS, XOIP, XOIR]</v>
      </c>
      <c r="G980" t="s">
        <v>9</v>
      </c>
    </row>
    <row r="981" spans="1:7" x14ac:dyDescent="0.3">
      <c r="A981" s="1" t="str">
        <f>"599810"</f>
        <v>599810</v>
      </c>
      <c r="B981" s="1"/>
      <c r="C981" t="s">
        <v>57</v>
      </c>
      <c r="D981" t="s">
        <v>38</v>
      </c>
      <c r="F981" t="str">
        <f t="shared" ref="F981:F994" si="24">"[JOE, RRD, YEND]"</f>
        <v>[JOE, RRD, YEND]</v>
      </c>
      <c r="G981" t="s">
        <v>9</v>
      </c>
    </row>
    <row r="982" spans="1:7" x14ac:dyDescent="0.3">
      <c r="A982" s="1" t="str">
        <f>"599815"</f>
        <v>599815</v>
      </c>
      <c r="B982" s="1"/>
      <c r="C982" t="s">
        <v>57</v>
      </c>
      <c r="D982" t="s">
        <v>38</v>
      </c>
      <c r="F982" t="str">
        <f t="shared" si="24"/>
        <v>[JOE, RRD, YEND]</v>
      </c>
      <c r="G982" t="s">
        <v>9</v>
      </c>
    </row>
    <row r="983" spans="1:7" x14ac:dyDescent="0.3">
      <c r="A983" s="1" t="str">
        <f>"599820"</f>
        <v>599820</v>
      </c>
      <c r="B983" s="1"/>
      <c r="C983" t="s">
        <v>57</v>
      </c>
      <c r="D983" t="s">
        <v>38</v>
      </c>
      <c r="F983" t="str">
        <f t="shared" si="24"/>
        <v>[JOE, RRD, YEND]</v>
      </c>
      <c r="G983" t="s">
        <v>9</v>
      </c>
    </row>
    <row r="984" spans="1:7" x14ac:dyDescent="0.3">
      <c r="A984" s="1" t="str">
        <f>"599840"</f>
        <v>599840</v>
      </c>
      <c r="B984" s="1"/>
      <c r="C984" t="s">
        <v>57</v>
      </c>
      <c r="D984" t="s">
        <v>38</v>
      </c>
      <c r="F984" t="str">
        <f t="shared" si="24"/>
        <v>[JOE, RRD, YEND]</v>
      </c>
      <c r="G984" t="s">
        <v>9</v>
      </c>
    </row>
    <row r="985" spans="1:7" x14ac:dyDescent="0.3">
      <c r="A985" s="1" t="str">
        <f>"599910"</f>
        <v>599910</v>
      </c>
      <c r="B985" s="1"/>
      <c r="C985" t="str">
        <f t="shared" ref="C985:C994" si="25">"712"</f>
        <v>712</v>
      </c>
      <c r="D985" t="s">
        <v>54</v>
      </c>
      <c r="F985" t="str">
        <f t="shared" si="24"/>
        <v>[JOE, RRD, YEND]</v>
      </c>
      <c r="G985" t="s">
        <v>9</v>
      </c>
    </row>
    <row r="986" spans="1:7" x14ac:dyDescent="0.3">
      <c r="A986" s="1" t="str">
        <f>"599915"</f>
        <v>599915</v>
      </c>
      <c r="B986" s="1"/>
      <c r="C986" t="str">
        <f t="shared" si="25"/>
        <v>712</v>
      </c>
      <c r="D986" t="s">
        <v>54</v>
      </c>
      <c r="F986" t="str">
        <f t="shared" si="24"/>
        <v>[JOE, RRD, YEND]</v>
      </c>
      <c r="G986" t="s">
        <v>9</v>
      </c>
    </row>
    <row r="987" spans="1:7" x14ac:dyDescent="0.3">
      <c r="A987" s="1" t="str">
        <f>"599920"</f>
        <v>599920</v>
      </c>
      <c r="B987" s="1"/>
      <c r="C987" t="str">
        <f t="shared" si="25"/>
        <v>712</v>
      </c>
      <c r="D987" t="s">
        <v>54</v>
      </c>
      <c r="F987" t="str">
        <f t="shared" si="24"/>
        <v>[JOE, RRD, YEND]</v>
      </c>
      <c r="G987" t="s">
        <v>9</v>
      </c>
    </row>
    <row r="988" spans="1:7" x14ac:dyDescent="0.3">
      <c r="A988" s="1" t="str">
        <f>"599925"</f>
        <v>599925</v>
      </c>
      <c r="B988" s="1"/>
      <c r="C988" t="str">
        <f t="shared" si="25"/>
        <v>712</v>
      </c>
      <c r="D988" t="s">
        <v>54</v>
      </c>
      <c r="F988" t="str">
        <f t="shared" si="24"/>
        <v>[JOE, RRD, YEND]</v>
      </c>
      <c r="G988" t="s">
        <v>9</v>
      </c>
    </row>
    <row r="989" spans="1:7" x14ac:dyDescent="0.3">
      <c r="A989" s="1" t="str">
        <f>"599930"</f>
        <v>599930</v>
      </c>
      <c r="B989" s="1"/>
      <c r="C989" t="str">
        <f t="shared" si="25"/>
        <v>712</v>
      </c>
      <c r="D989" t="s">
        <v>54</v>
      </c>
      <c r="F989" t="str">
        <f t="shared" si="24"/>
        <v>[JOE, RRD, YEND]</v>
      </c>
      <c r="G989" t="s">
        <v>9</v>
      </c>
    </row>
    <row r="990" spans="1:7" x14ac:dyDescent="0.3">
      <c r="A990" s="1" t="str">
        <f>"599935"</f>
        <v>599935</v>
      </c>
      <c r="B990" s="1"/>
      <c r="C990" t="str">
        <f t="shared" si="25"/>
        <v>712</v>
      </c>
      <c r="D990" t="s">
        <v>54</v>
      </c>
      <c r="F990" t="str">
        <f t="shared" si="24"/>
        <v>[JOE, RRD, YEND]</v>
      </c>
      <c r="G990" t="s">
        <v>9</v>
      </c>
    </row>
    <row r="991" spans="1:7" x14ac:dyDescent="0.3">
      <c r="A991" s="1" t="str">
        <f>"599940"</f>
        <v>599940</v>
      </c>
      <c r="B991" s="1"/>
      <c r="C991" t="str">
        <f t="shared" si="25"/>
        <v>712</v>
      </c>
      <c r="D991" t="s">
        <v>54</v>
      </c>
      <c r="F991" t="str">
        <f t="shared" si="24"/>
        <v>[JOE, RRD, YEND]</v>
      </c>
      <c r="G991" t="s">
        <v>9</v>
      </c>
    </row>
    <row r="992" spans="1:7" x14ac:dyDescent="0.3">
      <c r="A992" s="1" t="str">
        <f>"599943"</f>
        <v>599943</v>
      </c>
      <c r="B992" s="1"/>
      <c r="C992" t="str">
        <f t="shared" si="25"/>
        <v>712</v>
      </c>
      <c r="D992" t="s">
        <v>54</v>
      </c>
      <c r="F992" t="str">
        <f t="shared" si="24"/>
        <v>[JOE, RRD, YEND]</v>
      </c>
      <c r="G992" t="s">
        <v>9</v>
      </c>
    </row>
    <row r="993" spans="1:7" x14ac:dyDescent="0.3">
      <c r="A993" s="1" t="str">
        <f>"599946"</f>
        <v>599946</v>
      </c>
      <c r="B993" s="1"/>
      <c r="C993" t="str">
        <f t="shared" si="25"/>
        <v>712</v>
      </c>
      <c r="D993" t="s">
        <v>54</v>
      </c>
      <c r="F993" t="str">
        <f t="shared" si="24"/>
        <v>[JOE, RRD, YEND]</v>
      </c>
      <c r="G993" t="s">
        <v>9</v>
      </c>
    </row>
    <row r="994" spans="1:7" x14ac:dyDescent="0.3">
      <c r="A994" s="1" t="str">
        <f>"599950"</f>
        <v>599950</v>
      </c>
      <c r="B994" s="1"/>
      <c r="C994" t="str">
        <f t="shared" si="25"/>
        <v>712</v>
      </c>
      <c r="D994" t="s">
        <v>54</v>
      </c>
      <c r="F994" t="str">
        <f t="shared" si="24"/>
        <v>[JOE, RRD, YEND]</v>
      </c>
      <c r="G994" t="s">
        <v>9</v>
      </c>
    </row>
    <row r="995" spans="1:7" x14ac:dyDescent="0.3">
      <c r="A995" s="1" t="str">
        <f>"6100"</f>
        <v>6100</v>
      </c>
      <c r="B995" s="1"/>
      <c r="C995" t="s">
        <v>118</v>
      </c>
      <c r="D995" t="s">
        <v>38</v>
      </c>
      <c r="F995" t="str">
        <f>"[CADJ, CLH, IV, JOE, JOV, OUPA, RCR, RDCS, RIN, RRD, XOIP, XOIR, XRCR, XRIN, YEND]"</f>
        <v>[CADJ, CLH, IV, JOE, JOV, OUPA, RCR, RDCS, RIN, RRD, XOIP, XOIR, XRCR, XRIN, YEND]</v>
      </c>
      <c r="G995" t="s">
        <v>9</v>
      </c>
    </row>
    <row r="996" spans="1:7" x14ac:dyDescent="0.3">
      <c r="A996" s="1" t="str">
        <f>"6101"</f>
        <v>6101</v>
      </c>
      <c r="B996" s="1"/>
      <c r="C996" t="s">
        <v>119</v>
      </c>
      <c r="D996" t="s">
        <v>38</v>
      </c>
      <c r="F996" t="str">
        <f>"[RCR, RIN, XRCR, XRIN]"</f>
        <v>[RCR, RIN, XRCR, XRIN]</v>
      </c>
      <c r="G996" t="s">
        <v>9</v>
      </c>
    </row>
    <row r="997" spans="1:7" x14ac:dyDescent="0.3">
      <c r="A997" s="1" t="str">
        <f>"6103"</f>
        <v>6103</v>
      </c>
      <c r="B997" s="1"/>
      <c r="C997" t="s">
        <v>120</v>
      </c>
      <c r="D997" t="s">
        <v>38</v>
      </c>
      <c r="F997" t="str">
        <f>"[CADJ, CLH, IV, JOE, JOV, OUPA, RCR, RDCS, RIN, RRD, XOIP, XOIR, XRCR, XRIN, YEND]"</f>
        <v>[CADJ, CLH, IV, JOE, JOV, OUPA, RCR, RDCS, RIN, RRD, XOIP, XOIR, XRCR, XRIN, YEND]</v>
      </c>
      <c r="G997" t="s">
        <v>9</v>
      </c>
    </row>
    <row r="998" spans="1:7" x14ac:dyDescent="0.3">
      <c r="A998" s="1" t="str">
        <f>"6105"</f>
        <v>6105</v>
      </c>
      <c r="B998" s="1"/>
      <c r="C998" t="s">
        <v>121</v>
      </c>
      <c r="D998" t="s">
        <v>38</v>
      </c>
      <c r="F998" t="str">
        <f>"[CADJ, CLH, IV, JOE, JOV, OUPA, RCR, RDCS, RIN, RRD, XOIP, XOIR, XRCR, XRIN, YEND]"</f>
        <v>[CADJ, CLH, IV, JOE, JOV, OUPA, RCR, RDCS, RIN, RRD, XOIP, XOIR, XRCR, XRIN, YEND]</v>
      </c>
      <c r="G998" t="s">
        <v>9</v>
      </c>
    </row>
    <row r="999" spans="1:7" x14ac:dyDescent="0.3">
      <c r="A999" s="1" t="str">
        <f>"6107"</f>
        <v>6107</v>
      </c>
      <c r="B999" s="1"/>
      <c r="C999" t="s">
        <v>122</v>
      </c>
      <c r="D999" t="s">
        <v>38</v>
      </c>
      <c r="F999" t="str">
        <f>"[B2BT, CADJ, CLH, IV, JOE, JOV, OUPA, PMT, RCR, RDCS, RIN, RRD, XOIP, XOIR, XRCR, XRIN, YEND]"</f>
        <v>[B2BT, CADJ, CLH, IV, JOE, JOV, OUPA, PMT, RCR, RDCS, RIN, RRD, XOIP, XOIR, XRCR, XRIN, YEND]</v>
      </c>
      <c r="G999" t="s">
        <v>9</v>
      </c>
    </row>
    <row r="1000" spans="1:7" x14ac:dyDescent="0.3">
      <c r="A1000" s="1" t="str">
        <f>"6109"</f>
        <v>6109</v>
      </c>
      <c r="B1000" s="1"/>
      <c r="C1000" t="s">
        <v>123</v>
      </c>
      <c r="D1000" t="s">
        <v>38</v>
      </c>
      <c r="F1000" t="str">
        <f>"[JOE, RCR, RIN, RRD, XRCR, XRIN, YEND]"</f>
        <v>[JOE, RCR, RIN, RRD, XRCR, XRIN, YEND]</v>
      </c>
      <c r="G1000" t="s">
        <v>9</v>
      </c>
    </row>
    <row r="1001" spans="1:7" x14ac:dyDescent="0.3">
      <c r="A1001" s="1" t="str">
        <f>"6110"</f>
        <v>6110</v>
      </c>
      <c r="B1001" s="1"/>
      <c r="C1001" t="s">
        <v>63</v>
      </c>
      <c r="D1001" t="s">
        <v>54</v>
      </c>
      <c r="F1001" t="str">
        <f>"[ICR, INV, XICR, XINV]"</f>
        <v>[ICR, INV, XICR, XINV]</v>
      </c>
      <c r="G1001" t="s">
        <v>9</v>
      </c>
    </row>
    <row r="1002" spans="1:7" x14ac:dyDescent="0.3">
      <c r="A1002" s="1" t="str">
        <f>"611060"</f>
        <v>611060</v>
      </c>
      <c r="B1002" s="1"/>
      <c r="C1002" t="str">
        <f>"612"</f>
        <v>612</v>
      </c>
      <c r="D1002" t="s">
        <v>38</v>
      </c>
      <c r="F1002" t="str">
        <f>"[CADJ, CLH, IV, JOE, JOV, OUPA, RDCS, RRD, XOIP, XOIR, YEND]"</f>
        <v>[CADJ, CLH, IV, JOE, JOV, OUPA, RDCS, RRD, XOIP, XOIR, YEND]</v>
      </c>
      <c r="G1002" t="s">
        <v>9</v>
      </c>
    </row>
    <row r="1003" spans="1:7" x14ac:dyDescent="0.3">
      <c r="A1003" s="1" t="str">
        <f>"611620"</f>
        <v>611620</v>
      </c>
      <c r="B1003" s="1"/>
      <c r="C1003" t="str">
        <f>"6028"</f>
        <v>6028</v>
      </c>
      <c r="D1003" t="s">
        <v>38</v>
      </c>
      <c r="F1003" t="str">
        <f>"[RCR, RIN, XRCR, XRIN]"</f>
        <v>[RCR, RIN, XRCR, XRIN]</v>
      </c>
      <c r="G1003" t="s">
        <v>9</v>
      </c>
    </row>
    <row r="1004" spans="1:7" x14ac:dyDescent="0.3">
      <c r="A1004" s="1" t="str">
        <f>"6117"</f>
        <v>6117</v>
      </c>
      <c r="B1004" s="1"/>
      <c r="C1004" t="str">
        <f>"6028"</f>
        <v>6028</v>
      </c>
      <c r="D1004" t="s">
        <v>38</v>
      </c>
      <c r="F1004" t="str">
        <f>"[RCR, RIN, XRCR, XRIN]"</f>
        <v>[RCR, RIN, XRCR, XRIN]</v>
      </c>
      <c r="G1004" t="s">
        <v>9</v>
      </c>
    </row>
    <row r="1005" spans="1:7" x14ac:dyDescent="0.3">
      <c r="A1005" s="1" t="str">
        <f>"6201"</f>
        <v>6201</v>
      </c>
      <c r="B1005" s="1"/>
      <c r="C1005" t="s">
        <v>124</v>
      </c>
      <c r="D1005" t="s">
        <v>38</v>
      </c>
      <c r="F1005" t="str">
        <f>"[B2BT, CADJ, CLH, IV, JOE, JOV, OUPA, PMT, RCR, RDCS, RIN, RRD, XOIP, XOIR, XRCR, XRIN, YEND]"</f>
        <v>[B2BT, CADJ, CLH, IV, JOE, JOV, OUPA, PMT, RCR, RDCS, RIN, RRD, XOIP, XOIR, XRCR, XRIN, YEND]</v>
      </c>
      <c r="G1005" t="s">
        <v>9</v>
      </c>
    </row>
    <row r="1006" spans="1:7" x14ac:dyDescent="0.3">
      <c r="A1006" s="1" t="str">
        <f>"6202"</f>
        <v>6202</v>
      </c>
      <c r="B1006" s="1"/>
      <c r="C1006" t="s">
        <v>125</v>
      </c>
      <c r="D1006" t="s">
        <v>38</v>
      </c>
      <c r="F1006" t="str">
        <f>"[B2BT, CADJ, CLH, ICR, INV, IV, JOE, JOV, OUPA, PMT, RCR, RDCS, RIN, RRD, XICR, XINV, XOIP, XOIR, XRCR, XRIN, YEND]"</f>
        <v>[B2BT, CADJ, CLH, ICR, INV, IV, JOE, JOV, OUPA, PMT, RCR, RDCS, RIN, RRD, XICR, XINV, XOIP, XOIR, XRCR, XRIN, YEND]</v>
      </c>
      <c r="G1006" t="s">
        <v>9</v>
      </c>
    </row>
    <row r="1007" spans="1:7" x14ac:dyDescent="0.3">
      <c r="A1007" s="1" t="str">
        <f>"6203"</f>
        <v>6203</v>
      </c>
      <c r="B1007" s="1"/>
      <c r="C1007" t="s">
        <v>126</v>
      </c>
      <c r="D1007" t="s">
        <v>38</v>
      </c>
      <c r="F1007" t="str">
        <f>"[B2BT, CADJ, CLH, ICR, INV, IV, JOE, JOV, OUPA, PMT, RCR, RDCS, RIN, RRD, XICR, XINV, XOIP, XOIR, XRCR, XRIN, YEND]"</f>
        <v>[B2BT, CADJ, CLH, ICR, INV, IV, JOE, JOV, OUPA, PMT, RCR, RDCS, RIN, RRD, XICR, XINV, XOIP, XOIR, XRCR, XRIN, YEND]</v>
      </c>
      <c r="G1007" t="s">
        <v>9</v>
      </c>
    </row>
    <row r="1008" spans="1:7" x14ac:dyDescent="0.3">
      <c r="A1008" s="1" t="str">
        <f>"6205"</f>
        <v>6205</v>
      </c>
      <c r="B1008" s="1"/>
      <c r="C1008" t="str">
        <f>"6022"</f>
        <v>6022</v>
      </c>
      <c r="D1008" t="s">
        <v>38</v>
      </c>
      <c r="F1008" t="str">
        <f>"[B2BT, CADJ, CLH, IV, JOE, JOV, OUPA, PMT, RCR, RDCS, RIN, RRD, XOIP, XOIR, XPMT, XRCR, XRIN, YEND]"</f>
        <v>[B2BT, CADJ, CLH, IV, JOE, JOV, OUPA, PMT, RCR, RDCS, RIN, RRD, XOIP, XOIR, XPMT, XRCR, XRIN, YEND]</v>
      </c>
      <c r="G1008" t="s">
        <v>9</v>
      </c>
    </row>
    <row r="1009" spans="1:7" x14ac:dyDescent="0.3">
      <c r="A1009" s="1" t="str">
        <f>"6206"</f>
        <v>6206</v>
      </c>
      <c r="B1009" s="1"/>
      <c r="C1009" t="s">
        <v>127</v>
      </c>
      <c r="D1009" t="s">
        <v>38</v>
      </c>
      <c r="F1009" t="str">
        <f>"[RCR, RIN, XRCR, XRIN]"</f>
        <v>[RCR, RIN, XRCR, XRIN]</v>
      </c>
      <c r="G1009" t="s">
        <v>9</v>
      </c>
    </row>
    <row r="1010" spans="1:7" x14ac:dyDescent="0.3">
      <c r="A1010" s="1" t="str">
        <f>"6207"</f>
        <v>6207</v>
      </c>
      <c r="B1010" s="1"/>
      <c r="C1010" t="str">
        <f>"6131"</f>
        <v>6131</v>
      </c>
      <c r="D1010" t="s">
        <v>38</v>
      </c>
      <c r="F1010" t="str">
        <f>"[CADJ, CLH, IV, JOE, JOV, OUPA, RCR, RDCS, RIN, RRD, XOIP, XOIR, XRCR, XRIN, YEND]"</f>
        <v>[CADJ, CLH, IV, JOE, JOV, OUPA, RCR, RDCS, RIN, RRD, XOIP, XOIR, XRCR, XRIN, YEND]</v>
      </c>
      <c r="G1010" t="s">
        <v>9</v>
      </c>
    </row>
    <row r="1011" spans="1:7" x14ac:dyDescent="0.3">
      <c r="A1011" s="1" t="str">
        <f>"6216"</f>
        <v>6216</v>
      </c>
      <c r="B1011" s="1"/>
      <c r="C1011" t="s">
        <v>90</v>
      </c>
      <c r="D1011" t="s">
        <v>38</v>
      </c>
      <c r="F1011" t="str">
        <f>"[RIN, XRCR]"</f>
        <v>[RIN, XRCR]</v>
      </c>
      <c r="G1011" t="s">
        <v>9</v>
      </c>
    </row>
    <row r="1012" spans="1:7" x14ac:dyDescent="0.3">
      <c r="A1012" s="1" t="str">
        <f>"6217"</f>
        <v>6217</v>
      </c>
      <c r="B1012" s="1"/>
      <c r="C1012" t="str">
        <f>"61201"</f>
        <v>61201</v>
      </c>
      <c r="D1012" t="s">
        <v>38</v>
      </c>
      <c r="F1012" t="str">
        <f>"[JOE, RCR, RIN, RRD, XRCR, XRIN, YEND]"</f>
        <v>[JOE, RCR, RIN, RRD, XRCR, XRIN, YEND]</v>
      </c>
      <c r="G1012" t="s">
        <v>9</v>
      </c>
    </row>
    <row r="1013" spans="1:7" x14ac:dyDescent="0.3">
      <c r="A1013" s="1" t="str">
        <f>"6227"</f>
        <v>6227</v>
      </c>
      <c r="B1013" s="1"/>
      <c r="C1013" t="s">
        <v>126</v>
      </c>
      <c r="D1013" t="s">
        <v>38</v>
      </c>
      <c r="F1013" t="str">
        <f>"[B2BT, CADJ, CLH, ICR, INV, IV, JOE, JOV, OUPA, PMT, RCR, RDCS, RIN, RRD, XICR, XINV, XOIP, XOIR, XRCR, XRIN, YEND]"</f>
        <v>[B2BT, CADJ, CLH, ICR, INV, IV, JOE, JOV, OUPA, PMT, RCR, RDCS, RIN, RRD, XICR, XINV, XOIP, XOIR, XRCR, XRIN, YEND]</v>
      </c>
      <c r="G1013" t="s">
        <v>9</v>
      </c>
    </row>
    <row r="1014" spans="1:7" x14ac:dyDescent="0.3">
      <c r="A1014" s="1" t="str">
        <f>"6301"</f>
        <v>6301</v>
      </c>
      <c r="B1014" s="1"/>
      <c r="C1014" t="str">
        <f>"604"</f>
        <v>604</v>
      </c>
      <c r="D1014" t="s">
        <v>38</v>
      </c>
      <c r="F1014" t="str">
        <f>"[B2BT, INV, PMT, RCR, RIN, XINV, XRCR, XRIN]"</f>
        <v>[B2BT, INV, PMT, RCR, RIN, XINV, XRCR, XRIN]</v>
      </c>
      <c r="G1014" t="s">
        <v>9</v>
      </c>
    </row>
    <row r="1015" spans="1:7" x14ac:dyDescent="0.3">
      <c r="A1015" s="1" t="str">
        <f>"6301"</f>
        <v>6301</v>
      </c>
      <c r="B1015" s="1"/>
      <c r="C1015" t="s">
        <v>126</v>
      </c>
      <c r="D1015" t="s">
        <v>38</v>
      </c>
      <c r="F1015" t="str">
        <f>"[CADJ, CLH, IV, JOE, JOV, OUPA, RDCS, RRD, XOIP, XOIR, YEND]"</f>
        <v>[CADJ, CLH, IV, JOE, JOV, OUPA, RDCS, RRD, XOIP, XOIR, YEND]</v>
      </c>
      <c r="G1015" t="s">
        <v>9</v>
      </c>
    </row>
    <row r="1016" spans="1:7" x14ac:dyDescent="0.3">
      <c r="A1016" s="1" t="str">
        <f>"6303"</f>
        <v>6303</v>
      </c>
      <c r="B1016" s="1"/>
      <c r="C1016" t="s">
        <v>128</v>
      </c>
      <c r="D1016" t="s">
        <v>38</v>
      </c>
      <c r="F1016" t="str">
        <f>"[JOE, RCR, RIN, RRD, XRCR, XRIN, YEND]"</f>
        <v>[JOE, RCR, RIN, RRD, XRCR, XRIN, YEND]</v>
      </c>
      <c r="G1016" t="s">
        <v>9</v>
      </c>
    </row>
    <row r="1017" spans="1:7" x14ac:dyDescent="0.3">
      <c r="A1017" s="1" t="str">
        <f>"6305"</f>
        <v>6305</v>
      </c>
      <c r="B1017" s="1"/>
      <c r="C1017" t="str">
        <f>"604"</f>
        <v>604</v>
      </c>
      <c r="D1017" t="s">
        <v>38</v>
      </c>
      <c r="F1017" t="str">
        <f>"[CADJ, CLH, IV, JOE, JOV, OUPA, RCR, RDCS, RIN, RRD, XOIP, XOIR, XRCR, XRIN, YEND]"</f>
        <v>[CADJ, CLH, IV, JOE, JOV, OUPA, RCR, RDCS, RIN, RRD, XOIP, XOIR, XRCR, XRIN, YEND]</v>
      </c>
      <c r="G1017" t="s">
        <v>9</v>
      </c>
    </row>
    <row r="1018" spans="1:7" x14ac:dyDescent="0.3">
      <c r="A1018" s="1" t="str">
        <f>"6307"</f>
        <v>6307</v>
      </c>
      <c r="B1018" s="1"/>
      <c r="C1018" t="str">
        <f>"62827"</f>
        <v>62827</v>
      </c>
      <c r="D1018" t="s">
        <v>38</v>
      </c>
      <c r="F1018" t="str">
        <f>"[B2BT, CADJ, CLH, IV, JOE, JOV, OUPA, PMT, RCR, RDCS, RIN, RRD, XOIP, XOIR, XRCR, XRIN, YEND]"</f>
        <v>[B2BT, CADJ, CLH, IV, JOE, JOV, OUPA, PMT, RCR, RDCS, RIN, RRD, XOIP, XOIR, XRCR, XRIN, YEND]</v>
      </c>
      <c r="G1018" t="s">
        <v>9</v>
      </c>
    </row>
    <row r="1019" spans="1:7" x14ac:dyDescent="0.3">
      <c r="A1019" s="1" t="str">
        <f>"6307"</f>
        <v>6307</v>
      </c>
      <c r="B1019" s="1"/>
      <c r="C1019" t="str">
        <f>"7588"</f>
        <v>7588</v>
      </c>
      <c r="D1019" t="s">
        <v>54</v>
      </c>
      <c r="F1019" t="str">
        <f>"[INV, XINV]"</f>
        <v>[INV, XINV]</v>
      </c>
      <c r="G1019" t="s">
        <v>9</v>
      </c>
    </row>
    <row r="1020" spans="1:7" x14ac:dyDescent="0.3">
      <c r="A1020" s="1" t="str">
        <f>"6309"</f>
        <v>6309</v>
      </c>
      <c r="B1020" s="1"/>
      <c r="C1020" t="str">
        <f>"303"</f>
        <v>303</v>
      </c>
      <c r="D1020" t="s">
        <v>8</v>
      </c>
      <c r="F1020" t="str">
        <f>"[CADJ, CLH, IV, JOV, OUPA, RCR, RDCS, RIN, XOIP, XOIR, XRCR, XRIN]"</f>
        <v>[CADJ, CLH, IV, JOV, OUPA, RCR, RDCS, RIN, XOIP, XOIR, XRCR, XRIN]</v>
      </c>
      <c r="G1020" t="s">
        <v>9</v>
      </c>
    </row>
    <row r="1021" spans="1:7" x14ac:dyDescent="0.3">
      <c r="A1021" s="1" t="str">
        <f>"6309"</f>
        <v>6309</v>
      </c>
      <c r="B1021" s="1"/>
      <c r="C1021" t="s">
        <v>128</v>
      </c>
      <c r="D1021" t="s">
        <v>38</v>
      </c>
      <c r="F1021" t="s">
        <v>9</v>
      </c>
      <c r="G1021" t="s">
        <v>9</v>
      </c>
    </row>
    <row r="1022" spans="1:7" x14ac:dyDescent="0.3">
      <c r="A1022" s="1" t="str">
        <f>"6552"</f>
        <v>6552</v>
      </c>
      <c r="B1022" s="1"/>
      <c r="C1022" t="str">
        <f>"604"</f>
        <v>604</v>
      </c>
      <c r="D1022" t="s">
        <v>38</v>
      </c>
      <c r="F1022" t="str">
        <f>"[B2BT, CADJ, CLH, IV, JOE, JOV, OUPA, PMT, RCR, RDCS, RIN, RRD, XOIP, XOIR, XRCR, XRIN, YEND]"</f>
        <v>[B2BT, CADJ, CLH, IV, JOE, JOV, OUPA, PMT, RCR, RDCS, RIN, RRD, XOIP, XOIR, XRCR, XRIN, YEND]</v>
      </c>
      <c r="G1022" t="s">
        <v>9</v>
      </c>
    </row>
    <row r="1023" spans="1:7" x14ac:dyDescent="0.3">
      <c r="A1023" s="1" t="str">
        <f>"6553"</f>
        <v>6553</v>
      </c>
      <c r="B1023" s="1"/>
      <c r="C1023" t="s">
        <v>129</v>
      </c>
      <c r="D1023" t="s">
        <v>38</v>
      </c>
      <c r="F1023" t="str">
        <f>"[CADJ, CLH, IV, JOE, JOV, OUPA, RCR, RDCS, RIN, RRD, XOIP, XOIR, XRCR, XRIN, YEND]"</f>
        <v>[CADJ, CLH, IV, JOE, JOV, OUPA, RCR, RDCS, RIN, RRD, XOIP, XOIR, XRCR, XRIN, YEND]</v>
      </c>
      <c r="G1023" t="s">
        <v>9</v>
      </c>
    </row>
    <row r="1024" spans="1:7" x14ac:dyDescent="0.3">
      <c r="A1024" s="1" t="str">
        <f>"6554"</f>
        <v>6554</v>
      </c>
      <c r="B1024" s="1"/>
      <c r="C1024" t="s">
        <v>129</v>
      </c>
      <c r="D1024" t="s">
        <v>38</v>
      </c>
      <c r="F1024" t="str">
        <f>"[CADJ, CLH, IV, JOE, JOV, OUPA, RCR, RDCS, RIN, RRD, XOIP, XOIR, XRCR, XRIN, YEND]"</f>
        <v>[CADJ, CLH, IV, JOE, JOV, OUPA, RCR, RDCS, RIN, RRD, XOIP, XOIR, XRCR, XRIN, YEND]</v>
      </c>
      <c r="G1024" t="s">
        <v>9</v>
      </c>
    </row>
    <row r="1025" spans="1:7" x14ac:dyDescent="0.3">
      <c r="A1025" s="1" t="str">
        <f>"6601"</f>
        <v>6601</v>
      </c>
      <c r="B1025" s="1"/>
      <c r="C1025" t="str">
        <f>"471"</f>
        <v>471</v>
      </c>
      <c r="D1025" t="s">
        <v>8</v>
      </c>
      <c r="F1025" t="str">
        <f>"[RCR, RIN, XRCR, XRIN]"</f>
        <v>[RCR, RIN, XRCR, XRIN]</v>
      </c>
      <c r="G1025" t="s">
        <v>9</v>
      </c>
    </row>
    <row r="1026" spans="1:7" x14ac:dyDescent="0.3">
      <c r="A1026" s="1" t="str">
        <f>"6601"</f>
        <v>6601</v>
      </c>
      <c r="B1026" s="1"/>
      <c r="C1026" t="str">
        <f>"612"</f>
        <v>612</v>
      </c>
      <c r="D1026" t="s">
        <v>38</v>
      </c>
      <c r="F1026" t="str">
        <f>"[B2BT, CADJ, CLH, IV, JOE, JOV, OUPA, PMT, RDCS, RRD, XOIP, XOIR, YEND]"</f>
        <v>[B2BT, CADJ, CLH, IV, JOE, JOV, OUPA, PMT, RDCS, RRD, XOIP, XOIR, YEND]</v>
      </c>
      <c r="G1026" t="s">
        <v>9</v>
      </c>
    </row>
    <row r="1027" spans="1:7" x14ac:dyDescent="0.3">
      <c r="A1027" s="1" t="str">
        <f>"6602"</f>
        <v>6602</v>
      </c>
      <c r="B1027" s="1"/>
      <c r="C1027" t="s">
        <v>127</v>
      </c>
      <c r="D1027" t="s">
        <v>38</v>
      </c>
      <c r="F1027" t="str">
        <f>"[RCR, RIN, XRCR, XRIN]"</f>
        <v>[RCR, RIN, XRCR, XRIN]</v>
      </c>
      <c r="G1027" t="s">
        <v>9</v>
      </c>
    </row>
    <row r="1028" spans="1:7" x14ac:dyDescent="0.3">
      <c r="A1028" s="1" t="str">
        <f>"6605"</f>
        <v>6605</v>
      </c>
      <c r="B1028" s="1"/>
      <c r="C1028" t="str">
        <f>"605"</f>
        <v>605</v>
      </c>
      <c r="D1028" t="s">
        <v>38</v>
      </c>
      <c r="F1028" t="str">
        <f>"[B2BT, CADJ, CLH, INV, IV, JOE, JOV, OUPA, PMT, RCR, RDCS, RIN, RRD, XINV, XOIP, XOIR, XRCR, XRIN, YEND]"</f>
        <v>[B2BT, CADJ, CLH, INV, IV, JOE, JOV, OUPA, PMT, RCR, RDCS, RIN, RRD, XINV, XOIP, XOIR, XRCR, XRIN, YEND]</v>
      </c>
      <c r="G1028" t="s">
        <v>9</v>
      </c>
    </row>
    <row r="1029" spans="1:7" x14ac:dyDescent="0.3">
      <c r="A1029" s="1" t="str">
        <f>"6606"</f>
        <v>6606</v>
      </c>
      <c r="B1029" s="1"/>
      <c r="C1029" t="str">
        <f>"62828"</f>
        <v>62828</v>
      </c>
      <c r="D1029" t="s">
        <v>38</v>
      </c>
      <c r="F1029" t="str">
        <f>"[CADJ, CLH, IV, JOE, JOV, OUPA, RCR, RDCS, RIN, RRD, XOIP, XOIR, XRCR, XRIN, YEND]"</f>
        <v>[CADJ, CLH, IV, JOE, JOV, OUPA, RCR, RDCS, RIN, RRD, XOIP, XOIR, XRCR, XRIN, YEND]</v>
      </c>
      <c r="G1029" t="s">
        <v>9</v>
      </c>
    </row>
    <row r="1030" spans="1:7" x14ac:dyDescent="0.3">
      <c r="A1030" s="1" t="str">
        <f>"6607"</f>
        <v>6607</v>
      </c>
      <c r="B1030" s="1"/>
      <c r="C1030" t="s">
        <v>130</v>
      </c>
      <c r="D1030" t="s">
        <v>38</v>
      </c>
      <c r="F1030" t="str">
        <f>"[CADJ, CLH, IV, JOV, OUPA, RCR, RDCS, RIN, XOIP, XOIR, XRCR, XRIN]"</f>
        <v>[CADJ, CLH, IV, JOV, OUPA, RCR, RDCS, RIN, XOIP, XOIR, XRCR, XRIN]</v>
      </c>
      <c r="G1030" t="s">
        <v>9</v>
      </c>
    </row>
    <row r="1031" spans="1:7" x14ac:dyDescent="0.3">
      <c r="A1031" s="1" t="str">
        <f>"6610"</f>
        <v>6610</v>
      </c>
      <c r="B1031" s="1"/>
      <c r="C1031" t="str">
        <f>"471"</f>
        <v>471</v>
      </c>
      <c r="D1031" t="s">
        <v>8</v>
      </c>
      <c r="F1031" t="s">
        <v>9</v>
      </c>
      <c r="G1031" t="s">
        <v>9</v>
      </c>
    </row>
    <row r="1032" spans="1:7" x14ac:dyDescent="0.3">
      <c r="A1032" s="1" t="str">
        <f>"6610"</f>
        <v>6610</v>
      </c>
      <c r="B1032" s="1"/>
      <c r="C1032" t="str">
        <f>"605"</f>
        <v>605</v>
      </c>
      <c r="D1032" t="s">
        <v>38</v>
      </c>
      <c r="F1032" t="s">
        <v>9</v>
      </c>
      <c r="G1032" t="s">
        <v>9</v>
      </c>
    </row>
    <row r="1033" spans="1:7" x14ac:dyDescent="0.3">
      <c r="A1033" s="1" t="str">
        <f>"6610"</f>
        <v>6610</v>
      </c>
      <c r="B1033" s="1"/>
      <c r="C1033" t="str">
        <f>"612"</f>
        <v>612</v>
      </c>
      <c r="D1033" t="s">
        <v>38</v>
      </c>
      <c r="F1033" t="str">
        <f>"[JOE, RCR, RIN, RRD, XRCR, XRIN, YEND]"</f>
        <v>[JOE, RCR, RIN, RRD, XRCR, XRIN, YEND]</v>
      </c>
      <c r="G1033" t="s">
        <v>9</v>
      </c>
    </row>
    <row r="1034" spans="1:7" x14ac:dyDescent="0.3">
      <c r="A1034" s="1" t="str">
        <f>"6610"</f>
        <v>6610</v>
      </c>
      <c r="B1034" s="1"/>
      <c r="C1034" t="str">
        <f>"62829"</f>
        <v>62829</v>
      </c>
      <c r="D1034" t="s">
        <v>38</v>
      </c>
      <c r="F1034" t="s">
        <v>9</v>
      </c>
      <c r="G1034" t="s">
        <v>9</v>
      </c>
    </row>
    <row r="1035" spans="1:7" x14ac:dyDescent="0.3">
      <c r="A1035" s="1" t="str">
        <f>"6613"</f>
        <v>6613</v>
      </c>
      <c r="B1035" s="1"/>
      <c r="C1035" t="s">
        <v>131</v>
      </c>
      <c r="D1035" t="s">
        <v>38</v>
      </c>
      <c r="F1035" t="str">
        <f>"[CADJ, CLH, IV, JOE, JOV, OUPA, RCR, RDCS, RIN, RRD, XOIP, XOIR, XRCR, XRIN, YEND]"</f>
        <v>[CADJ, CLH, IV, JOE, JOV, OUPA, RCR, RDCS, RIN, RRD, XOIP, XOIR, XRCR, XRIN, YEND]</v>
      </c>
      <c r="G1035" t="s">
        <v>9</v>
      </c>
    </row>
    <row r="1036" spans="1:7" x14ac:dyDescent="0.3">
      <c r="A1036" s="1" t="str">
        <f>"6709"</f>
        <v>6709</v>
      </c>
      <c r="B1036" s="1"/>
      <c r="C1036" t="str">
        <f>"6028"</f>
        <v>6028</v>
      </c>
      <c r="D1036" t="s">
        <v>38</v>
      </c>
      <c r="F1036" t="str">
        <f>"[RCR, RIN, XRCR, XRIN]"</f>
        <v>[RCR, RIN, XRCR, XRIN]</v>
      </c>
      <c r="G1036" t="s">
        <v>9</v>
      </c>
    </row>
    <row r="1037" spans="1:7" x14ac:dyDescent="0.3">
      <c r="A1037" s="1" t="str">
        <f>"6800"</f>
        <v>6800</v>
      </c>
      <c r="B1037" s="1"/>
      <c r="C1037" t="s">
        <v>97</v>
      </c>
      <c r="D1037" t="s">
        <v>38</v>
      </c>
      <c r="F1037" t="str">
        <f>"[CADJ, CLH, IV, JOE, JOV, OUPA, RCR, RDCS, RIN, RRD, XOIP, XOIR, XRCR, XRIN, YEND]"</f>
        <v>[CADJ, CLH, IV, JOE, JOV, OUPA, RCR, RDCS, RIN, RRD, XOIP, XOIR, XRCR, XRIN, YEND]</v>
      </c>
      <c r="G1037" t="s">
        <v>9</v>
      </c>
    </row>
    <row r="1038" spans="1:7" x14ac:dyDescent="0.3">
      <c r="A1038" s="1" t="str">
        <f>"6801"</f>
        <v>6801</v>
      </c>
      <c r="B1038" s="1"/>
      <c r="C1038" t="s">
        <v>132</v>
      </c>
      <c r="D1038" t="s">
        <v>38</v>
      </c>
      <c r="F1038" t="str">
        <f>"[B2BT, CADJ, CLH, IV, JOE, JOV, OUPA, PMT, RCR, RDCS, RIN, RRD, XOIP, XOIR, XRCR, XRIN, YEND]"</f>
        <v>[B2BT, CADJ, CLH, IV, JOE, JOV, OUPA, PMT, RCR, RDCS, RIN, RRD, XOIP, XOIR, XRCR, XRIN, YEND]</v>
      </c>
      <c r="G1038" t="s">
        <v>9</v>
      </c>
    </row>
    <row r="1039" spans="1:7" x14ac:dyDescent="0.3">
      <c r="A1039" s="1" t="str">
        <f>"6802"</f>
        <v>6802</v>
      </c>
      <c r="B1039" s="1"/>
      <c r="C1039" t="s">
        <v>133</v>
      </c>
      <c r="D1039" t="s">
        <v>38</v>
      </c>
      <c r="F1039" t="str">
        <f>"[B2BT, CADJ, CLH, DEP, IV, JOE, JOV, OUPA, PMT, RCR, RDCS, RIN, RRD, XOIP, XOIR, XRCR, XRIN, YEND]"</f>
        <v>[B2BT, CADJ, CLH, DEP, IV, JOE, JOV, OUPA, PMT, RCR, RDCS, RIN, RRD, XOIP, XOIR, XRCR, XRIN, YEND]</v>
      </c>
      <c r="G1039" t="s">
        <v>9</v>
      </c>
    </row>
    <row r="1040" spans="1:7" x14ac:dyDescent="0.3">
      <c r="A1040" s="1" t="str">
        <f>"6803"</f>
        <v>6803</v>
      </c>
      <c r="B1040" s="1"/>
      <c r="C1040" t="s">
        <v>134</v>
      </c>
      <c r="D1040" t="s">
        <v>38</v>
      </c>
      <c r="F1040" t="str">
        <f>"[B2BT, CADJ, CLH, IV, JOE, JOV, OUPA, PMT, RCR, RDCS, RIN, RRD, XOIP, XOIR, XRCR, XRIN, YEND]"</f>
        <v>[B2BT, CADJ, CLH, IV, JOE, JOV, OUPA, PMT, RCR, RDCS, RIN, RRD, XOIP, XOIR, XRCR, XRIN, YEND]</v>
      </c>
      <c r="G1040" t="s">
        <v>9</v>
      </c>
    </row>
    <row r="1041" spans="1:7" x14ac:dyDescent="0.3">
      <c r="A1041" s="1" t="str">
        <f>"6803"</f>
        <v>6803</v>
      </c>
      <c r="B1041" s="1"/>
      <c r="C1041" t="str">
        <f>"7581"</f>
        <v>7581</v>
      </c>
      <c r="D1041" t="s">
        <v>54</v>
      </c>
      <c r="F1041" t="s">
        <v>15</v>
      </c>
      <c r="G1041" t="s">
        <v>9</v>
      </c>
    </row>
    <row r="1042" spans="1:7" x14ac:dyDescent="0.3">
      <c r="A1042" s="1" t="str">
        <f>"6804"</f>
        <v>6804</v>
      </c>
      <c r="B1042" s="1"/>
      <c r="C1042" t="s">
        <v>135</v>
      </c>
      <c r="D1042" t="s">
        <v>38</v>
      </c>
      <c r="F1042" t="str">
        <f>"[CADJ, CLH, IV, JOE, JOV, OUPA, RCR, RDCS, RIN, RRD, XOIP, XOIR, XRCR, XRIN, YEND]"</f>
        <v>[CADJ, CLH, IV, JOE, JOV, OUPA, RCR, RDCS, RIN, RRD, XOIP, XOIR, XRCR, XRIN, YEND]</v>
      </c>
      <c r="G1042" t="s">
        <v>9</v>
      </c>
    </row>
    <row r="1043" spans="1:7" x14ac:dyDescent="0.3">
      <c r="A1043" s="1" t="str">
        <f>"6805"</f>
        <v>6805</v>
      </c>
      <c r="B1043" s="1"/>
      <c r="C1043" t="str">
        <f>"622"</f>
        <v>622</v>
      </c>
      <c r="D1043" t="s">
        <v>38</v>
      </c>
      <c r="F1043" t="str">
        <f>"[B2BT, CADJ, CLH, IV, JOE, JOV, OUPA, PMT, RCR, RDCS, RIN, RRD, XOIP, XOIR, XRCR, XRIN, YEND]"</f>
        <v>[B2BT, CADJ, CLH, IV, JOE, JOV, OUPA, PMT, RCR, RDCS, RIN, RRD, XOIP, XOIR, XRCR, XRIN, YEND]</v>
      </c>
      <c r="G1043" t="s">
        <v>9</v>
      </c>
    </row>
    <row r="1044" spans="1:7" x14ac:dyDescent="0.3">
      <c r="A1044" s="1" t="str">
        <f>"6807"</f>
        <v>6807</v>
      </c>
      <c r="B1044" s="1"/>
      <c r="C1044" t="str">
        <f>"6131"</f>
        <v>6131</v>
      </c>
      <c r="D1044" t="s">
        <v>38</v>
      </c>
      <c r="F1044" t="str">
        <f>"[B2BT, CADJ, CLH, IV, JOE, JOV, OUPA, PMT, RCR, RDCS, RIN, RRD, XOIP, XOIR, XPMT, XRCR, XRIN, YEND]"</f>
        <v>[B2BT, CADJ, CLH, IV, JOE, JOV, OUPA, PMT, RCR, RDCS, RIN, RRD, XOIP, XOIR, XPMT, XRCR, XRIN, YEND]</v>
      </c>
      <c r="G1044" t="s">
        <v>9</v>
      </c>
    </row>
    <row r="1045" spans="1:7" x14ac:dyDescent="0.3">
      <c r="A1045" s="1" t="str">
        <f>"6809"</f>
        <v>6809</v>
      </c>
      <c r="B1045" s="1"/>
      <c r="C1045" t="str">
        <f>"627"</f>
        <v>627</v>
      </c>
      <c r="D1045" t="s">
        <v>38</v>
      </c>
      <c r="F1045" t="str">
        <f>"[B2BT, CADJ, CLH, DEP, IV, JOE, JOV, OUPA, PMT, RCR, RDCS, RIN, RRD, XOIP, XOIR, XPMT, XRCR, XRIN, YEND]"</f>
        <v>[B2BT, CADJ, CLH, DEP, IV, JOE, JOV, OUPA, PMT, RCR, RDCS, RIN, RRD, XOIP, XOIR, XPMT, XRCR, XRIN, YEND]</v>
      </c>
      <c r="G1045" t="s">
        <v>9</v>
      </c>
    </row>
    <row r="1046" spans="1:7" x14ac:dyDescent="0.3">
      <c r="A1046" s="1" t="str">
        <f>"6811"</f>
        <v>6811</v>
      </c>
      <c r="B1046" s="1"/>
      <c r="C1046" t="str">
        <f>"628"</f>
        <v>628</v>
      </c>
      <c r="D1046" t="s">
        <v>38</v>
      </c>
      <c r="F1046" t="str">
        <f>"[CADJ, CLH, INV, IV, JOE, JOV, OUPA, RCR, RDCS, RIN, RRD, XINV, XOIP, XOIR, XRCR, XRIN, YEND]"</f>
        <v>[CADJ, CLH, INV, IV, JOE, JOV, OUPA, RCR, RDCS, RIN, RRD, XINV, XOIP, XOIR, XRCR, XRIN, YEND]</v>
      </c>
      <c r="G1046" t="s">
        <v>9</v>
      </c>
    </row>
    <row r="1047" spans="1:7" x14ac:dyDescent="0.3">
      <c r="A1047" s="1" t="str">
        <f>"6812"</f>
        <v>6812</v>
      </c>
      <c r="B1047" s="1"/>
      <c r="C1047" t="str">
        <f>"62830"</f>
        <v>62830</v>
      </c>
      <c r="D1047" t="s">
        <v>38</v>
      </c>
      <c r="F1047" t="str">
        <f>"[JOE, RCR, RIN, RRD, XRCR, XRIN, YEND]"</f>
        <v>[JOE, RCR, RIN, RRD, XRCR, XRIN, YEND]</v>
      </c>
      <c r="G1047" t="s">
        <v>9</v>
      </c>
    </row>
    <row r="1048" spans="1:7" x14ac:dyDescent="0.3">
      <c r="A1048" s="1" t="str">
        <f>"6813"</f>
        <v>6813</v>
      </c>
      <c r="B1048" s="1"/>
      <c r="C1048" t="s">
        <v>136</v>
      </c>
      <c r="D1048" t="s">
        <v>38</v>
      </c>
      <c r="F1048" t="str">
        <f>"[B2BT, CADJ, CLH, IV, JOE, JOV, OUPA, PMT, RCR, RDCS, RIN, RRD, XOIP, XOIR, XRCR, XRIN, YEND]"</f>
        <v>[B2BT, CADJ, CLH, IV, JOE, JOV, OUPA, PMT, RCR, RDCS, RIN, RRD, XOIP, XOIR, XRCR, XRIN, YEND]</v>
      </c>
      <c r="G1048" t="s">
        <v>9</v>
      </c>
    </row>
    <row r="1049" spans="1:7" x14ac:dyDescent="0.3">
      <c r="A1049" s="1" t="str">
        <f>"6814"</f>
        <v>6814</v>
      </c>
      <c r="B1049" s="1"/>
      <c r="C1049" t="s">
        <v>136</v>
      </c>
      <c r="D1049" t="s">
        <v>38</v>
      </c>
      <c r="F1049" t="str">
        <f>"[CADJ, CLH, IV, JOV, OUPA, RCR, RDCS, RIN, XOIP, XOIR, XRCR, XRIN]"</f>
        <v>[CADJ, CLH, IV, JOV, OUPA, RCR, RDCS, RIN, XOIP, XOIR, XRCR, XRIN]</v>
      </c>
      <c r="G1049" t="s">
        <v>9</v>
      </c>
    </row>
    <row r="1050" spans="1:7" x14ac:dyDescent="0.3">
      <c r="A1050" s="1" t="str">
        <f>"6815"</f>
        <v>6815</v>
      </c>
      <c r="B1050" s="1"/>
      <c r="C1050" t="s">
        <v>137</v>
      </c>
      <c r="D1050" t="s">
        <v>38</v>
      </c>
      <c r="F1050" t="str">
        <f>"[B2BT, CADJ, CLH, IV, JOE, JOV, OUPA, PMT, RCR, RDCS, RIN, RRD, XOIP, XOIR, XPMT, XRCR, XRIN, YEND]"</f>
        <v>[B2BT, CADJ, CLH, IV, JOE, JOV, OUPA, PMT, RCR, RDCS, RIN, RRD, XOIP, XOIR, XPMT, XRCR, XRIN, YEND]</v>
      </c>
      <c r="G1050" t="s">
        <v>9</v>
      </c>
    </row>
    <row r="1051" spans="1:7" x14ac:dyDescent="0.3">
      <c r="A1051" s="1" t="str">
        <f>"6816"</f>
        <v>6816</v>
      </c>
      <c r="B1051" s="1"/>
      <c r="C1051" t="s">
        <v>138</v>
      </c>
      <c r="D1051" t="s">
        <v>38</v>
      </c>
      <c r="F1051" t="str">
        <f>"[JOE, RCR, RIN, RRD, XRCR, XRIN, YEND]"</f>
        <v>[JOE, RCR, RIN, RRD, XRCR, XRIN, YEND]</v>
      </c>
      <c r="G1051" t="s">
        <v>9</v>
      </c>
    </row>
    <row r="1052" spans="1:7" x14ac:dyDescent="0.3">
      <c r="A1052" s="1" t="str">
        <f>"6817"</f>
        <v>6817</v>
      </c>
      <c r="B1052" s="1"/>
      <c r="C1052" t="s">
        <v>139</v>
      </c>
      <c r="D1052" t="s">
        <v>38</v>
      </c>
      <c r="F1052" t="str">
        <f>"[RCR, RIN, XRCR, XRIN]"</f>
        <v>[RCR, RIN, XRCR, XRIN]</v>
      </c>
      <c r="G1052" t="s">
        <v>9</v>
      </c>
    </row>
    <row r="1053" spans="1:7" x14ac:dyDescent="0.3">
      <c r="A1053" s="1" t="str">
        <f>"6820"</f>
        <v>6820</v>
      </c>
      <c r="B1053" s="1"/>
      <c r="C1053" t="str">
        <f>"6458"</f>
        <v>6458</v>
      </c>
      <c r="D1053" t="s">
        <v>38</v>
      </c>
      <c r="F1053" t="str">
        <f>"[CADJ, CLH, IV, JOE, JOV, OUPA, RCR, RDCS, RIN, RRD, XOIP, XOIR, XRCR, XRIN, YEND]"</f>
        <v>[CADJ, CLH, IV, JOE, JOV, OUPA, RCR, RDCS, RIN, RRD, XOIP, XOIR, XRCR, XRIN, YEND]</v>
      </c>
      <c r="G1053" t="s">
        <v>9</v>
      </c>
    </row>
    <row r="1054" spans="1:7" x14ac:dyDescent="0.3">
      <c r="A1054" s="1" t="str">
        <f>"6821"</f>
        <v>6821</v>
      </c>
      <c r="B1054" s="1"/>
      <c r="C1054" t="str">
        <f>"6581"</f>
        <v>6581</v>
      </c>
      <c r="D1054" t="s">
        <v>38</v>
      </c>
      <c r="F1054" t="str">
        <f>"[B2BT, JOE, PMT, RCR, RIN, RRD, XRCR, XRIN, YEND]"</f>
        <v>[B2BT, JOE, PMT, RCR, RIN, RRD, XRCR, XRIN, YEND]</v>
      </c>
      <c r="G1054" t="s">
        <v>9</v>
      </c>
    </row>
    <row r="1055" spans="1:7" x14ac:dyDescent="0.3">
      <c r="A1055" s="1" t="str">
        <f>"6821"</f>
        <v>6821</v>
      </c>
      <c r="B1055" s="1"/>
      <c r="C1055" t="s">
        <v>140</v>
      </c>
      <c r="D1055" t="s">
        <v>38</v>
      </c>
      <c r="F1055" t="s">
        <v>9</v>
      </c>
      <c r="G1055" t="s">
        <v>9</v>
      </c>
    </row>
    <row r="1056" spans="1:7" x14ac:dyDescent="0.3">
      <c r="A1056" s="1" t="str">
        <f>"6823"</f>
        <v>6823</v>
      </c>
      <c r="B1056" s="1"/>
      <c r="C1056" t="s">
        <v>94</v>
      </c>
      <c r="D1056" t="s">
        <v>38</v>
      </c>
      <c r="F1056" t="str">
        <f>"[RCR, RIN, XRCR, XRIN]"</f>
        <v>[RCR, RIN, XRCR, XRIN]</v>
      </c>
      <c r="G1056" t="s">
        <v>9</v>
      </c>
    </row>
    <row r="1057" spans="1:7" x14ac:dyDescent="0.3">
      <c r="A1057" s="1" t="str">
        <f>"6823"</f>
        <v>6823</v>
      </c>
      <c r="B1057" s="1"/>
      <c r="C1057" t="s">
        <v>91</v>
      </c>
      <c r="D1057" t="s">
        <v>54</v>
      </c>
      <c r="F1057" t="str">
        <f>"[ICR, INV, XICR, XINV]"</f>
        <v>[ICR, INV, XICR, XINV]</v>
      </c>
      <c r="G1057" t="s">
        <v>9</v>
      </c>
    </row>
    <row r="1058" spans="1:7" x14ac:dyDescent="0.3">
      <c r="A1058" s="1" t="str">
        <f>"6830"</f>
        <v>6830</v>
      </c>
      <c r="B1058" s="1"/>
      <c r="C1058" t="str">
        <f>"6581"</f>
        <v>6581</v>
      </c>
      <c r="D1058" t="s">
        <v>38</v>
      </c>
      <c r="F1058" t="str">
        <f>"[CADJ, CLH, IV, JOE, JOV, OUPA, RCR, RDCS, RIN, RRD, XOIP, XOIR, XRCR, XRIN, YEND]"</f>
        <v>[CADJ, CLH, IV, JOE, JOV, OUPA, RCR, RDCS, RIN, RRD, XOIP, XOIR, XRCR, XRIN, YEND]</v>
      </c>
      <c r="G1058" t="s">
        <v>9</v>
      </c>
    </row>
    <row r="1059" spans="1:7" x14ac:dyDescent="0.3">
      <c r="A1059" s="1" t="str">
        <f>"6830"</f>
        <v>6830</v>
      </c>
      <c r="B1059" s="1"/>
      <c r="C1059" t="str">
        <f>"7581"</f>
        <v>7581</v>
      </c>
      <c r="D1059" t="s">
        <v>54</v>
      </c>
      <c r="F1059" t="str">
        <f>"[DEP, ICR, INV, XICR, XINV]"</f>
        <v>[DEP, ICR, INV, XICR, XINV]</v>
      </c>
      <c r="G1059" t="s">
        <v>9</v>
      </c>
    </row>
    <row r="1060" spans="1:7" x14ac:dyDescent="0.3">
      <c r="A1060" s="1" t="str">
        <f>"6837"</f>
        <v>6837</v>
      </c>
      <c r="B1060" s="1"/>
      <c r="C1060" t="s">
        <v>90</v>
      </c>
      <c r="D1060" t="s">
        <v>38</v>
      </c>
      <c r="F1060" t="str">
        <f>"[JOE, RCR, RIN, RRD, XRCR, XRIN, YEND]"</f>
        <v>[JOE, RCR, RIN, RRD, XRCR, XRIN, YEND]</v>
      </c>
      <c r="G1060" t="s">
        <v>9</v>
      </c>
    </row>
    <row r="1061" spans="1:7" x14ac:dyDescent="0.3">
      <c r="A1061" s="1" t="str">
        <f>"6837"</f>
        <v>6837</v>
      </c>
      <c r="B1061" s="1"/>
      <c r="C1061" t="s">
        <v>91</v>
      </c>
      <c r="D1061" t="s">
        <v>54</v>
      </c>
      <c r="F1061" t="str">
        <f>"[ICR, INV, XICR, XINV]"</f>
        <v>[ICR, INV, XICR, XINV]</v>
      </c>
      <c r="G1061" t="s">
        <v>9</v>
      </c>
    </row>
    <row r="1062" spans="1:7" x14ac:dyDescent="0.3">
      <c r="A1062" s="1" t="str">
        <f>"6845"</f>
        <v>6845</v>
      </c>
      <c r="B1062" s="1"/>
      <c r="C1062" t="s">
        <v>117</v>
      </c>
      <c r="D1062" t="s">
        <v>38</v>
      </c>
      <c r="F1062" t="str">
        <f>"[CADJ, CLH, IV, JOE, JOV, OUPA, RCR, RDCS, RIN, RRD, XOIP, XOIR, XRCR, XRIN, YEND]"</f>
        <v>[CADJ, CLH, IV, JOE, JOV, OUPA, RCR, RDCS, RIN, RRD, XOIP, XOIR, XRCR, XRIN, YEND]</v>
      </c>
      <c r="G1062" t="s">
        <v>9</v>
      </c>
    </row>
    <row r="1063" spans="1:7" x14ac:dyDescent="0.3">
      <c r="A1063" s="1" t="str">
        <f>"6855"</f>
        <v>6855</v>
      </c>
      <c r="B1063" s="1"/>
      <c r="C1063" t="s">
        <v>97</v>
      </c>
      <c r="D1063" t="s">
        <v>38</v>
      </c>
      <c r="F1063" t="str">
        <f>"[CADJ, CLH, IV, JOE, JOV, OUPA, RCR, RDCS, RIN, RRD, XOIP, XOIR, XRCR, XRIN, YEND]"</f>
        <v>[CADJ, CLH, IV, JOE, JOV, OUPA, RCR, RDCS, RIN, RRD, XOIP, XOIR, XRCR, XRIN, YEND]</v>
      </c>
      <c r="G1063" t="s">
        <v>9</v>
      </c>
    </row>
    <row r="1064" spans="1:7" x14ac:dyDescent="0.3">
      <c r="A1064" s="1" t="str">
        <f>"6860"</f>
        <v>6860</v>
      </c>
      <c r="B1064" s="1"/>
      <c r="C1064" t="s">
        <v>62</v>
      </c>
      <c r="D1064" t="s">
        <v>38</v>
      </c>
      <c r="F1064" t="str">
        <f>"[CADJ, CLH, IV, JOE, JOV, OUPA, RCR, RDCS, RIN, RRD, XOIP, XOIR, XRCR, XRIN, YEND]"</f>
        <v>[CADJ, CLH, IV, JOE, JOV, OUPA, RCR, RDCS, RIN, RRD, XOIP, XOIR, XRCR, XRIN, YEND]</v>
      </c>
      <c r="G1064" t="s">
        <v>9</v>
      </c>
    </row>
    <row r="1065" spans="1:7" x14ac:dyDescent="0.3">
      <c r="A1065" s="1" t="str">
        <f>"6865"</f>
        <v>6865</v>
      </c>
      <c r="B1065" s="1"/>
      <c r="C1065" t="s">
        <v>97</v>
      </c>
      <c r="D1065" t="s">
        <v>38</v>
      </c>
      <c r="F1065" t="str">
        <f>"[CADJ, CLH, IV, JOE, JOV, OUPA, RCR, RDCS, RIN, RRD, XOIP, XOIR, XRCR, XRIN, YEND]"</f>
        <v>[CADJ, CLH, IV, JOE, JOV, OUPA, RCR, RDCS, RIN, RRD, XOIP, XOIR, XRCR, XRIN, YEND]</v>
      </c>
      <c r="G1065" t="s">
        <v>9</v>
      </c>
    </row>
    <row r="1066" spans="1:7" x14ac:dyDescent="0.3">
      <c r="A1066" s="1" t="str">
        <f>"6870"</f>
        <v>6870</v>
      </c>
      <c r="B1066" s="1"/>
      <c r="C1066" t="s">
        <v>62</v>
      </c>
      <c r="D1066" t="s">
        <v>38</v>
      </c>
      <c r="F1066" t="str">
        <f>"[CADJ, CLH, IV, JOE, JOV, OUPA, RCR, RDCS, RIN, RRD, XOIP, XOIR, XRCR, XRIN, YEND]"</f>
        <v>[CADJ, CLH, IV, JOE, JOV, OUPA, RCR, RDCS, RIN, RRD, XOIP, XOIR, XRCR, XRIN, YEND]</v>
      </c>
      <c r="G1066" t="s">
        <v>9</v>
      </c>
    </row>
    <row r="1067" spans="1:7" x14ac:dyDescent="0.3">
      <c r="A1067" s="1" t="str">
        <f>"6877"</f>
        <v>6877</v>
      </c>
      <c r="B1067" s="1"/>
      <c r="C1067" t="s">
        <v>140</v>
      </c>
      <c r="D1067" t="s">
        <v>38</v>
      </c>
      <c r="F1067" t="str">
        <f>"[JOE, RRD, YEND]"</f>
        <v>[JOE, RRD, YEND]</v>
      </c>
      <c r="G1067" t="s">
        <v>9</v>
      </c>
    </row>
    <row r="1068" spans="1:7" x14ac:dyDescent="0.3">
      <c r="A1068" s="1" t="str">
        <f>"6878"</f>
        <v>6878</v>
      </c>
      <c r="B1068" s="1"/>
      <c r="C1068" t="s">
        <v>50</v>
      </c>
      <c r="D1068" t="s">
        <v>27</v>
      </c>
      <c r="F1068" t="str">
        <f>"[JOE, RRD, YEND]"</f>
        <v>[JOE, RRD, YEND]</v>
      </c>
      <c r="G1068" t="s">
        <v>9</v>
      </c>
    </row>
    <row r="1069" spans="1:7" x14ac:dyDescent="0.3">
      <c r="A1069" s="1" t="str">
        <f>"6887"</f>
        <v>6887</v>
      </c>
      <c r="B1069" s="1"/>
      <c r="C1069" t="s">
        <v>117</v>
      </c>
      <c r="D1069" t="s">
        <v>38</v>
      </c>
      <c r="F1069" t="str">
        <f>"[CADJ, CLH, IV, JOE, JOV, OUPA, RCR, RDCS, RIN, RRD, XOIP, XOIR, XRCR, XRIN, YEND]"</f>
        <v>[CADJ, CLH, IV, JOE, JOV, OUPA, RCR, RDCS, RIN, RRD, XOIP, XOIR, XRCR, XRIN, YEND]</v>
      </c>
      <c r="G1069" t="s">
        <v>9</v>
      </c>
    </row>
    <row r="1070" spans="1:7" x14ac:dyDescent="0.3">
      <c r="A1070" s="1" t="str">
        <f>"6890"</f>
        <v>6890</v>
      </c>
      <c r="B1070" s="1"/>
      <c r="C1070" t="s">
        <v>141</v>
      </c>
      <c r="D1070" t="s">
        <v>38</v>
      </c>
      <c r="F1070" t="str">
        <f>"[CADJ, CLH, IV, JOE, JOV, OUPA, RCR, RDCS, RIN, RRD, XOIP, XOIR, XRCR, XRIN, YEND]"</f>
        <v>[CADJ, CLH, IV, JOE, JOV, OUPA, RCR, RDCS, RIN, RRD, XOIP, XOIR, XRCR, XRIN, YEND]</v>
      </c>
      <c r="G1070" t="s">
        <v>9</v>
      </c>
    </row>
    <row r="1071" spans="1:7" x14ac:dyDescent="0.3">
      <c r="A1071" s="1" t="str">
        <f>"6892"</f>
        <v>6892</v>
      </c>
      <c r="B1071" s="1"/>
      <c r="C1071" t="s">
        <v>116</v>
      </c>
      <c r="D1071" t="s">
        <v>38</v>
      </c>
      <c r="F1071" t="str">
        <f>"[JOE, RCR, RIN, RRD, XRCR, XRIN, YEND]"</f>
        <v>[JOE, RCR, RIN, RRD, XRCR, XRIN, YEND]</v>
      </c>
      <c r="G1071" t="s">
        <v>9</v>
      </c>
    </row>
    <row r="1072" spans="1:7" x14ac:dyDescent="0.3">
      <c r="A1072" s="1" t="str">
        <f>"6893"</f>
        <v>6893</v>
      </c>
      <c r="B1072" s="1"/>
      <c r="C1072" t="s">
        <v>117</v>
      </c>
      <c r="D1072" t="s">
        <v>38</v>
      </c>
      <c r="F1072" t="str">
        <f>"[CADJ, CLH, IV, JOE, JOV, OUPA, RCR, RDCS, RIN, RRD, XOIP, XOIR, XRCR, XRIN, YEND]"</f>
        <v>[CADJ, CLH, IV, JOE, JOV, OUPA, RCR, RDCS, RIN, RRD, XOIP, XOIR, XRCR, XRIN, YEND]</v>
      </c>
      <c r="G1072" t="s">
        <v>9</v>
      </c>
    </row>
    <row r="1073" spans="1:7" x14ac:dyDescent="0.3">
      <c r="A1073" s="1" t="str">
        <f>"6893"</f>
        <v>6893</v>
      </c>
      <c r="B1073" s="1"/>
      <c r="C1073" t="s">
        <v>91</v>
      </c>
      <c r="D1073" t="s">
        <v>54</v>
      </c>
      <c r="F1073" t="str">
        <f>"[ICR, INV, XICR, XINV]"</f>
        <v>[ICR, INV, XICR, XINV]</v>
      </c>
      <c r="G1073" t="s">
        <v>9</v>
      </c>
    </row>
    <row r="1074" spans="1:7" x14ac:dyDescent="0.3">
      <c r="A1074" s="1" t="str">
        <f>"6895"</f>
        <v>6895</v>
      </c>
      <c r="B1074" s="1"/>
      <c r="C1074" t="s">
        <v>62</v>
      </c>
      <c r="D1074" t="s">
        <v>38</v>
      </c>
      <c r="F1074" t="str">
        <f>"[JOE, RCR, RIN, RRD, XRCR, XRIN, YEND]"</f>
        <v>[JOE, RCR, RIN, RRD, XRCR, XRIN, YEND]</v>
      </c>
      <c r="G1074" t="s">
        <v>9</v>
      </c>
    </row>
    <row r="1075" spans="1:7" x14ac:dyDescent="0.3">
      <c r="A1075" s="1" t="str">
        <f>"6896"</f>
        <v>6896</v>
      </c>
      <c r="B1075" s="1"/>
      <c r="C1075" t="s">
        <v>91</v>
      </c>
      <c r="D1075" t="s">
        <v>54</v>
      </c>
      <c r="F1075" t="str">
        <f>"[B2BT, CADJ, CLH, DEP, ES, ICR, INV, IV, JOE, JOV, OUPA, PMT, PRO, RCR, RDCS, RIN, RRD, XICR, XINV, XOIP, XOIR, XPMT, XRCR, XRIN, YEND]"</f>
        <v>[B2BT, CADJ, CLH, DEP, ES, ICR, INV, IV, JOE, JOV, OUPA, PMT, PRO, RCR, RDCS, RIN, RRD, XICR, XINV, XOIP, XOIR, XPMT, XRCR, XRIN, YEND]</v>
      </c>
      <c r="G1075" t="str">
        <f>"[RIN/XRCR, RCR/XRIN, INV/XINV, ICR/XICR]"</f>
        <v>[RIN/XRCR, RCR/XRIN, INV/XINV, ICR/XICR]</v>
      </c>
    </row>
    <row r="1076" spans="1:7" x14ac:dyDescent="0.3">
      <c r="A1076" s="1" t="str">
        <f>"6897"</f>
        <v>6897</v>
      </c>
      <c r="B1076" s="1"/>
      <c r="C1076" t="s">
        <v>117</v>
      </c>
      <c r="D1076" t="s">
        <v>38</v>
      </c>
      <c r="F1076" t="str">
        <f>"[CADJ, CLH, IV, JOE, JOV, OUPA, RCR, RDCS, RIN, RRD, XOIP, XOIR, XRCR, XRIN, YEND]"</f>
        <v>[CADJ, CLH, IV, JOE, JOV, OUPA, RCR, RDCS, RIN, RRD, XOIP, XOIR, XRCR, XRIN, YEND]</v>
      </c>
      <c r="G1076" t="s">
        <v>9</v>
      </c>
    </row>
    <row r="1077" spans="1:7" x14ac:dyDescent="0.3">
      <c r="A1077" s="1" t="str">
        <f>"6898"</f>
        <v>6898</v>
      </c>
      <c r="B1077" s="1"/>
      <c r="C1077" t="s">
        <v>117</v>
      </c>
      <c r="D1077" t="s">
        <v>38</v>
      </c>
      <c r="F1077" t="str">
        <f>"[CADJ, CLH, IV, JOE, JOV, OUPA, RCR, RDCS, RIN, RRD, XOIP, XOIR, XRCR, XRIN, YEND]"</f>
        <v>[CADJ, CLH, IV, JOE, JOV, OUPA, RCR, RDCS, RIN, RRD, XOIP, XOIR, XRCR, XRIN, YEND]</v>
      </c>
      <c r="G1077" t="s">
        <v>9</v>
      </c>
    </row>
    <row r="1078" spans="1:7" x14ac:dyDescent="0.3">
      <c r="A1078" s="1" t="str">
        <f>"6901"</f>
        <v>6901</v>
      </c>
      <c r="B1078" s="1"/>
      <c r="C1078" t="str">
        <f>"654"</f>
        <v>654</v>
      </c>
      <c r="D1078" t="s">
        <v>38</v>
      </c>
      <c r="F1078" t="str">
        <f>"[CADJ, CLH, IV, JOV, OUPA, RDCS, XOIP, XOIR]"</f>
        <v>[CADJ, CLH, IV, JOV, OUPA, RDCS, XOIP, XOIR]</v>
      </c>
      <c r="G1078" t="s">
        <v>9</v>
      </c>
    </row>
    <row r="1079" spans="1:7" x14ac:dyDescent="0.3">
      <c r="A1079" s="1" t="str">
        <f>"7001"</f>
        <v>7001</v>
      </c>
      <c r="B1079" s="1"/>
      <c r="C1079" t="str">
        <f>"6581"</f>
        <v>6581</v>
      </c>
      <c r="D1079" t="s">
        <v>38</v>
      </c>
      <c r="F1079" t="str">
        <f>"[CADJ, CLH, IV, JOV, OUPA, RCR, RDCS, RIN, XOIP, XOIR, XRCR, XRIN]"</f>
        <v>[CADJ, CLH, IV, JOV, OUPA, RCR, RDCS, RIN, XOIP, XOIR, XRCR, XRIN]</v>
      </c>
      <c r="G1079" t="s">
        <v>9</v>
      </c>
    </row>
    <row r="1080" spans="1:7" x14ac:dyDescent="0.3">
      <c r="A1080" s="1" t="str">
        <f>"7001"</f>
        <v>7001</v>
      </c>
      <c r="B1080" s="1"/>
      <c r="C1080" t="str">
        <f>"666"</f>
        <v>666</v>
      </c>
      <c r="D1080" t="s">
        <v>38</v>
      </c>
      <c r="F1080" t="str">
        <f>"[JOE, RRD, YEND]"</f>
        <v>[JOE, RRD, YEND]</v>
      </c>
      <c r="G1080" t="s">
        <v>9</v>
      </c>
    </row>
    <row r="1081" spans="1:7" x14ac:dyDescent="0.3">
      <c r="A1081" s="1" t="str">
        <f>"7004"</f>
        <v>7004</v>
      </c>
      <c r="B1081" s="1"/>
      <c r="C1081" t="s">
        <v>142</v>
      </c>
      <c r="D1081" t="s">
        <v>38</v>
      </c>
      <c r="F1081" t="str">
        <f>"[B2BT, CADJ, CLH, DEP, ES, ICR, INV, IS, IV, JOE, JOV, OUPA, PMT, RCR, RDCS, RIN, RRD, XICR, XINV, XOIP, XOIR, XPMT, XRCR, XRIN, YEND]"</f>
        <v>[B2BT, CADJ, CLH, DEP, ES, ICR, INV, IS, IV, JOE, JOV, OUPA, PMT, RCR, RDCS, RIN, RRD, XICR, XINV, XOIP, XOIR, XPMT, XRCR, XRIN, YEND]</v>
      </c>
      <c r="G1081" t="str">
        <f>"[RIN/XRCR, RCR/XRIN, INV/XINV, ICR/XICR]"</f>
        <v>[RIN/XRCR, RCR/XRIN, INV/XINV, ICR/XICR]</v>
      </c>
    </row>
    <row r="1082" spans="1:7" x14ac:dyDescent="0.3">
      <c r="A1082" s="1" t="str">
        <f>"7202"</f>
        <v>7202</v>
      </c>
      <c r="B1082" s="1"/>
      <c r="C1082" t="str">
        <f>"635"</f>
        <v>635</v>
      </c>
      <c r="D1082" t="s">
        <v>38</v>
      </c>
      <c r="F1082" t="str">
        <f>"[B2BT, PMT]"</f>
        <v>[B2BT, PMT]</v>
      </c>
      <c r="G1082" t="s">
        <v>9</v>
      </c>
    </row>
    <row r="1083" spans="1:7" x14ac:dyDescent="0.3">
      <c r="A1083" s="1" t="str">
        <f>"7401"</f>
        <v>7401</v>
      </c>
      <c r="B1083" s="1"/>
      <c r="C1083" t="str">
        <f>"628"</f>
        <v>628</v>
      </c>
      <c r="D1083" t="s">
        <v>38</v>
      </c>
      <c r="F1083" t="str">
        <f>"[RCR, RIN, XRCR, XRIN]"</f>
        <v>[RCR, RIN, XRCR, XRIN]</v>
      </c>
      <c r="G1083" t="s">
        <v>9</v>
      </c>
    </row>
    <row r="1084" spans="1:7" x14ac:dyDescent="0.3">
      <c r="A1084" s="1" t="str">
        <f>"7402"</f>
        <v>7402</v>
      </c>
      <c r="B1084" s="1"/>
      <c r="C1084" t="str">
        <f>"6581"</f>
        <v>6581</v>
      </c>
      <c r="D1084" t="s">
        <v>38</v>
      </c>
      <c r="F1084" t="str">
        <f>"[B2BT, CADJ, CLH, INV, IV, JOE, JOV, OUPA, PMT, RCR, RDCS, RIN, RRD, XINV, XOIP, XOIR, XPMT, XRCR, XRIN, YEND]"</f>
        <v>[B2BT, CADJ, CLH, INV, IV, JOE, JOV, OUPA, PMT, RCR, RDCS, RIN, RRD, XINV, XOIP, XOIR, XPMT, XRCR, XRIN, YEND]</v>
      </c>
      <c r="G1084" t="s">
        <v>9</v>
      </c>
    </row>
    <row r="1085" spans="1:7" x14ac:dyDescent="0.3">
      <c r="A1085" s="1" t="str">
        <f>"7403"</f>
        <v>7403</v>
      </c>
      <c r="B1085" s="1"/>
      <c r="C1085" t="str">
        <f>"61201"</f>
        <v>61201</v>
      </c>
      <c r="D1085" t="s">
        <v>38</v>
      </c>
      <c r="F1085" t="str">
        <f>"[B2BT, CADJ, CLH, INV, IV, JOE, JOV, OUPA, PMT, RCR, RDCS, RIN, RRD, XINV, XOIP, XOIR, XPMT, XRCR, XRIN, YEND]"</f>
        <v>[B2BT, CADJ, CLH, INV, IV, JOE, JOV, OUPA, PMT, RCR, RDCS, RIN, RRD, XINV, XOIP, XOIR, XPMT, XRCR, XRIN, YEND]</v>
      </c>
      <c r="G1085" t="s">
        <v>9</v>
      </c>
    </row>
    <row r="1086" spans="1:7" x14ac:dyDescent="0.3">
      <c r="A1086" s="1" t="str">
        <f>"7550"</f>
        <v>7550</v>
      </c>
      <c r="B1086" s="1" t="str">
        <f>"222"</f>
        <v>222</v>
      </c>
      <c r="C1086" t="str">
        <f>"691"</f>
        <v>691</v>
      </c>
      <c r="D1086" t="s">
        <v>38</v>
      </c>
      <c r="F1086" t="str">
        <f>"[CADJ, CLH, IV, JOE, JOV, OUPA, RDCS, RRD, XOIP, XOIR, YEND]"</f>
        <v>[CADJ, CLH, IV, JOE, JOV, OUPA, RDCS, RRD, XOIP, XOIR, YEND]</v>
      </c>
      <c r="G1086" t="s">
        <v>9</v>
      </c>
    </row>
    <row r="1087" spans="1:7" x14ac:dyDescent="0.3">
      <c r="A1087" s="1" t="str">
        <f>"7562"</f>
        <v>7562</v>
      </c>
      <c r="B1087" s="1"/>
      <c r="C1087" t="s">
        <v>143</v>
      </c>
      <c r="D1087" t="s">
        <v>38</v>
      </c>
      <c r="F1087" t="str">
        <f>"[B2BT, CADJ, CLH, DEP, IV, JOE, JOV, OUPA, PMT, RDCS, RRD, XOIP, XOIR, YEND]"</f>
        <v>[B2BT, CADJ, CLH, DEP, IV, JOE, JOV, OUPA, PMT, RDCS, RRD, XOIP, XOIR, YEND]</v>
      </c>
      <c r="G1087" t="s">
        <v>9</v>
      </c>
    </row>
    <row r="1088" spans="1:7" x14ac:dyDescent="0.3">
      <c r="A1088" s="1" t="str">
        <f>"7562"</f>
        <v>7562</v>
      </c>
      <c r="B1088" s="1" t="str">
        <f>"222"</f>
        <v>222</v>
      </c>
      <c r="C1088" t="s">
        <v>143</v>
      </c>
      <c r="D1088" t="s">
        <v>38</v>
      </c>
      <c r="F1088" t="str">
        <f>"[B2BT, CADJ, CLH, DEP, IV, JOE, JOV, OUPA, PMT, RDCS, RRD, XOIP, XOIR, YEND]"</f>
        <v>[B2BT, CADJ, CLH, DEP, IV, JOE, JOV, OUPA, PMT, RDCS, RRD, XOIP, XOIR, YEND]</v>
      </c>
      <c r="G1088" t="s">
        <v>9</v>
      </c>
    </row>
    <row r="1089" spans="1:7" x14ac:dyDescent="0.3">
      <c r="A1089" s="1" t="str">
        <f>"7616"</f>
        <v>7616</v>
      </c>
      <c r="B1089" s="1"/>
      <c r="C1089" t="s">
        <v>143</v>
      </c>
      <c r="D1089" t="s">
        <v>38</v>
      </c>
      <c r="F1089" t="str">
        <f>"[B2BT, CADJ, CLH, DEP, IV, JOE, JOV, OUPA, PMT, RDCS, RRD, XOIP, XOIR, YEND]"</f>
        <v>[B2BT, CADJ, CLH, DEP, IV, JOE, JOV, OUPA, PMT, RDCS, RRD, XOIP, XOIR, YEND]</v>
      </c>
      <c r="G1089" t="s">
        <v>9</v>
      </c>
    </row>
    <row r="1090" spans="1:7" x14ac:dyDescent="0.3">
      <c r="A1090" s="1" t="str">
        <f>"7622"</f>
        <v>7622</v>
      </c>
      <c r="B1090" s="1"/>
      <c r="C1090" t="s">
        <v>143</v>
      </c>
      <c r="D1090" t="s">
        <v>38</v>
      </c>
      <c r="F1090" t="str">
        <f>"[B2BT, CADJ, CLH, DEP, IV, JOE, JOV, OUPA, PMT, RDCS, RRD, XOIP, XOIR, YEND]"</f>
        <v>[B2BT, CADJ, CLH, DEP, IV, JOE, JOV, OUPA, PMT, RDCS, RRD, XOIP, XOIR, YEND]</v>
      </c>
      <c r="G1090" t="s">
        <v>9</v>
      </c>
    </row>
    <row r="1091" spans="1:7" x14ac:dyDescent="0.3">
      <c r="A1091" s="1" t="str">
        <f>"7623"</f>
        <v>7623</v>
      </c>
      <c r="B1091" s="1" t="str">
        <f>"222"</f>
        <v>222</v>
      </c>
      <c r="C1091" t="s">
        <v>143</v>
      </c>
      <c r="D1091" t="s">
        <v>38</v>
      </c>
      <c r="F1091" t="str">
        <f>"[B2BT, CADJ, CLH, DEP, IV, JOE, JOV, OUPA, PMT, RDCS, RRD, XOIP, XOIR, YEND]"</f>
        <v>[B2BT, CADJ, CLH, DEP, IV, JOE, JOV, OUPA, PMT, RDCS, RRD, XOIP, XOIR, YEND]</v>
      </c>
      <c r="G1091" t="s">
        <v>9</v>
      </c>
    </row>
    <row r="1092" spans="1:7" x14ac:dyDescent="0.3">
      <c r="A1092" s="1" t="str">
        <f>"780010"</f>
        <v>780010</v>
      </c>
      <c r="B1092" s="1"/>
      <c r="C1092" t="str">
        <f>"7588"</f>
        <v>7588</v>
      </c>
      <c r="D1092" t="s">
        <v>54</v>
      </c>
      <c r="F1092" t="str">
        <f>"[CADJ, CLH, IV, JOV, OUPA, RDCS, XOIP, XOIR]"</f>
        <v>[CADJ, CLH, IV, JOV, OUPA, RDCS, XOIP, XOIR]</v>
      </c>
      <c r="G1092" t="s">
        <v>9</v>
      </c>
    </row>
    <row r="1093" spans="1:7" x14ac:dyDescent="0.3">
      <c r="A1093" s="1" t="str">
        <f>"780015"</f>
        <v>780015</v>
      </c>
      <c r="B1093" s="1"/>
      <c r="C1093" t="s">
        <v>52</v>
      </c>
      <c r="D1093" t="s">
        <v>38</v>
      </c>
      <c r="F1093" t="str">
        <f>"[CADJ, CLH, IV, JOV, OUPA, RDCS, XOIP, XOIR]"</f>
        <v>[CADJ, CLH, IV, JOV, OUPA, RDCS, XOIP, XOIR]</v>
      </c>
      <c r="G1093" t="s">
        <v>9</v>
      </c>
    </row>
    <row r="1094" spans="1:7" x14ac:dyDescent="0.3">
      <c r="A1094" s="1" t="str">
        <f>"780020"</f>
        <v>780020</v>
      </c>
      <c r="B1094" s="1"/>
      <c r="C1094" t="s">
        <v>62</v>
      </c>
      <c r="D1094" t="s">
        <v>38</v>
      </c>
      <c r="F1094" t="str">
        <f>"[CADJ, CLH, IV, JOV, OUPA, RDCS, XOIP, XOIR]"</f>
        <v>[CADJ, CLH, IV, JOV, OUPA, RDCS, XOIP, XOIR]</v>
      </c>
      <c r="G1094" t="s">
        <v>9</v>
      </c>
    </row>
    <row r="1095" spans="1:7" x14ac:dyDescent="0.3">
      <c r="A1095" s="1" t="str">
        <f>"780030"</f>
        <v>780030</v>
      </c>
      <c r="B1095" s="1"/>
      <c r="C1095" t="s">
        <v>98</v>
      </c>
      <c r="D1095" t="s">
        <v>38</v>
      </c>
      <c r="F1095" t="str">
        <f>"[CADJ, CLH, IV, JOV, OUPA, RDCS, XOIP, XOIR]"</f>
        <v>[CADJ, CLH, IV, JOV, OUPA, RDCS, XOIP, XOIR]</v>
      </c>
      <c r="G1095" t="s">
        <v>9</v>
      </c>
    </row>
    <row r="1096" spans="1:7" x14ac:dyDescent="0.3">
      <c r="A1096" s="1" t="str">
        <f>"780035"</f>
        <v>780035</v>
      </c>
      <c r="B1096" s="1"/>
      <c r="C1096" t="str">
        <f>"7588"</f>
        <v>7588</v>
      </c>
      <c r="D1096" t="s">
        <v>54</v>
      </c>
      <c r="F1096" t="str">
        <f>"[CADJ, CLH, IV, JOV, OUPA, RDCS, XOIP, XOIR]"</f>
        <v>[CADJ, CLH, IV, JOV, OUPA, RDCS, XOIP, XOIR]</v>
      </c>
      <c r="G109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statutory-gl-13-May-2025-121044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Ferdis Curban</dc:creator>
  <cp:lastModifiedBy>Cristian Iordache</cp:lastModifiedBy>
  <dcterms:created xsi:type="dcterms:W3CDTF">2025-05-13T12:11:15Z</dcterms:created>
  <dcterms:modified xsi:type="dcterms:W3CDTF">2025-05-20T14:06:42Z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