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FSBOT 23 FEB\FSBotMirus\exceltemp\"/>
    </mc:Choice>
  </mc:AlternateContent>
  <xr:revisionPtr revIDLastSave="0" documentId="13_ncr:1_{A5D903A0-0A22-4C9C-B74F-A9A1D62589F2}" xr6:coauthVersionLast="47" xr6:coauthVersionMax="47" xr10:uidLastSave="{00000000-0000-0000-0000-000000000000}"/>
  <bookViews>
    <workbookView xWindow="-110" yWindow="-110" windowWidth="19420" windowHeight="1056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PL mapping Std" sheetId="6" r:id="rId17"/>
    <sheet name="BS Mapping std" sheetId="5"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5" hidden="1">'3. F30'!$B$17:$N$265</definedName>
    <definedName name="_xlnm._FilterDatabase" localSheetId="17" hidden="1">'BS Mapping std'!$A$1:$N$341</definedName>
    <definedName name="_xlnm._FilterDatabase" localSheetId="18" hidden="1">'F30 mapping'!$A$1:$D$486</definedName>
    <definedName name="_xlnm._FilterDatabase" localSheetId="13" hidden="1">#REF!</definedName>
    <definedName name="_xlnm._FilterDatabase" localSheetId="16"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8" i="4" l="1"/>
  <c r="P49" i="4"/>
  <c r="P50" i="4"/>
  <c r="P51" i="4"/>
  <c r="P52" i="4"/>
  <c r="P53" i="4"/>
  <c r="P54" i="4"/>
  <c r="P55" i="4"/>
  <c r="P56" i="4"/>
  <c r="P57" i="4"/>
  <c r="P58" i="4"/>
  <c r="O48" i="4"/>
  <c r="O49" i="4"/>
  <c r="O50" i="4"/>
  <c r="O51" i="4"/>
  <c r="O52" i="4"/>
  <c r="O53" i="4"/>
  <c r="O54" i="4"/>
  <c r="O55" i="4"/>
  <c r="O56" i="4"/>
  <c r="O57" i="4"/>
  <c r="O58" i="4"/>
  <c r="P41" i="4"/>
  <c r="O41" i="4"/>
  <c r="F33" i="4"/>
  <c r="F32" i="4"/>
  <c r="F13" i="4"/>
  <c r="B101" i="4"/>
  <c r="B100" i="4"/>
  <c r="B96" i="4"/>
  <c r="B97" i="4" s="1"/>
  <c r="B98" i="4" s="1"/>
  <c r="B95" i="4"/>
  <c r="B94" i="4"/>
  <c r="B93" i="4"/>
  <c r="B92" i="4"/>
  <c r="B85" i="4"/>
  <c r="B80" i="4"/>
  <c r="B79" i="4"/>
  <c r="B78" i="4"/>
  <c r="B72" i="4"/>
  <c r="B73" i="4" s="1"/>
  <c r="B74" i="4" s="1"/>
  <c r="B75" i="4" s="1"/>
  <c r="B76" i="4" s="1"/>
  <c r="B77" i="4" s="1"/>
  <c r="B71" i="4"/>
  <c r="B70" i="4"/>
  <c r="E58" i="4"/>
  <c r="D58" i="4"/>
  <c r="E57" i="4"/>
  <c r="D57" i="4"/>
  <c r="E56" i="4"/>
  <c r="D56" i="4"/>
  <c r="E55" i="4"/>
  <c r="D55" i="4"/>
  <c r="E54" i="4"/>
  <c r="D54" i="4"/>
  <c r="E53" i="4"/>
  <c r="D53" i="4"/>
  <c r="E52" i="4"/>
  <c r="D52" i="4"/>
  <c r="E51" i="4"/>
  <c r="D51" i="4"/>
  <c r="E50" i="4"/>
  <c r="D50" i="4"/>
  <c r="E49" i="4"/>
  <c r="D49" i="4"/>
  <c r="E48" i="4"/>
  <c r="D48" i="4"/>
  <c r="B67" i="4"/>
  <c r="B66" i="4"/>
  <c r="B65" i="4"/>
  <c r="C62" i="4"/>
  <c r="C61" i="4"/>
  <c r="C60" i="4"/>
  <c r="F60" i="4" s="1"/>
  <c r="F58" i="4"/>
  <c r="F57" i="4"/>
  <c r="F56" i="4"/>
  <c r="F55" i="4"/>
  <c r="F54" i="4"/>
  <c r="F53" i="4"/>
  <c r="F52" i="4"/>
  <c r="F51" i="4"/>
  <c r="F50" i="4"/>
  <c r="F49" i="4"/>
  <c r="F48" i="4"/>
  <c r="B48" i="4"/>
  <c r="B49" i="4" s="1"/>
  <c r="B50" i="4" s="1"/>
  <c r="B51" i="4" s="1"/>
  <c r="B52" i="4" s="1"/>
  <c r="B53" i="4" s="1"/>
  <c r="B54" i="4" s="1"/>
  <c r="B55" i="4" s="1"/>
  <c r="B56" i="4" s="1"/>
  <c r="B57" i="4" s="1"/>
  <c r="B58" i="4" s="1"/>
  <c r="B59" i="4" s="1"/>
  <c r="B60" i="4" s="1"/>
  <c r="B61" i="4" s="1"/>
  <c r="B62" i="4" s="1"/>
  <c r="F41" i="4"/>
  <c r="D41" i="4" s="1"/>
  <c r="B42" i="4"/>
  <c r="B43" i="4" s="1"/>
  <c r="B44" i="4" s="1"/>
  <c r="B45" i="4" s="1"/>
  <c r="B46" i="4" s="1"/>
  <c r="B47" i="4" s="1"/>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59" i="4"/>
  <c r="F47" i="4"/>
  <c r="F46" i="4"/>
  <c r="F45" i="4"/>
  <c r="F44" i="4"/>
  <c r="F43" i="4"/>
  <c r="F42" i="4"/>
  <c r="F40" i="4"/>
  <c r="F39" i="4"/>
  <c r="F38" i="4"/>
  <c r="F37" i="4"/>
  <c r="F36" i="4"/>
  <c r="F35" i="4"/>
  <c r="F34" i="4"/>
  <c r="F31" i="4"/>
  <c r="F30" i="4"/>
  <c r="F29" i="4"/>
  <c r="F28" i="4"/>
  <c r="F27" i="4"/>
  <c r="F26" i="4"/>
  <c r="F25" i="4"/>
  <c r="F24" i="4"/>
  <c r="F23" i="4"/>
  <c r="F22" i="4"/>
  <c r="F21" i="4"/>
  <c r="F20" i="4"/>
  <c r="F19" i="4"/>
  <c r="F18" i="4"/>
  <c r="F17" i="4"/>
  <c r="F16" i="4"/>
  <c r="F15" i="4"/>
  <c r="F14" i="4"/>
  <c r="F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8" i="4"/>
  <c r="P18" i="4"/>
  <c r="O68" i="4"/>
  <c r="P68" i="4"/>
  <c r="O86" i="4"/>
  <c r="P86" i="4"/>
  <c r="O91" i="4"/>
  <c r="P91" i="4"/>
  <c r="O99" i="4"/>
  <c r="P99" i="4"/>
  <c r="E41" i="4" l="1"/>
  <c r="B7" i="22"/>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40" i="22" l="1"/>
  <c r="C41" i="22" s="1"/>
  <c r="D38" i="22"/>
  <c r="D40" i="22"/>
  <c r="C51" i="22"/>
  <c r="D51" i="22"/>
  <c r="C53" i="22"/>
  <c r="D53" i="22"/>
  <c r="D68" i="22"/>
  <c r="D69" i="22" s="1"/>
  <c r="D54" i="22" l="1"/>
  <c r="C54" i="22"/>
  <c r="D41" i="22"/>
  <c r="B12" i="20" l="1"/>
  <c r="B21" i="20" l="1"/>
  <c r="C12" i="20"/>
  <c r="C21" i="20"/>
  <c r="I6" i="1"/>
  <c r="H6" i="1"/>
  <c r="I5" i="1"/>
  <c r="H5" i="1"/>
  <c r="I4" i="1"/>
  <c r="H4" i="1"/>
  <c r="D14" i="4" l="1"/>
  <c r="O14" i="4" s="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81" i="4"/>
  <c r="B82" i="4" s="1"/>
  <c r="B83" i="4" s="1"/>
  <c r="B84"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P32" i="4" s="1"/>
  <c r="E33" i="4"/>
  <c r="P33" i="4" s="1"/>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O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D57" i="3"/>
  <c r="K10" i="2"/>
  <c r="K12" i="2" s="1"/>
  <c r="F31" i="7"/>
  <c r="F35" i="7"/>
  <c r="E35" i="7" s="1"/>
  <c r="F32" i="7"/>
  <c r="E32" i="7" s="1"/>
  <c r="F33" i="7"/>
  <c r="E33" i="7" s="1"/>
  <c r="F34" i="7"/>
  <c r="E34" i="7" s="1"/>
  <c r="F96" i="7"/>
  <c r="E96" i="7"/>
  <c r="E93" i="7"/>
  <c r="F93" i="7"/>
  <c r="M27" i="12" l="1"/>
  <c r="D58" i="3"/>
  <c r="D60" i="3"/>
  <c r="D59" i="3"/>
  <c r="D19" i="4"/>
  <c r="O19" i="4" s="1"/>
  <c r="J25" i="4"/>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61"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60" i="4"/>
  <c r="O60" i="4" s="1"/>
  <c r="I63" i="4"/>
  <c r="E14" i="3"/>
  <c r="I79" i="9" s="1"/>
  <c r="D80" i="4"/>
  <c r="O80" i="4" s="1"/>
  <c r="C30" i="14"/>
  <c r="E55" i="3"/>
  <c r="I75" i="4"/>
  <c r="I30" i="4"/>
  <c r="J35" i="3"/>
  <c r="I17" i="4"/>
  <c r="D23" i="3"/>
  <c r="B20" i="15" s="1"/>
  <c r="E96" i="4"/>
  <c r="P96" i="4" s="1"/>
  <c r="M16" i="12"/>
  <c r="D16" i="4"/>
  <c r="O16" i="4" s="1"/>
  <c r="J37" i="4"/>
  <c r="E39" i="3"/>
  <c r="D30" i="4"/>
  <c r="O30" i="4" s="1"/>
  <c r="J14" i="3"/>
  <c r="J56" i="3"/>
  <c r="E65" i="4"/>
  <c r="P65" i="4" s="1"/>
  <c r="I44" i="4"/>
  <c r="I61" i="3"/>
  <c r="E63" i="4"/>
  <c r="P63" i="4" s="1"/>
  <c r="I80" i="4"/>
  <c r="I49" i="3"/>
  <c r="J80" i="4"/>
  <c r="J77" i="4"/>
  <c r="D65" i="4"/>
  <c r="O65" i="4" s="1"/>
  <c r="J40" i="4"/>
  <c r="E60" i="4"/>
  <c r="P60" i="4" s="1"/>
  <c r="I40" i="4"/>
  <c r="F34" i="9"/>
  <c r="M20" i="12"/>
  <c r="M42" i="12"/>
  <c r="M18" i="12"/>
  <c r="M26" i="12"/>
  <c r="I62" i="4"/>
  <c r="J39" i="3"/>
  <c r="D41" i="3"/>
  <c r="I16" i="4"/>
  <c r="I59"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60"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59" i="4"/>
  <c r="O59" i="4" s="1"/>
  <c r="J51" i="3"/>
  <c r="J75" i="4"/>
  <c r="E21" i="4"/>
  <c r="P21" i="4" s="1"/>
  <c r="I37" i="4"/>
  <c r="D61" i="4"/>
  <c r="O61" i="4" s="1"/>
  <c r="I71" i="4"/>
  <c r="D84" i="4"/>
  <c r="O84" i="4" s="1"/>
  <c r="J60" i="4"/>
  <c r="E73" i="4"/>
  <c r="P73" i="4" s="1"/>
  <c r="J83" i="4"/>
  <c r="I52" i="3"/>
  <c r="J15" i="3"/>
  <c r="I20" i="3"/>
  <c r="D36" i="3"/>
  <c r="I19" i="4"/>
  <c r="J98" i="4"/>
  <c r="J81" i="4"/>
  <c r="E38" i="4"/>
  <c r="P38" i="4" s="1"/>
  <c r="J84" i="4"/>
  <c r="D49" i="3"/>
  <c r="I64" i="3"/>
  <c r="J24" i="4"/>
  <c r="E37" i="4"/>
  <c r="P37" i="4" s="1"/>
  <c r="J71" i="4"/>
  <c r="J35" i="4"/>
  <c r="J30" i="4"/>
  <c r="E61" i="4"/>
  <c r="P61" i="4" s="1"/>
  <c r="J65" i="4"/>
  <c r="E84" i="4"/>
  <c r="P84" i="4" s="1"/>
  <c r="E35" i="3"/>
  <c r="E26" i="3"/>
  <c r="E71" i="4"/>
  <c r="P71" i="4" s="1"/>
  <c r="I15" i="4"/>
  <c r="D95" i="4"/>
  <c r="O95" i="4" s="1"/>
  <c r="K37" i="12"/>
  <c r="I46" i="12"/>
  <c r="M31" i="12"/>
  <c r="M36" i="12"/>
  <c r="M28" i="12"/>
  <c r="F22" i="9"/>
  <c r="F36" i="9" s="1"/>
  <c r="I25" i="4"/>
  <c r="E51" i="3"/>
  <c r="E38" i="3"/>
  <c r="E37" i="3" s="1"/>
  <c r="E27" i="4"/>
  <c r="P27" i="4" s="1"/>
  <c r="I15" i="3"/>
  <c r="D27" i="3"/>
  <c r="D45" i="4"/>
  <c r="O45" i="4" s="1"/>
  <c r="J49" i="3"/>
  <c r="J73" i="4"/>
  <c r="E16" i="4"/>
  <c r="P16" i="4" s="1"/>
  <c r="D53" i="3"/>
  <c r="D81" i="4"/>
  <c r="O81" i="4" s="1"/>
  <c r="I22" i="4"/>
  <c r="E19" i="3"/>
  <c r="G19" i="14" s="1"/>
  <c r="E44" i="4"/>
  <c r="P44" i="4" s="1"/>
  <c r="I76" i="4"/>
  <c r="D98" i="4"/>
  <c r="O98" i="4" s="1"/>
  <c r="D26" i="3"/>
  <c r="I39" i="3"/>
  <c r="J97" i="4"/>
  <c r="J31" i="3"/>
  <c r="E36" i="3"/>
  <c r="E72" i="4"/>
  <c r="P72" i="4" s="1"/>
  <c r="D43" i="3"/>
  <c r="I55" i="3"/>
  <c r="J15" i="4"/>
  <c r="D47" i="3"/>
  <c r="E48" i="3"/>
  <c r="I42" i="3"/>
  <c r="J38" i="3"/>
  <c r="I14" i="3"/>
  <c r="J27" i="4"/>
  <c r="E42" i="4"/>
  <c r="P42" i="4" s="1"/>
  <c r="J63" i="4"/>
  <c r="E82" i="4"/>
  <c r="P82" i="4" s="1"/>
  <c r="E54" i="3"/>
  <c r="D97" i="4"/>
  <c r="O97" i="4" s="1"/>
  <c r="J72" i="4"/>
  <c r="E98" i="4"/>
  <c r="P98" i="4" s="1"/>
  <c r="E22" i="3"/>
  <c r="J48" i="3"/>
  <c r="E64" i="3"/>
  <c r="D37" i="4"/>
  <c r="I31" i="4"/>
  <c r="G54" i="9"/>
  <c r="D79" i="9"/>
  <c r="F56" i="9"/>
  <c r="M32" i="12"/>
  <c r="H22" i="12"/>
  <c r="M17" i="12"/>
  <c r="I22" i="12"/>
  <c r="M43" i="12"/>
  <c r="M34" i="12"/>
  <c r="D46" i="3"/>
  <c r="I22" i="3"/>
  <c r="D51" i="3"/>
  <c r="I20" i="4"/>
  <c r="E15" i="3"/>
  <c r="J73" i="12" s="1"/>
  <c r="E40" i="4"/>
  <c r="J23" i="4"/>
  <c r="I27" i="3"/>
  <c r="I45" i="4"/>
  <c r="E46" i="3"/>
  <c r="E76" i="4"/>
  <c r="P76" i="4" s="1"/>
  <c r="D35" i="3"/>
  <c r="I43" i="3"/>
  <c r="D54" i="3"/>
  <c r="E23" i="4"/>
  <c r="P23" i="4" s="1"/>
  <c r="J22" i="3"/>
  <c r="E43" i="3"/>
  <c r="J61" i="3"/>
  <c r="D23" i="4"/>
  <c r="O23" i="4" s="1"/>
  <c r="I47" i="3"/>
  <c r="J19" i="4"/>
  <c r="E35" i="4"/>
  <c r="P35" i="4" s="1"/>
  <c r="J59"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J69" i="12"/>
  <c r="D74" i="4"/>
  <c r="O74" i="4" s="1"/>
  <c r="D77" i="4"/>
  <c r="O77" i="4" s="1"/>
  <c r="J21" i="4"/>
  <c r="I23" i="3"/>
  <c r="I42" i="4"/>
  <c r="E42" i="3"/>
  <c r="E40" i="3" s="1"/>
  <c r="E74" i="4"/>
  <c r="P74" i="4" s="1"/>
  <c r="J47" i="4"/>
  <c r="I51" i="3"/>
  <c r="I77" i="4"/>
  <c r="D21" i="4"/>
  <c r="O21" i="4" s="1"/>
  <c r="D64" i="3"/>
  <c r="E26" i="4"/>
  <c r="P26" i="4" s="1"/>
  <c r="J31" i="4"/>
  <c r="E62" i="4"/>
  <c r="P62" i="4" s="1"/>
  <c r="I14" i="4"/>
  <c r="D26" i="4"/>
  <c r="O26" i="4" s="1"/>
  <c r="I35" i="4"/>
  <c r="D62" i="4"/>
  <c r="O62" i="4" s="1"/>
  <c r="D28" i="3"/>
  <c r="C29" i="16" s="1"/>
  <c r="J62" i="4"/>
  <c r="E75" i="4"/>
  <c r="P75" i="4" s="1"/>
  <c r="J94" i="4"/>
  <c r="D73" i="4"/>
  <c r="O73" i="4" s="1"/>
  <c r="E34" i="4"/>
  <c r="P34" i="4" s="1"/>
  <c r="D14" i="3"/>
  <c r="I69" i="12" s="1"/>
  <c r="J22" i="4"/>
  <c r="D56" i="3"/>
  <c r="E20" i="3"/>
  <c r="J41" i="3"/>
  <c r="E50" i="3"/>
  <c r="I41" i="3"/>
  <c r="I36" i="3"/>
  <c r="J46" i="3"/>
  <c r="E61" i="3"/>
  <c r="I24" i="4"/>
  <c r="D34" i="4"/>
  <c r="O34" i="4" s="1"/>
  <c r="I74" i="4"/>
  <c r="E17" i="4"/>
  <c r="P17" i="4" s="1"/>
  <c r="J52" i="3"/>
  <c r="E25" i="4"/>
  <c r="P25" i="4" s="1"/>
  <c r="D22" i="9"/>
  <c r="M19" i="12"/>
  <c r="M41" i="12"/>
  <c r="J54" i="3"/>
  <c r="J76" i="4"/>
  <c r="E22" i="4"/>
  <c r="P22" i="4" s="1"/>
  <c r="D19" i="3"/>
  <c r="D40" i="4"/>
  <c r="I27" i="4"/>
  <c r="E27" i="3"/>
  <c r="E59" i="4"/>
  <c r="P59" i="4" s="1"/>
  <c r="D48" i="3"/>
  <c r="D76" i="4"/>
  <c r="O76" i="4" s="1"/>
  <c r="J63" i="3"/>
  <c r="J82" i="4"/>
  <c r="J18" i="3"/>
  <c r="E28" i="3"/>
  <c r="I97" i="4"/>
  <c r="I18" i="3"/>
  <c r="D32" i="3"/>
  <c r="B24" i="17" s="1"/>
  <c r="I50" i="3"/>
  <c r="J26" i="3"/>
  <c r="E47" i="3"/>
  <c r="J64" i="3"/>
  <c r="D25" i="4"/>
  <c r="O25" i="4" s="1"/>
  <c r="E83" i="4"/>
  <c r="P83" i="4" s="1"/>
  <c r="D63" i="4"/>
  <c r="O63" i="4" s="1"/>
  <c r="E18" i="3"/>
  <c r="G26" i="13" s="1"/>
  <c r="D27" i="4"/>
  <c r="O27" i="4" s="1"/>
  <c r="I21" i="4"/>
  <c r="D35" i="4"/>
  <c r="O35" i="4" s="1"/>
  <c r="I61"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1" i="7"/>
  <c r="E30" i="7" s="1"/>
  <c r="E25" i="7" s="1"/>
  <c r="F30" i="7"/>
  <c r="F25" i="7" s="1"/>
  <c r="P40" i="4" l="1"/>
  <c r="E39" i="4"/>
  <c r="O40" i="4"/>
  <c r="D39" i="4"/>
  <c r="D43" i="4"/>
  <c r="O43" i="4" s="1"/>
  <c r="D36" i="4"/>
  <c r="O36" i="4" s="1"/>
  <c r="O37" i="4"/>
  <c r="D29" i="16"/>
  <c r="E43" i="4"/>
  <c r="P43" i="4" s="1"/>
  <c r="F107" i="7"/>
  <c r="F106" i="7" s="1"/>
  <c r="F99" i="7" s="1"/>
  <c r="E25" i="3"/>
  <c r="E36" i="4"/>
  <c r="D37" i="3"/>
  <c r="D24" i="3"/>
  <c r="D29" i="3" s="1"/>
  <c r="G20" i="13"/>
  <c r="D18" i="13"/>
  <c r="D46" i="4"/>
  <c r="O46" i="4" s="1"/>
  <c r="D78" i="4"/>
  <c r="O78" i="4" s="1"/>
  <c r="G18" i="17"/>
  <c r="E16" i="3"/>
  <c r="I80" i="9"/>
  <c r="P39" i="4"/>
  <c r="E67" i="12"/>
  <c r="D12" i="4"/>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E23" i="17"/>
  <c r="D24" i="19"/>
  <c r="D30" i="19" s="1"/>
  <c r="E79" i="4"/>
  <c r="D17" i="14"/>
  <c r="D19" i="14" s="1"/>
  <c r="B27" i="18"/>
  <c r="C42" i="16"/>
  <c r="C43" i="16" s="1"/>
  <c r="G15" i="17"/>
  <c r="B23" i="17"/>
  <c r="B25" i="17" s="1"/>
  <c r="G19" i="17"/>
  <c r="E22" i="12"/>
  <c r="G22" i="13"/>
  <c r="D24" i="14"/>
  <c r="D26" i="14" s="1"/>
  <c r="I10" i="4"/>
  <c r="G21" i="13"/>
  <c r="O39" i="4"/>
  <c r="D34" i="3"/>
  <c r="E71" i="12"/>
  <c r="D30" i="14"/>
  <c r="C45" i="14"/>
  <c r="C47" i="14" s="1"/>
  <c r="C48" i="14" s="1"/>
  <c r="B45" i="14"/>
  <c r="B47" i="14" s="1"/>
  <c r="B48" i="14" s="1"/>
  <c r="C17" i="14"/>
  <c r="C19" i="14" s="1"/>
  <c r="E12" i="4"/>
  <c r="P12" i="4" s="1"/>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85" i="4" l="1"/>
  <c r="P85" i="4" s="1"/>
  <c r="P79" i="4"/>
  <c r="D85" i="4"/>
  <c r="O79" i="4"/>
  <c r="C28" i="18"/>
  <c r="C29" i="18" s="1"/>
  <c r="P36" i="4"/>
  <c r="D28" i="4"/>
  <c r="O28" i="4" s="1"/>
  <c r="O12" i="4"/>
  <c r="D30" i="16"/>
  <c r="D67" i="4"/>
  <c r="O67" i="4" s="1"/>
  <c r="E28" i="4"/>
  <c r="P28" i="4" s="1"/>
  <c r="B11" i="20"/>
  <c r="C11" i="20" s="1"/>
  <c r="B20" i="20"/>
  <c r="C20" i="20" s="1"/>
  <c r="E67" i="4"/>
  <c r="D33" i="3"/>
  <c r="B10" i="20"/>
  <c r="C10" i="20" s="1"/>
  <c r="B19" i="20"/>
  <c r="C19" i="20" s="1"/>
  <c r="E87" i="4"/>
  <c r="E36" i="9"/>
  <c r="D30" i="3"/>
  <c r="E73" i="12"/>
  <c r="J80" i="9"/>
  <c r="D33" i="14"/>
  <c r="D89" i="4"/>
  <c r="O89" i="4" s="1"/>
  <c r="E68" i="3"/>
  <c r="C75" i="12"/>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89" i="4" l="1"/>
  <c r="P89" i="4" s="1"/>
  <c r="E88" i="4"/>
  <c r="P88" i="4" s="1"/>
  <c r="P87" i="4"/>
  <c r="D87" i="4"/>
  <c r="O85" i="4"/>
  <c r="D69" i="4"/>
  <c r="D70" i="4" s="1"/>
  <c r="O70" i="4" s="1"/>
  <c r="E90" i="4"/>
  <c r="P90" i="4" s="1"/>
  <c r="P67" i="4"/>
  <c r="E69" i="4"/>
  <c r="D90" i="4"/>
  <c r="H73" i="12"/>
  <c r="L73" i="12" s="1"/>
  <c r="E75" i="12"/>
  <c r="E69" i="3"/>
  <c r="H59" i="12"/>
  <c r="L59" i="12" s="1"/>
  <c r="H69" i="12"/>
  <c r="L69" i="12" s="1"/>
  <c r="D69" i="3"/>
  <c r="O69" i="4" l="1"/>
  <c r="D88" i="4"/>
  <c r="O88" i="4" s="1"/>
  <c r="O87" i="4"/>
  <c r="E70" i="4"/>
  <c r="P70" i="4" s="1"/>
  <c r="P69" i="4"/>
  <c r="E92" i="4"/>
  <c r="D92" i="4"/>
  <c r="O90" i="4"/>
  <c r="D93" i="4" l="1"/>
  <c r="O92" i="4"/>
  <c r="P92" i="4"/>
  <c r="E93" i="4"/>
  <c r="E100" i="4" l="1"/>
  <c r="P93" i="4"/>
  <c r="D100" i="4"/>
  <c r="O93" i="4"/>
  <c r="D101" i="4" l="1"/>
  <c r="O101" i="4" s="1"/>
  <c r="O100" i="4"/>
  <c r="E101" i="4"/>
  <c r="P101" i="4" s="1"/>
  <c r="P100" i="4"/>
  <c r="D105" i="4" l="1"/>
  <c r="E105" i="4"/>
</calcChain>
</file>

<file path=xl/sharedStrings.xml><?xml version="1.0" encoding="utf-8"?>
<sst xmlns="http://schemas.openxmlformats.org/spreadsheetml/2006/main" count="5853" uniqueCount="2773">
  <si>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</si>
  <si>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</si>
  <si>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</si>
  <si>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</si>
  <si>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</si>
  <si>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</si>
  <si>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</si>
  <si>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</si>
  <si>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</si>
  <si>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</si>
  <si>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</si>
  <si>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</si>
  <si>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</si>
  <si>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</si>
  <si>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</si>
  <si>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</si>
  <si>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</si>
  <si>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</si>
  <si>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</si>
  <si>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</si>
  <si>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</si>
  <si>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</si>
  <si>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</si>
  <si>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</si>
  <si>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</si>
  <si>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</si>
  <si>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</si>
  <si>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</si>
  <si>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</si>
  <si>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</si>
  <si>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</si>
  <si>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</si>
  <si>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</si>
  <si>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</si>
  <si>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</si>
  <si>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</si>
  <si>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</si>
  <si>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</si>
  <si>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</si>
  <si>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</si>
  <si>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</si>
  <si>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</si>
  <si>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</si>
  <si>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</si>
  <si>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</si>
  <si>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</si>
  <si>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</si>
  <si>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</si>
  <si>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</si>
  <si>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</si>
  <si>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</si>
  <si>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</si>
  <si>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</si>
  <si>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</si>
  <si>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</si>
  <si>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</si>
  <si>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</si>
  <si>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</si>
  <si>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</si>
  <si>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</si>
  <si>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</si>
  <si>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</si>
  <si>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</si>
  <si>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</si>
  <si>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</si>
  <si>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</si>
  <si>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</si>
  <si>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</si>
  <si>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</si>
  <si>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</si>
  <si>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</si>
  <si>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</si>
  <si>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</si>
  <si>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</si>
  <si>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</si>
  <si>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</si>
  <si>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</si>
  <si>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</si>
  <si>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</si>
  <si>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</si>
  <si>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</si>
  <si>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</si>
  <si>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</si>
  <si>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</si>
  <si>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</si>
  <si>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</si>
  <si>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</si>
  <si>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</si>
  <si>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</si>
  <si>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</si>
  <si>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</si>
  <si>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</si>
  <si>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</si>
  <si>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</si>
  <si>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</si>
  <si>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</si>
  <si>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</si>
  <si>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</si>
  <si>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</si>
  <si>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</si>
  <si>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</si>
  <si>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</si>
  <si>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</si>
  <si>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</si>
  <si>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</si>
  <si>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</si>
  <si>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</si>
  <si>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</si>
  <si>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</si>
  <si>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</si>
  <si>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</si>
  <si>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</si>
  <si>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</si>
  <si>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</si>
  <si>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</si>
  <si>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</si>
  <si>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</si>
  <si>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</si>
  <si>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</si>
  <si>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</si>
  <si>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</si>
  <si>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</si>
  <si>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</si>
  <si>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</si>
  <si>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</si>
  <si>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</si>
  <si>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</si>
  <si>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</si>
  <si>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</si>
  <si>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</si>
  <si>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</si>
  <si>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</si>
  <si>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</si>
  <si>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</si>
  <si>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</si>
  <si>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</si>
  <si>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</si>
  <si>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</si>
  <si>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</si>
  <si>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</si>
  <si>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</si>
  <si>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</si>
  <si>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</si>
  <si>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</si>
  <si>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</si>
  <si>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</si>
  <si>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</si>
  <si>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</si>
  <si>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</si>
  <si>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</si>
  <si>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</si>
  <si>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</si>
  <si>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</si>
  <si>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</si>
  <si>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</si>
  <si>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</si>
  <si>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</si>
  <si>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</si>
  <si>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</si>
  <si>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</si>
  <si>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</si>
  <si>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</si>
  <si>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</si>
  <si>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</si>
  <si>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</si>
  <si>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</si>
  <si>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</si>
  <si>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</si>
  <si>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</si>
  <si>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</si>
  <si>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</si>
  <si>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</si>
  <si>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</si>
  <si>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</si>
  <si>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</si>
  <si>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</si>
  <si>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</si>
  <si>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</si>
  <si>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</si>
  <si>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</si>
  <si>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</si>
  <si>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</si>
  <si>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</si>
  <si>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</si>
  <si>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</si>
  <si>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</si>
  <si>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</si>
  <si>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</si>
  <si>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</si>
  <si>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</si>
  <si>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</si>
  <si>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</si>
  <si>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</si>
  <si>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</si>
  <si>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</si>
  <si>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</si>
  <si>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</si>
  <si>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</si>
  <si>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</si>
  <si>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</si>
  <si>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</si>
  <si>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</si>
  <si>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</si>
  <si>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</si>
  <si>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</si>
  <si>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</si>
  <si>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</si>
  <si>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</si>
  <si>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</si>
  <si>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</si>
  <si>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</si>
  <si>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</si>
  <si>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</si>
  <si>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</si>
  <si>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</si>
  <si>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</si>
  <si>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</si>
  <si>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</si>
  <si>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</si>
  <si>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</si>
  <si>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</si>
  <si>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</si>
  <si>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</si>
  <si>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</si>
  <si>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</si>
  <si>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</si>
  <si>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</si>
  <si>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</si>
  <si>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</si>
  <si>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</si>
  <si>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</si>
  <si>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</si>
  <si>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</si>
  <si>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</si>
  <si>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</si>
  <si>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</si>
  <si>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</si>
  <si>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</si>
  <si>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</si>
  <si>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</si>
  <si>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</si>
  <si>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</si>
  <si>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</si>
  <si>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</si>
  <si>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</si>
  <si>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</si>
  <si>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</si>
  <si>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</si>
  <si>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</si>
  <si>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</si>
  <si>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</si>
  <si>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</si>
  <si>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</si>
  <si>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</si>
  <si>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</si>
  <si>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</si>
  <si>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</si>
  <si>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</si>
  <si>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</si>
  <si>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</si>
  <si>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</si>
  <si>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</si>
  <si>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</si>
  <si>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</si>
  <si>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</si>
  <si>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</si>
  <si>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</si>
  <si>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</si>
  <si>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</si>
  <si>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</si>
  <si>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</si>
  <si>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</si>
  <si>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</si>
  <si>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</si>
  <si>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</si>
  <si>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</si>
  <si>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</si>
  <si>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</si>
  <si>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</si>
  <si>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</si>
  <si>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</si>
  <si>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</si>
  <si>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</si>
  <si>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</si>
  <si>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</si>
  <si>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</si>
  <si>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</si>
  <si>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</si>
  <si>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</si>
  <si>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</si>
  <si>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</si>
  <si>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</si>
  <si>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a) Salarii şi indemnizaţii (ct.641+642+643+644)</t>
  </si>
  <si>
    <t>b) Cheltuieli cu asigurarile si protectia sociala (ct. 645+646)</t>
  </si>
  <si>
    <t>PL27</t>
  </si>
  <si>
    <t>b) Ajustari de valoare privind activele circulante (rd. 29-30)</t>
  </si>
  <si>
    <t>b.1) Cheltuieli (ct. 654+6814+din ct.6818)</t>
  </si>
  <si>
    <t>PL29</t>
  </si>
  <si>
    <t>b.2) Venituri (ct. 754+7814+din ct.7818)</t>
  </si>
  <si>
    <t>PL30</t>
  </si>
  <si>
    <t>PL34</t>
  </si>
  <si>
    <t>PL35</t>
  </si>
  <si>
    <t>PL36</t>
  </si>
  <si>
    <t xml:space="preserve"> - Cheltuieli (ct. 6812)</t>
  </si>
  <si>
    <t>PL40</t>
  </si>
  <si>
    <t xml:space="preserve"> - Venituri (ct. 7812)</t>
  </si>
  <si>
    <t>PL41</t>
  </si>
  <si>
    <t>CHELTUIELI DE EXPLOATARE – TOTAL (rd.17 la 20-21+22+25+28+31+38+39)</t>
  </si>
  <si>
    <t>PROFITUL SAU PIERDEREA DIN EXPLOATARE</t>
  </si>
  <si>
    <t xml:space="preserve"> - Profit (rd.16-42)</t>
  </si>
  <si>
    <t xml:space="preserve"> - Pierdere (rd.42-16)</t>
  </si>
  <si>
    <t>PL45</t>
  </si>
  <si>
    <t xml:space="preserve">   -din care, veniturile obtinute de la entitatile afiliate</t>
  </si>
  <si>
    <t>PL47</t>
  </si>
  <si>
    <t>PL49</t>
  </si>
  <si>
    <t>din care, venituri din alte imobilizări financiare ( ct. 7615)</t>
  </si>
  <si>
    <t>VENITURI FINANCIARE – TOTAL (rd. 45+47+49+50)</t>
  </si>
  <si>
    <t xml:space="preserve">   -Cheltuieli (ct.686)</t>
  </si>
  <si>
    <t>PL54</t>
  </si>
  <si>
    <t xml:space="preserve">   -Venituri (ct.786)</t>
  </si>
  <si>
    <t>PL55</t>
  </si>
  <si>
    <t>PL56</t>
  </si>
  <si>
    <t>- din care, cheltuielile in relatia cu entitatile afiliate</t>
  </si>
  <si>
    <t>CHELTUIELI FINANCIARE – TOTAL (rd. 53+56+58)</t>
  </si>
  <si>
    <t>PROFITUL SAU PIERDEREA FINANCIARA</t>
  </si>
  <si>
    <t xml:space="preserve">     -Profit (rd.52-59)</t>
  </si>
  <si>
    <t xml:space="preserve">     - Pierdere(rd.59-52)</t>
  </si>
  <si>
    <t>VENITURI TOTALE (rd. 16 + 52)</t>
  </si>
  <si>
    <t>CHELTUIELI TOTALE (rd. 42 + 59)</t>
  </si>
  <si>
    <t xml:space="preserve"> - Profit  (rd. 62-63)</t>
  </si>
  <si>
    <t xml:space="preserve"> - Pierdere (rd.63-62)</t>
  </si>
  <si>
    <t>PL67</t>
  </si>
  <si>
    <t>PL68</t>
  </si>
  <si>
    <t>Pierdere (rd. 65 + 66 + 67 + 68 - 64)</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</si>
  <si>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</si>
  <si>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</si>
  <si>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</si>
  <si>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</si>
  <si>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</si>
  <si>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</si>
  <si>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</si>
  <si>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</si>
  <si>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</si>
  <si>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</si>
  <si>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</si>
  <si>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</si>
  <si>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</si>
  <si>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</si>
  <si>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</si>
  <si>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</si>
  <si>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</si>
  <si>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</si>
  <si>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</si>
  <si>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</si>
  <si>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</si>
  <si>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</si>
  <si>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</si>
  <si>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</si>
  <si>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</si>
  <si>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</si>
  <si>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</si>
  <si>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</si>
  <si>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</si>
  <si>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</si>
  <si>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</si>
  <si>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</si>
  <si>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</si>
  <si>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</si>
  <si>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</si>
  <si>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</si>
  <si>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</si>
  <si>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</si>
  <si>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</si>
  <si>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</si>
  <si>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</si>
  <si>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</si>
  <si>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</si>
  <si>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</si>
  <si>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</si>
  <si>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</si>
  <si>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</si>
  <si>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</si>
  <si>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</si>
  <si>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</si>
  <si>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</si>
  <si>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</si>
  <si>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</si>
  <si>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</si>
  <si>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</si>
  <si>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</si>
  <si>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</si>
  <si>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</si>
  <si>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</si>
  <si>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</si>
  <si>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</si>
  <si>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</si>
  <si>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</si>
  <si>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</si>
  <si>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</si>
  <si>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</si>
  <si>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</si>
  <si>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</si>
  <si>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</si>
  <si>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</si>
  <si>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</si>
  <si>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</si>
  <si>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</si>
  <si>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</si>
  <si>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</si>
  <si>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</si>
  <si>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</si>
  <si>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</si>
  <si>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</si>
  <si>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</si>
  <si>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</si>
  <si>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</si>
  <si>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</si>
  <si>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</si>
  <si>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</si>
  <si>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</si>
  <si>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</si>
  <si>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</si>
  <si>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</si>
  <si>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</si>
  <si>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</si>
  <si>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</si>
  <si>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</si>
  <si>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</si>
  <si>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</si>
  <si>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</si>
  <si>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</si>
  <si>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</si>
  <si>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</si>
  <si>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</si>
  <si>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</si>
  <si>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</si>
  <si>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</si>
  <si>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</si>
  <si>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</si>
  <si>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</si>
  <si>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</si>
  <si>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</si>
  <si>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</si>
  <si>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</si>
  <si>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</si>
  <si>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</si>
  <si>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</si>
  <si>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</si>
  <si>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</si>
  <si>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</si>
  <si>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</si>
  <si>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</si>
  <si>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</si>
  <si>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</si>
  <si>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</si>
  <si>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</si>
  <si>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</si>
  <si>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</si>
  <si>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</si>
  <si>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</si>
  <si>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</si>
  <si>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</si>
  <si>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</si>
  <si>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</si>
  <si>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</si>
  <si>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</si>
  <si>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</si>
  <si>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</si>
  <si>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</si>
  <si>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</si>
  <si>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</si>
  <si>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</si>
  <si>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</si>
  <si>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</si>
  <si>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</si>
  <si>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</si>
  <si>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</si>
  <si>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</si>
  <si>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</si>
  <si>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</si>
  <si>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</si>
  <si>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</si>
  <si>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</si>
  <si>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</si>
  <si>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</si>
  <si>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</si>
  <si>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</si>
  <si>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</si>
  <si>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</si>
  <si>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</si>
  <si>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</si>
  <si>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</si>
  <si>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</si>
  <si>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</si>
  <si>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</si>
  <si>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</si>
  <si>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</si>
  <si>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</si>
  <si>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</si>
  <si>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</si>
  <si>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</si>
  <si>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</si>
  <si>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</si>
  <si>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</si>
  <si>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</si>
  <si>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</si>
  <si>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</si>
  <si>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</si>
  <si>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</si>
  <si>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</si>
  <si>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</si>
  <si>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</si>
  <si>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</si>
  <si>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</si>
  <si>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</si>
  <si>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</si>
  <si>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</si>
  <si>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</si>
  <si>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</si>
  <si>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</si>
  <si>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</si>
  <si>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</si>
  <si>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</si>
  <si>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</si>
  <si>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</si>
  <si>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</si>
  <si>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</si>
  <si>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</si>
  <si>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</si>
  <si>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</si>
  <si>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</si>
  <si>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</si>
  <si>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</si>
  <si>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</si>
  <si>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</si>
  <si>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</si>
  <si>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</si>
  <si>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</si>
  <si>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</si>
  <si>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</si>
  <si>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</si>
  <si>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</si>
  <si>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</si>
  <si>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</si>
  <si>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</si>
  <si>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</si>
  <si>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</si>
  <si>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</si>
  <si>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</si>
  <si>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</si>
  <si>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</si>
  <si>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</si>
  <si>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</si>
  <si>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</si>
  <si>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</si>
  <si>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</si>
  <si>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</si>
  <si>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</si>
  <si>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</si>
  <si>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</si>
  <si>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</si>
  <si>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</si>
  <si>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</si>
  <si>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</si>
  <si>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</si>
  <si>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</si>
  <si>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</si>
  <si>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</si>
  <si>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</si>
  <si>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</si>
  <si>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</si>
  <si>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</si>
  <si>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</si>
  <si>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</si>
  <si>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</si>
  <si>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</si>
  <si>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</si>
  <si>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</si>
  <si>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</si>
  <si>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</si>
  <si>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</si>
  <si>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</si>
  <si>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</si>
  <si>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</si>
  <si>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</si>
  <si>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</si>
  <si>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</si>
  <si>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</si>
  <si>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</si>
  <si>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</si>
  <si>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</si>
  <si>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</si>
  <si>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</si>
  <si>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</si>
  <si>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</si>
  <si>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</si>
  <si>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</si>
  <si>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</si>
  <si>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</si>
  <si>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</si>
  <si>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</si>
  <si>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</si>
  <si>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</si>
  <si>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</si>
  <si>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</si>
  <si>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</si>
  <si>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</si>
  <si>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</si>
  <si>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</si>
  <si>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</si>
  <si>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</si>
  <si>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</si>
  <si>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</si>
  <si>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</si>
  <si>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</si>
  <si>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</si>
  <si>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</si>
  <si>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</si>
  <si>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</si>
  <si>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</si>
  <si>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</si>
  <si>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</si>
  <si>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</si>
  <si>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</si>
  <si>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</si>
  <si>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</si>
  <si>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</si>
  <si>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</si>
  <si>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</si>
  <si>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</si>
  <si>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</si>
  <si>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</si>
  <si>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</si>
  <si>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</si>
  <si>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</si>
  <si>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</si>
  <si>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</si>
  <si>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</si>
  <si>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</si>
  <si>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</si>
  <si>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</si>
  <si>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</si>
  <si>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</si>
  <si>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</si>
  <si>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</si>
  <si>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</si>
  <si>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</si>
  <si>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</si>
  <si>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</si>
  <si>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</si>
  <si>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</si>
  <si>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</si>
  <si>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</si>
  <si>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</si>
  <si>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</si>
  <si>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</si>
  <si>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</si>
  <si>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</si>
  <si>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</si>
  <si>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</si>
  <si>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</si>
  <si>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</si>
  <si>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</si>
  <si>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</si>
  <si>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</si>
  <si>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</si>
  <si>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</si>
  <si>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</si>
  <si>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</si>
  <si>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</si>
  <si>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</si>
  <si>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</si>
  <si>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</si>
  <si>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</si>
  <si>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</si>
  <si>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</si>
  <si>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</si>
  <si>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</si>
  <si>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</si>
  <si>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</si>
  <si>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</si>
  <si>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</si>
  <si>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</si>
  <si>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</si>
  <si>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</si>
  <si>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</si>
  <si>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</si>
  <si>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</si>
  <si>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</si>
  <si>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</si>
  <si>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</si>
  <si>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</si>
  <si>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</si>
  <si>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</si>
  <si>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</si>
  <si>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</si>
  <si>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</si>
  <si>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</si>
  <si>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</si>
  <si>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</si>
  <si>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</si>
  <si>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</si>
  <si>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</si>
  <si>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</si>
  <si>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</si>
  <si>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</si>
  <si>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</si>
  <si>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</si>
  <si>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</si>
  <si>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</si>
  <si>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</si>
  <si>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</si>
  <si>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</si>
  <si>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</si>
  <si>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</si>
  <si>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</si>
  <si>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</si>
  <si>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</si>
  <si>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</si>
  <si>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</si>
  <si>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</si>
  <si>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</si>
  <si>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</si>
  <si>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</si>
  <si>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</si>
  <si>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</si>
  <si>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</si>
  <si>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</si>
  <si>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</si>
  <si>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</si>
  <si>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</si>
  <si>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</si>
  <si>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</si>
  <si>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</si>
  <si>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</si>
  <si>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</si>
  <si>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</si>
  <si>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</si>
  <si>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</si>
  <si>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</si>
  <si>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</si>
  <si>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</si>
  <si>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</si>
  <si>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</si>
  <si>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</si>
  <si>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</si>
  <si>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</si>
  <si>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</si>
  <si>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</si>
  <si>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</si>
  <si>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</si>
  <si>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</si>
  <si>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</si>
  <si>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</si>
  <si>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</si>
  <si>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</si>
  <si>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</si>
  <si>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</si>
  <si>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</si>
  <si>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</si>
  <si>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</si>
  <si>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</si>
  <si>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</si>
  <si>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</si>
  <si>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</si>
  <si>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</si>
  <si>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</si>
  <si>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</si>
  <si>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</si>
  <si>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</si>
  <si>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</si>
  <si>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</si>
  <si>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</si>
  <si>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</si>
  <si>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</si>
  <si>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</si>
  <si>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</si>
  <si>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</si>
  <si>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</si>
  <si>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</si>
  <si>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</si>
  <si>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</si>
  <si>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</si>
  <si>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</si>
  <si>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</si>
  <si>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</si>
  <si>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</si>
  <si>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</si>
  <si>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</si>
  <si>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</si>
  <si>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</si>
  <si>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</si>
  <si>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</si>
  <si>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</si>
  <si>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</si>
  <si>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</si>
  <si>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</si>
  <si>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</si>
  <si>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</si>
  <si>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</si>
  <si>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</si>
  <si>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</si>
  <si>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</si>
  <si>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</si>
  <si>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</si>
  <si>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</si>
  <si>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</si>
  <si>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</si>
  <si>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</si>
  <si>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</si>
  <si>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</si>
  <si>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</si>
  <si>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</si>
  <si>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</si>
  <si>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</si>
  <si>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</si>
  <si>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</si>
  <si>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</si>
  <si>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</si>
  <si>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</si>
  <si>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</si>
  <si>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</si>
  <si>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</si>
  <si>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</si>
  <si>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</si>
  <si>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</si>
  <si>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</si>
  <si>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</si>
  <si>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</si>
  <si>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</si>
  <si>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</si>
  <si>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</si>
  <si>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</si>
  <si>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</si>
  <si>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</si>
  <si>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</si>
  <si>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</si>
  <si>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</si>
  <si>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</si>
  <si>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</si>
  <si>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</si>
  <si>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</si>
  <si>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</si>
  <si>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</si>
  <si>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</si>
  <si>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</si>
  <si>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</si>
  <si>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</si>
  <si>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</si>
  <si>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</si>
  <si>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</si>
  <si>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</si>
  <si>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</si>
  <si>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</si>
  <si>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</si>
  <si>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</si>
  <si>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</si>
  <si>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</si>
  <si>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</si>
  <si>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</si>
  <si>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</si>
  <si>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</si>
  <si>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</si>
  <si>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</si>
  <si>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</si>
  <si>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</si>
  <si>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</si>
  <si>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</si>
  <si>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</si>
  <si>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</si>
  <si>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</si>
  <si>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</si>
  <si>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</si>
  <si>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</si>
  <si>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</si>
  <si>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</si>
  <si>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</si>
  <si>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</si>
  <si>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</si>
  <si>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</si>
  <si>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</si>
  <si>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</si>
  <si>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</si>
  <si>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</si>
  <si>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</si>
  <si>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</si>
  <si>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</si>
  <si>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</si>
  <si>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</si>
  <si>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</si>
  <si>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</si>
  <si>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</si>
  <si>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</si>
  <si>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</si>
  <si>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</si>
  <si>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</si>
  <si>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</si>
  <si>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</si>
  <si>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</si>
  <si>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</si>
  <si>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</si>
  <si>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</si>
  <si>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</si>
  <si>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</si>
  <si>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</si>
  <si>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</si>
  <si>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</si>
  <si>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</si>
  <si>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</si>
  <si>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</si>
  <si>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</si>
  <si>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</si>
  <si>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</si>
  <si>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</si>
  <si>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</si>
  <si>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</si>
  <si>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</si>
  <si>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</si>
  <si>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</si>
  <si>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</si>
  <si>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</si>
  <si>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</si>
  <si>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</si>
  <si>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</si>
  <si>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</si>
  <si>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</si>
  <si>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</si>
  <si>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</si>
  <si>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</si>
  <si>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</si>
  <si>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</si>
  <si>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</si>
  <si>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</si>
  <si>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</si>
  <si>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</si>
  <si>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</si>
  <si>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</si>
  <si>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</si>
  <si>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</si>
  <si>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</si>
  <si>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</si>
  <si>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</si>
  <si>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</si>
  <si>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</si>
  <si>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</si>
  <si>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</si>
  <si>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</si>
  <si>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</si>
  <si>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</si>
  <si>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</si>
  <si>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</si>
  <si>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</si>
  <si>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</si>
  <si>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</si>
  <si>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</si>
  <si>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</si>
  <si>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</si>
  <si>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</si>
  <si>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</si>
  <si>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</si>
  <si>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</si>
  <si>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</si>
  <si>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</si>
  <si>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</si>
  <si>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</si>
  <si>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</si>
  <si>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</si>
  <si>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</si>
  <si>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</si>
  <si>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</si>
  <si>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</si>
  <si>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</si>
  <si>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</si>
  <si>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</si>
  <si>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</si>
  <si>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</si>
  <si>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</si>
  <si>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</si>
  <si>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</si>
  <si>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</si>
  <si>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</si>
  <si>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</si>
  <si>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</si>
  <si>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</si>
  <si>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</si>
  <si>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</si>
  <si>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</si>
  <si>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</si>
  <si>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</si>
  <si>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</si>
  <si>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</si>
  <si>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</si>
  <si>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</si>
  <si>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</si>
  <si>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</si>
  <si>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</si>
  <si>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</si>
  <si>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</si>
  <si>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</si>
  <si>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</si>
  <si>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</si>
  <si>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</si>
  <si>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</si>
  <si>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</si>
  <si>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</si>
  <si>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</si>
  <si>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</si>
  <si>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</si>
  <si>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</si>
  <si>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</si>
  <si>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</si>
  <si>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</si>
  <si>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</si>
  <si>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</si>
  <si>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</si>
  <si>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</si>
  <si>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</si>
  <si>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</si>
  <si>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</si>
  <si>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</si>
  <si>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</si>
  <si>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</si>
  <si>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</si>
  <si>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</si>
  <si>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</si>
  <si>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</si>
  <si>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</si>
  <si>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</si>
  <si>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</si>
  <si>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</si>
  <si>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</si>
  <si>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</si>
  <si>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</si>
  <si>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</si>
  <si>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</si>
  <si>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</si>
  <si>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</si>
  <si>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</si>
  <si>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</si>
  <si>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</si>
  <si>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</si>
  <si>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</si>
  <si>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</si>
  <si>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</si>
  <si>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</si>
  <si>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</si>
  <si>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</si>
  <si>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</si>
  <si>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</si>
  <si>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</si>
  <si>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</si>
  <si>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</si>
  <si>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</si>
  <si>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</si>
  <si>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</si>
  <si>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</si>
  <si>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</si>
  <si>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</si>
  <si>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</si>
  <si>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</si>
  <si>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</si>
  <si>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</si>
  <si>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</si>
  <si>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</si>
  <si>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</si>
  <si>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</si>
  <si>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</si>
  <si>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</si>
  <si>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</si>
  <si>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</si>
  <si>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</si>
  <si>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</si>
  <si>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</si>
  <si>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</si>
  <si>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</si>
  <si>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</si>
  <si>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</si>
  <si>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</si>
  <si>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</si>
  <si>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</si>
  <si>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</si>
  <si>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</si>
  <si>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</si>
  <si>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</si>
  <si>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</si>
  <si>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</si>
  <si>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</si>
  <si>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</si>
  <si>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</si>
  <si>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</si>
  <si>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</si>
  <si>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</si>
  <si>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</si>
  <si>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</si>
  <si>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</si>
  <si>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</si>
  <si>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</si>
  <si>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</si>
  <si>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</si>
  <si>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</si>
  <si>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</si>
  <si>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</si>
  <si>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</si>
  <si>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</si>
  <si>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</si>
  <si>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</si>
  <si>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</si>
  <si>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</si>
  <si>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</si>
  <si>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</si>
  <si>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</si>
  <si>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</si>
  <si>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</si>
  <si>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</si>
  <si>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</si>
  <si>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</si>
  <si>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</si>
  <si>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</si>
  <si>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</si>
  <si>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</si>
  <si>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</si>
  <si>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</si>
  <si>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</si>
  <si>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</si>
  <si>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</si>
  <si>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</si>
  <si>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</si>
  <si>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</si>
  <si>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</si>
  <si>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</si>
  <si>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</si>
  <si>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</si>
  <si>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</si>
  <si>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</si>
  <si>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</si>
  <si>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</si>
  <si>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</si>
  <si>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</si>
  <si>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</si>
  <si>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</si>
  <si>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</si>
  <si>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</si>
  <si>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</si>
  <si>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</si>
  <si>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</si>
  <si>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</si>
  <si>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</si>
  <si>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</si>
  <si>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</si>
  <si>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</si>
  <si>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</si>
  <si>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</si>
  <si>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</si>
  <si>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</si>
  <si>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</si>
  <si>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</si>
  <si>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</si>
  <si>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</si>
  <si>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</si>
  <si>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</si>
  <si>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</si>
  <si>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</si>
  <si>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</si>
  <si>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</si>
  <si>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</si>
  <si>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</si>
  <si>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</si>
  <si>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</si>
  <si>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</si>
  <si>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</si>
  <si>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</si>
  <si>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</si>
  <si>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</si>
  <si>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</si>
  <si>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</si>
  <si>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</si>
  <si>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</si>
  <si>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</si>
  <si>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</si>
  <si>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</si>
  <si>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</si>
  <si>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</si>
  <si>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</si>
  <si>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</si>
  <si>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</si>
  <si>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</si>
  <si>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</si>
  <si>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</si>
  <si>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</si>
  <si>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</si>
  <si>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</si>
  <si>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</si>
  <si>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</si>
  <si>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</si>
  <si>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</si>
  <si>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</si>
  <si>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</si>
  <si>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</si>
  <si>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</si>
  <si>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</si>
  <si>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</si>
  <si>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</si>
  <si>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</si>
  <si>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</si>
  <si>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</si>
  <si>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</si>
  <si>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</si>
  <si>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</si>
  <si>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</si>
  <si>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</si>
  <si>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</si>
  <si>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</si>
  <si>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</si>
  <si>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</si>
  <si>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</si>
  <si>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</si>
  <si>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</si>
  <si>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</si>
  <si>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</si>
  <si>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</si>
  <si>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</si>
  <si>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</si>
  <si>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</si>
  <si>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</si>
  <si>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</si>
  <si>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</si>
  <si>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</si>
  <si>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</si>
  <si>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</si>
  <si>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</si>
  <si>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</si>
  <si>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</si>
  <si>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</si>
  <si>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</si>
  <si>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</si>
  <si>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</si>
  <si>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</si>
  <si>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</si>
  <si>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</si>
  <si>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</si>
  <si>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</si>
  <si>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</si>
  <si>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</si>
  <si>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</si>
  <si>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</si>
  <si>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</si>
  <si>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</si>
  <si>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</si>
  <si>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</si>
  <si>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</si>
  <si>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</si>
  <si>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</si>
  <si>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</si>
  <si>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</si>
  <si>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</si>
  <si>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</si>
  <si>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</si>
  <si>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</si>
  <si>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</si>
  <si>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</si>
  <si>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</si>
  <si>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</si>
  <si>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</si>
  <si>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</si>
  <si>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</si>
  <si>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</si>
  <si>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</si>
  <si>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</si>
  <si>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</si>
  <si>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</si>
  <si>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</si>
  <si>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</si>
  <si>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</si>
  <si>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</si>
  <si>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</si>
  <si>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</si>
  <si>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</si>
  <si>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</si>
  <si>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</si>
  <si>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</si>
  <si>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</si>
  <si>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</si>
  <si>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</si>
  <si>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</si>
  <si>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</si>
  <si>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</si>
  <si>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</si>
  <si>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</si>
  <si>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</si>
  <si>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</si>
  <si>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</si>
  <si>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</si>
  <si>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</si>
  <si>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</si>
  <si>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</si>
  <si>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</si>
  <si>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</si>
  <si>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</si>
  <si>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</si>
  <si>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</si>
  <si>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</si>
  <si>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</si>
  <si>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</si>
  <si>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</si>
  <si>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</si>
  <si>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</si>
  <si>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</si>
  <si>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</si>
  <si>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</si>
  <si>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</si>
  <si>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</si>
  <si>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</si>
  <si>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</si>
  <si>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</si>
  <si>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</si>
  <si>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</si>
  <si>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</si>
  <si>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</si>
  <si>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</si>
  <si>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</si>
  <si>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</si>
  <si>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</si>
  <si>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</si>
  <si>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</si>
  <si>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</si>
  <si>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</si>
  <si>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</si>
  <si>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</si>
  <si>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</si>
  <si>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</si>
  <si>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</si>
  <si>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</si>
  <si>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</si>
  <si>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</si>
  <si>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</si>
  <si>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</si>
  <si>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</si>
  <si>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</si>
  <si>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</si>
  <si>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</si>
  <si>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</si>
  <si>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</si>
  <si>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</si>
  <si>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</si>
  <si>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</si>
  <si>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</si>
  <si>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</si>
  <si>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</si>
  <si>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</si>
  <si>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</si>
  <si>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</si>
  <si>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</si>
  <si>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</si>
  <si>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</si>
  <si>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</si>
  <si>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</si>
  <si>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</si>
  <si>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</si>
  <si>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</si>
  <si>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</si>
  <si>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</si>
  <si>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</si>
  <si>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</si>
  <si>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</si>
  <si>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</si>
  <si>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</si>
  <si>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</si>
  <si>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</si>
  <si>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</si>
  <si>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</si>
  <si>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</si>
  <si>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</si>
  <si>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</si>
  <si>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</si>
  <si>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</si>
  <si>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</si>
  <si>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</si>
  <si>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</si>
  <si>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</si>
  <si>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</si>
  <si>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</si>
  <si>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</si>
  <si>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</si>
  <si>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</si>
  <si>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</si>
  <si>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</si>
  <si>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</si>
  <si>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</si>
  <si>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</si>
  <si>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</si>
  <si>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</si>
  <si>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</si>
  <si>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</si>
  <si>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</si>
  <si>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</si>
  <si>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</si>
  <si>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</si>
  <si>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</si>
  <si>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</si>
  <si>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</si>
  <si>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</si>
  <si>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</si>
  <si>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</si>
  <si>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</si>
  <si>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</si>
  <si>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</si>
  <si>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</si>
  <si>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</si>
  <si>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</si>
  <si>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</si>
  <si>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</si>
  <si>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</si>
  <si>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</si>
  <si>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</si>
  <si>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</si>
  <si>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</si>
  <si>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</si>
  <si>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</si>
  <si>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</si>
  <si>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</si>
  <si>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</si>
  <si>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</si>
  <si>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</si>
  <si>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</si>
  <si>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</si>
  <si>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</si>
  <si>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</si>
  <si>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</si>
  <si>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</si>
  <si>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</si>
  <si>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</si>
  <si>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</si>
  <si>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</si>
  <si>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</si>
  <si>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</si>
  <si>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</si>
  <si>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</si>
  <si>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</si>
  <si>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</si>
  <si>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</si>
  <si>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</si>
  <si>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</si>
  <si>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</si>
  <si>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</si>
  <si>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</si>
  <si>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</si>
  <si>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</si>
  <si>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</si>
  <si>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</si>
  <si>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</si>
  <si>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</si>
  <si>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</si>
  <si>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</si>
  <si>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</si>
  <si>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</si>
  <si>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</si>
  <si>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</si>
  <si>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</si>
  <si>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</si>
  <si>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</si>
  <si>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</si>
  <si>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</si>
  <si>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</si>
  <si>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</si>
  <si>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</si>
  <si>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</si>
  <si>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</si>
  <si>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</si>
  <si>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</si>
  <si>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</si>
  <si>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</si>
  <si>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</si>
  <si>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</si>
  <si>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</si>
  <si>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</si>
  <si>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</si>
  <si>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</si>
  <si>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</si>
  <si>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</si>
  <si>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</si>
  <si>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</si>
  <si>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</si>
  <si>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</si>
  <si>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</si>
  <si>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</si>
  <si>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</si>
  <si>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</si>
  <si>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</si>
  <si>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</si>
  <si>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</si>
  <si>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</si>
  <si>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</si>
  <si>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</si>
  <si>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</si>
  <si>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</si>
  <si>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</si>
  <si>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</si>
  <si>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</si>
  <si>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</si>
  <si>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</si>
  <si>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</si>
  <si>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</si>
  <si>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</si>
  <si>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</si>
  <si>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</si>
  <si>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</si>
  <si>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</si>
  <si>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</si>
  <si>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</si>
  <si>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</si>
  <si>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</si>
  <si>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</si>
  <si>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</si>
  <si>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</si>
  <si>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</si>
  <si>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</si>
  <si>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</si>
  <si>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</si>
  <si>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66a</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</si>
  <si>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</si>
  <si>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</si>
  <si>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</si>
  <si>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</si>
  <si>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</si>
  <si>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</si>
  <si>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</si>
  <si>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</si>
  <si>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</si>
  <si>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</si>
  <si>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</si>
  <si>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</si>
  <si>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</si>
  <si>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</si>
  <si>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</si>
  <si>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</si>
  <si>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</si>
  <si>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</si>
  <si>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</si>
  <si>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</si>
  <si>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</si>
  <si>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</si>
  <si>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</si>
  <si>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</si>
  <si>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</si>
  <si>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</si>
  <si>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</si>
  <si>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</si>
  <si>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</si>
  <si>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</si>
  <si>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</si>
  <si>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</si>
  <si>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</si>
  <si>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</si>
  <si>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</si>
  <si>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</si>
  <si>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</si>
  <si>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</si>
  <si>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</si>
  <si>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</si>
  <si>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</si>
  <si>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</si>
  <si>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</si>
  <si>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</si>
  <si>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</si>
  <si>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</si>
  <si>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</si>
  <si>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</si>
  <si>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</si>
  <si>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</si>
  <si>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</si>
  <si>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</si>
  <si>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</si>
  <si>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</si>
  <si>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</si>
  <si>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</si>
  <si>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</si>
  <si>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</si>
  <si>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</si>
  <si>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</si>
  <si>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</si>
  <si>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</si>
  <si>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</si>
  <si>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</si>
  <si>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</si>
  <si>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</si>
  <si>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</si>
  <si>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</si>
  <si>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</si>
  <si>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</si>
  <si>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</si>
  <si>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</si>
  <si>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</si>
  <si>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</si>
  <si>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</si>
  <si>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</si>
  <si>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</si>
  <si>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</si>
  <si>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</si>
  <si>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</si>
  <si>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</si>
  <si>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</si>
  <si>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</si>
  <si>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</si>
  <si>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</si>
  <si>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</si>
  <si>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</si>
  <si>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</si>
  <si>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</si>
  <si>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</si>
  <si>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</si>
  <si>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</si>
  <si>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</si>
  <si>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</si>
  <si>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</si>
  <si>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</si>
  <si>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</si>
  <si>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</si>
  <si>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</si>
  <si>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</si>
  <si>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</si>
  <si>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</si>
  <si>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</si>
  <si>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</si>
  <si>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</si>
  <si>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</si>
  <si>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</si>
  <si>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</si>
  <si>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</si>
  <si>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</si>
  <si>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</si>
  <si>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</si>
  <si>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</si>
  <si>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</si>
  <si>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</si>
  <si>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</si>
  <si>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</si>
  <si>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</si>
  <si>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</si>
  <si>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</si>
  <si>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</si>
  <si>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</si>
  <si>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</si>
  <si>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</si>
  <si>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</si>
  <si>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</si>
  <si>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</si>
  <si>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</si>
  <si>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</si>
  <si>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</si>
  <si>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</si>
  <si>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</si>
  <si>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</si>
  <si>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</si>
  <si>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</si>
  <si>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</si>
  <si>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</si>
  <si>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</si>
  <si>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</si>
  <si>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</si>
  <si>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</si>
  <si>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</si>
  <si>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</si>
  <si>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</si>
  <si>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</si>
  <si>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</si>
  <si>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</si>
  <si>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</si>
  <si>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</si>
  <si>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</si>
  <si>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</si>
  <si>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</si>
  <si>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</si>
  <si>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</si>
  <si>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</si>
  <si>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</si>
  <si>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</si>
  <si>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</si>
  <si>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</si>
  <si>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</si>
  <si>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</si>
  <si>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</si>
  <si>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</si>
  <si>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</si>
  <si>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</si>
  <si>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</si>
  <si>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</si>
  <si>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</si>
  <si>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</si>
  <si>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</si>
  <si>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</si>
  <si>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</si>
  <si>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</si>
  <si>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</si>
  <si>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</si>
  <si>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</si>
  <si>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</si>
  <si>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</si>
  <si>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</si>
  <si>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</si>
  <si>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</si>
  <si>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</si>
  <si>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</si>
  <si>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</si>
  <si>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</si>
  <si>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</si>
  <si>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</si>
  <si>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</si>
  <si>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</si>
  <si>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</si>
  <si>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</si>
  <si>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</si>
  <si>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</si>
  <si>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</si>
  <si>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</si>
  <si>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</si>
  <si>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</si>
  <si>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</si>
  <si>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</si>
  <si>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</si>
  <si>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</si>
  <si>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</si>
  <si>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</si>
  <si>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</si>
  <si>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</si>
  <si>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</si>
  <si>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</si>
  <si>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</si>
  <si>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</si>
  <si>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</si>
  <si>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</si>
  <si>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</si>
  <si>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</si>
  <si>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</si>
  <si>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</si>
  <si>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</si>
  <si>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</si>
  <si>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</si>
  <si>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</si>
  <si>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</si>
  <si>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</si>
  <si>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</si>
  <si>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</si>
  <si>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</si>
  <si>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</si>
  <si>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</si>
  <si>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</si>
  <si>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</si>
  <si>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</si>
  <si>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</si>
  <si>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</si>
  <si>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</si>
  <si>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</si>
  <si>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</si>
  <si>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</si>
  <si>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</si>
  <si>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</si>
  <si>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</si>
  <si>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</si>
  <si>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</si>
  <si>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</si>
  <si>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</si>
  <si>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</si>
  <si>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</si>
  <si>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</si>
  <si>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</si>
  <si>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</si>
  <si>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</si>
  <si>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</si>
  <si>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</si>
  <si>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</si>
  <si>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</si>
  <si>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</si>
  <si>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</si>
  <si>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</si>
  <si>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</si>
  <si>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</si>
  <si>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</si>
  <si>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</si>
  <si>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</si>
  <si>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</si>
  <si>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</si>
  <si>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</si>
  <si>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</si>
  <si>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</si>
  <si>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</si>
  <si>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</si>
  <si>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</si>
  <si>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</si>
  <si>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</si>
  <si>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</si>
  <si>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</si>
  <si>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</si>
  <si>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</si>
  <si>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</si>
  <si>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</si>
  <si>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</si>
  <si>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</si>
  <si>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</si>
  <si>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</si>
  <si>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</si>
  <si>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</si>
  <si>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</si>
  <si>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</si>
  <si>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</si>
  <si>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</si>
  <si>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</si>
  <si>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</si>
  <si>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</si>
  <si>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</si>
  <si>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</si>
  <si>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</si>
  <si>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</si>
  <si>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</si>
  <si>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</si>
  <si>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</si>
  <si>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</si>
  <si>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</si>
  <si>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</si>
  <si>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</si>
  <si>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</si>
  <si>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</si>
  <si>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</si>
  <si>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</si>
  <si>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</si>
  <si>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</si>
  <si>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</si>
  <si>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</si>
  <si>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</si>
  <si>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</si>
  <si>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</si>
  <si>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</si>
  <si>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</si>
  <si>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</si>
  <si>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</si>
  <si>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</si>
  <si>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</si>
  <si>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</si>
  <si>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</si>
  <si>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</si>
  <si>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</si>
  <si>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</si>
  <si>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</si>
  <si>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</si>
  <si>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</si>
  <si>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</si>
  <si>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</si>
  <si>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</si>
  <si>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</si>
  <si>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</si>
  <si>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</si>
  <si>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</si>
  <si>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</si>
  <si>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</si>
  <si>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</si>
  <si>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</si>
  <si>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</si>
  <si>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</si>
  <si>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</si>
  <si>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</si>
  <si>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</si>
  <si>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</si>
  <si>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</si>
  <si>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</si>
  <si>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</si>
  <si>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</si>
  <si>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</si>
  <si>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</si>
  <si>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</si>
  <si>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</si>
  <si>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</si>
  <si>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</si>
  <si>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</si>
  <si>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</si>
  <si>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</si>
  <si>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</si>
  <si>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</si>
  <si>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</si>
  <si>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</si>
  <si>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</si>
  <si>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</si>
  <si>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</si>
  <si>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</si>
  <si>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</si>
  <si>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</si>
  <si>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</si>
  <si>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</si>
  <si>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</si>
  <si>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</si>
  <si>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</si>
  <si>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</si>
  <si>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</si>
  <si>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</si>
  <si>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</si>
  <si>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</si>
  <si>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</si>
  <si>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</si>
  <si>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</si>
  <si>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</si>
  <si>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</si>
  <si>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</si>
  <si>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</si>
  <si>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</si>
  <si>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</si>
  <si>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</si>
  <si>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</si>
  <si>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</si>
  <si>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</si>
  <si>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</si>
  <si>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</si>
  <si>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</si>
  <si>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</si>
  <si>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</si>
  <si>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</si>
  <si>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</si>
  <si>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</si>
  <si>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</si>
  <si>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</si>
  <si>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</si>
  <si>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</si>
  <si>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</si>
  <si>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</si>
  <si>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</si>
  <si>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</si>
  <si>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</si>
  <si>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</si>
  <si>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</si>
  <si>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</si>
  <si>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</si>
  <si>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</si>
  <si>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</si>
  <si>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</si>
  <si>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</si>
  <si>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</si>
  <si>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</si>
  <si>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</si>
  <si>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</si>
  <si>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</si>
  <si>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</si>
  <si>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</si>
  <si>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</si>
  <si>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</si>
  <si>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</si>
  <si>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</si>
  <si>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</si>
  <si>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</si>
  <si>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</si>
  <si>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</si>
  <si>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</si>
  <si>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</si>
  <si>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</si>
  <si>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</si>
  <si>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</si>
  <si>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</si>
  <si>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</si>
  <si>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</si>
  <si>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</si>
  <si>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</si>
  <si>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</si>
  <si>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</si>
  <si>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</si>
  <si>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</si>
  <si>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</si>
  <si>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</si>
  <si>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</si>
  <si>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</si>
  <si>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</si>
  <si>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</si>
  <si>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</si>
  <si>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</si>
  <si>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</si>
  <si>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</si>
  <si>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</si>
  <si>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</si>
  <si>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</si>
  <si>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</si>
  <si>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</si>
  <si>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</si>
  <si>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</si>
  <si>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</si>
  <si>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</si>
  <si>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</si>
  <si>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</si>
  <si>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</si>
  <si>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</si>
  <si>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</si>
  <si>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</si>
  <si>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</si>
  <si>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</si>
  <si>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</si>
  <si>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</si>
  <si>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</si>
  <si>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</si>
  <si>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</si>
  <si>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</si>
  <si>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</si>
  <si>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</si>
  <si>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</si>
  <si>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</si>
  <si>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</si>
  <si>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</si>
  <si>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</si>
  <si>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</si>
  <si>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</si>
  <si>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</si>
  <si>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</si>
  <si>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</si>
  <si>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</si>
  <si>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</si>
  <si>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</si>
  <si>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</si>
  <si>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</si>
  <si>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</si>
  <si>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</si>
  <si>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</si>
  <si>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</si>
  <si>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</si>
  <si>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</si>
  <si>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</si>
  <si>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</si>
  <si>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</si>
  <si>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</si>
  <si>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</si>
  <si>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</si>
  <si>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</si>
  <si>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</si>
  <si>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</si>
  <si>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</si>
  <si>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</si>
  <si>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</si>
  <si>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</si>
  <si>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</si>
  <si>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</si>
  <si>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</si>
  <si>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</si>
  <si>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</si>
  <si>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</si>
  <si>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</si>
  <si>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</si>
  <si>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</si>
  <si>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</si>
  <si>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</si>
  <si>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</si>
  <si>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</si>
  <si>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</si>
  <si>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</si>
  <si>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</si>
  <si>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</si>
  <si>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</si>
  <si>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</si>
  <si>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</si>
  <si>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</si>
  <si>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</si>
  <si>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</si>
  <si>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</si>
  <si>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</si>
  <si>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</si>
  <si>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</si>
  <si>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</si>
  <si>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</si>
  <si>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</si>
  <si>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</si>
  <si>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</si>
  <si>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</si>
  <si>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</si>
  <si>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</si>
  <si>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</si>
  <si>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</si>
  <si>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</si>
  <si>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</si>
  <si>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</si>
  <si>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</si>
  <si>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</si>
  <si>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</si>
  <si>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</si>
  <si>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</si>
  <si>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</si>
  <si>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</si>
  <si>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</si>
  <si>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</si>
  <si>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</si>
  <si>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</si>
  <si>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</si>
  <si>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</si>
  <si>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</si>
  <si>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</si>
  <si>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</si>
  <si>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</si>
  <si>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</si>
  <si>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</si>
  <si>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</si>
  <si>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</si>
  <si>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</si>
  <si>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</si>
  <si>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</si>
  <si>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</si>
  <si>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</si>
  <si>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</si>
  <si>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</si>
  <si>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</si>
  <si>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</si>
  <si>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</si>
  <si>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</si>
  <si>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</si>
  <si>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</si>
  <si>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</si>
  <si>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</si>
  <si>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</si>
  <si>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</si>
  <si>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</si>
  <si>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</si>
  <si>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</si>
  <si>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</si>
  <si>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</si>
  <si>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</si>
  <si>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</si>
  <si>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</si>
  <si>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</si>
  <si>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</si>
  <si>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</si>
  <si>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</si>
  <si>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</si>
  <si>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</si>
  <si>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</si>
  <si>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</si>
  <si>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</si>
  <si>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</si>
  <si>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</si>
  <si>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</si>
  <si>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</si>
  <si>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</si>
  <si>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</si>
  <si>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</si>
  <si>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</si>
  <si>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</si>
  <si>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</si>
  <si>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</si>
  <si>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</si>
  <si>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</si>
  <si>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</si>
  <si>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</si>
  <si>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</si>
  <si>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</si>
  <si>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</si>
  <si>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</si>
  <si>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</si>
  <si>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</si>
  <si>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</si>
  <si>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</si>
  <si>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</si>
  <si>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</si>
  <si>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</si>
  <si>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</si>
  <si>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</si>
  <si>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</si>
  <si>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</si>
  <si>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</si>
  <si>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</si>
  <si>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</si>
  <si>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</si>
  <si>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</si>
  <si>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</si>
  <si>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</si>
  <si>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</si>
  <si>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</si>
  <si>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</si>
  <si>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</si>
  <si>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</si>
  <si>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</si>
  <si>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</si>
  <si>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</si>
  <si>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</si>
  <si>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</si>
  <si>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</si>
  <si>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</si>
  <si>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</si>
  <si>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</si>
  <si>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</si>
  <si>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</si>
  <si>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</si>
  <si>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</si>
  <si>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</si>
  <si>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</si>
  <si>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</si>
  <si>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</si>
  <si>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</si>
  <si>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</si>
  <si>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</si>
  <si>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</si>
  <si>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</si>
  <si>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</si>
  <si>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</si>
  <si>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</si>
  <si>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</si>
  <si>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</si>
  <si>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</si>
  <si>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</si>
  <si>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</si>
  <si>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</si>
  <si>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</si>
  <si>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</si>
  <si>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</si>
  <si>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</si>
  <si>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</si>
  <si>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</si>
  <si>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</si>
  <si>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</si>
  <si>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</si>
  <si>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</si>
  <si>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</si>
  <si>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</si>
  <si>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</si>
  <si>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</si>
  <si>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</si>
  <si>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</si>
  <si>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</si>
  <si>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</si>
  <si>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</si>
  <si>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</si>
  <si>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</si>
  <si>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</si>
  <si>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</si>
  <si>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</si>
  <si>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</si>
  <si>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</si>
  <si>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</si>
  <si>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</si>
  <si>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</si>
  <si>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</si>
  <si>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</si>
  <si>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</si>
  <si>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</si>
  <si>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</si>
  <si>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</si>
  <si>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</si>
  <si>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</si>
  <si>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</si>
  <si>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</si>
  <si>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</si>
  <si>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</si>
  <si>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</si>
  <si>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</si>
  <si>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</si>
  <si>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</si>
  <si>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</si>
  <si>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</si>
  <si>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</si>
  <si>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</si>
  <si>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</si>
  <si>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</si>
  <si>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</si>
  <si>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</si>
  <si>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</si>
  <si>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</si>
  <si>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</si>
  <si>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</si>
  <si>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</si>
  <si>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</si>
  <si>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</si>
  <si>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</si>
  <si>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</si>
  <si>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</si>
  <si>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</si>
  <si>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</si>
  <si>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</si>
  <si>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</si>
  <si>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</si>
  <si>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</si>
  <si>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</si>
  <si>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</si>
  <si>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</si>
  <si>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</si>
  <si>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</si>
  <si>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</si>
  <si>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</si>
  <si>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</si>
  <si>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</si>
  <si>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</si>
  <si>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</si>
  <si>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</si>
  <si>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</si>
  <si>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</si>
  <si>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</si>
  <si>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</si>
  <si>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</si>
  <si>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</si>
  <si>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</si>
  <si>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</si>
  <si>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</si>
  <si>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</si>
  <si>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</si>
  <si>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</si>
  <si>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</si>
  <si>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</si>
  <si>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</si>
  <si>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</si>
  <si>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</si>
  <si>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</si>
  <si>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</si>
  <si>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</si>
  <si>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</si>
  <si>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</si>
  <si>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</si>
  <si>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</si>
  <si>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</si>
  <si>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</si>
  <si>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</si>
  <si>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</si>
  <si>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</si>
  <si>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</si>
  <si>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</si>
  <si>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</si>
  <si>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</si>
  <si>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</si>
  <si>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</si>
  <si>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</si>
  <si>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</si>
  <si>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</si>
  <si>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</si>
  <si>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</si>
  <si>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</si>
  <si>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</si>
  <si>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</si>
  <si>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</si>
  <si>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</si>
  <si>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</si>
  <si>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</si>
  <si>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</si>
  <si>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</si>
  <si>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</si>
  <si>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</si>
  <si>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</si>
  <si>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</si>
  <si>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</si>
  <si>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</si>
  <si>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</si>
  <si>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</si>
  <si>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</si>
  <si>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</si>
  <si>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</si>
  <si>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</si>
  <si>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</si>
  <si>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</si>
  <si>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</si>
  <si>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</si>
  <si>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</si>
  <si>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</si>
  <si>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</si>
  <si>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</si>
  <si>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</si>
  <si>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</si>
  <si>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</si>
  <si>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</si>
  <si>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</si>
  <si>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</si>
  <si>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</si>
  <si>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</si>
  <si>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</si>
  <si>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</si>
  <si>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</si>
  <si>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</si>
  <si>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</si>
  <si>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</si>
  <si>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</si>
  <si>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</si>
  <si>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</si>
  <si>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</si>
  <si>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</si>
  <si>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</si>
  <si>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</si>
  <si>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</si>
  <si>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</si>
  <si>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</si>
  <si>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</si>
  <si>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</si>
  <si>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</si>
  <si>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</si>
  <si>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</si>
  <si>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</si>
  <si>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</si>
  <si>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</si>
  <si>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</si>
  <si>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</si>
  <si>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</si>
  <si>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</si>
  <si>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</si>
  <si>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</si>
  <si>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</si>
  <si>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</si>
  <si>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</si>
  <si>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</si>
  <si>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</si>
  <si>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</si>
  <si>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</si>
  <si>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</si>
  <si>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</si>
  <si>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</si>
  <si>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</si>
  <si>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</si>
  <si>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</si>
  <si>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</si>
  <si>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</si>
  <si>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</si>
  <si>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</si>
  <si>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</si>
  <si>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</si>
  <si>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</si>
  <si>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</si>
  <si>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</si>
  <si>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</si>
  <si>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</si>
  <si>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</si>
  <si>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</si>
  <si>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</si>
  <si>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</si>
  <si>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</si>
  <si>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</si>
  <si>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</si>
  <si>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</si>
  <si>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</si>
  <si>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</si>
  <si>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</si>
  <si>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</si>
  <si>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</si>
  <si>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</si>
  <si>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</si>
  <si>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</si>
  <si>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</si>
  <si>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</si>
  <si>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</si>
  <si>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</si>
  <si>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</si>
  <si>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</si>
  <si>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</si>
  <si>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</si>
  <si>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</si>
  <si>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</si>
  <si>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</si>
  <si>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</si>
  <si>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</si>
  <si>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</si>
  <si>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</si>
  <si>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</si>
  <si>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</si>
  <si>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</si>
  <si>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</si>
  <si>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</si>
  <si>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</si>
  <si>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</si>
  <si>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</si>
  <si>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</si>
  <si>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</si>
  <si>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</si>
  <si>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</si>
  <si>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</si>
  <si>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</si>
  <si>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</si>
  <si>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</si>
  <si>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</si>
  <si>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</si>
  <si>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</si>
  <si>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</si>
  <si>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</si>
  <si>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</si>
  <si>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</si>
  <si>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</si>
  <si>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</si>
  <si>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</si>
  <si>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</si>
  <si>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</si>
  <si>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</si>
  <si>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</si>
  <si>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</si>
  <si>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</si>
  <si>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</si>
  <si>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</si>
  <si>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</si>
  <si>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</si>
  <si>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</si>
  <si>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</si>
  <si>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</si>
  <si>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</si>
  <si>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</si>
  <si>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</si>
  <si>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</si>
  <si>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</si>
  <si>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</si>
  <si>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</si>
  <si>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</si>
  <si>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</si>
  <si>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</si>
  <si>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</si>
  <si>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</si>
  <si>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</si>
  <si>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</si>
  <si>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</si>
  <si>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</si>
  <si>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</si>
  <si>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</si>
  <si>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</si>
  <si>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</si>
  <si>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</si>
  <si>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</si>
  <si>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</si>
  <si>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</si>
  <si>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</si>
  <si>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</si>
  <si>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</si>
  <si>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</si>
  <si>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</si>
  <si>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</si>
  <si>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</si>
  <si>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</si>
  <si>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</si>
  <si>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</si>
  <si>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</si>
  <si>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</si>
  <si>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</si>
  <si>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</si>
  <si>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</si>
  <si>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</si>
  <si>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</si>
  <si>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</si>
  <si>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</si>
  <si>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</si>
  <si>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</si>
  <si>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</si>
  <si>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</si>
  <si>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</si>
  <si>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</si>
  <si>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</si>
  <si>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</si>
  <si>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</si>
  <si>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</si>
  <si>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</si>
  <si>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</si>
  <si>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</si>
  <si>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</si>
  <si>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</si>
  <si>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</si>
  <si>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</si>
  <si>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</si>
  <si>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</si>
  <si>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</si>
  <si>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</si>
  <si>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</si>
  <si>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</si>
  <si>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</si>
  <si>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</si>
  <si>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</si>
  <si>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</si>
  <si>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</si>
  <si>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</si>
  <si>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</si>
  <si>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</si>
  <si>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</si>
  <si>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</si>
  <si>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</si>
  <si>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</si>
  <si>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</si>
  <si>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</si>
  <si>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</si>
  <si>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</si>
  <si>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</si>
  <si>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</si>
  <si>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</si>
  <si>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</si>
  <si>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</si>
  <si>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</si>
  <si>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</si>
  <si>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</si>
  <si>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</si>
  <si>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</si>
  <si>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</si>
  <si>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</si>
  <si>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</si>
  <si>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</si>
  <si>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</si>
  <si>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</si>
  <si>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</si>
  <si>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</si>
  <si>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</si>
  <si>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</si>
  <si>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</si>
  <si>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</si>
  <si>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</si>
  <si>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</si>
  <si>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</si>
  <si>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</si>
  <si>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</si>
  <si>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</si>
  <si>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</si>
  <si>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</si>
  <si>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</si>
  <si>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</si>
  <si>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</si>
  <si>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</si>
  <si>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</si>
  <si>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</si>
  <si>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</si>
  <si>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</si>
  <si>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</si>
  <si>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</si>
  <si>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</si>
  <si>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</si>
  <si>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</si>
  <si>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</si>
  <si>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</si>
  <si>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</si>
  <si>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</si>
  <si>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</si>
  <si>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</si>
  <si>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</si>
  <si>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</si>
  <si>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</si>
  <si>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</si>
  <si>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</si>
  <si>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</si>
  <si>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</si>
  <si>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</si>
  <si>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</si>
  <si>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</si>
  <si>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</si>
  <si>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</si>
  <si>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</si>
  <si>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</si>
  <si>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</si>
  <si>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</si>
  <si>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</si>
  <si>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</si>
  <si>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</si>
  <si>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</si>
  <si>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</si>
  <si>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</si>
  <si>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</si>
  <si>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</si>
  <si>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</si>
  <si>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</si>
  <si>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</si>
  <si>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</si>
  <si>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</si>
  <si>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</si>
  <si>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</si>
  <si>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</si>
  <si>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</si>
  <si>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</si>
  <si>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</si>
  <si>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</si>
  <si>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</si>
  <si>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</si>
  <si>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</si>
  <si>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</si>
  <si>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</si>
  <si>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</si>
  <si>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</si>
  <si>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</si>
  <si>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</si>
  <si>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</si>
  <si>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</si>
  <si>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</si>
  <si>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</si>
  <si>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</si>
  <si>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</si>
  <si>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</si>
  <si>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</si>
  <si>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</si>
  <si>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</si>
  <si>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</si>
  <si>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</si>
  <si>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</si>
  <si>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</si>
  <si>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</si>
  <si>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</si>
  <si>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</si>
  <si>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</si>
  <si>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</si>
  <si>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</si>
  <si>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</si>
  <si>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</si>
  <si>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</si>
  <si>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</si>
  <si>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</si>
  <si>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</si>
  <si>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</si>
  <si>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</si>
  <si>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</si>
  <si>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</si>
  <si>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</si>
  <si>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</si>
  <si>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</si>
  <si>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</si>
  <si>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</si>
  <si>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</si>
  <si>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</si>
  <si>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</si>
  <si>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</si>
  <si>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</si>
  <si>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</si>
  <si>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</si>
  <si>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</si>
  <si>
    <t>10.a) Ajustari de valoare privind imobilizarile corporale si  necorporale (rd. 26a+26-27)</t>
  </si>
  <si>
    <t>a.1) Cheltuieli de exploatare privind amortizarea imobilizărilor (ct. 6811)</t>
  </si>
  <si>
    <t>26a</t>
  </si>
  <si>
    <t>PL26a</t>
  </si>
  <si>
    <t>a.2) Alte cheltuieli (ct.6813+6817+ din ct.6818)</t>
  </si>
  <si>
    <t>a.3) Venituri (ct.7813 + din ct.7818)</t>
  </si>
  <si>
    <t>11. Alte cheltuieli de exploatare (rd. 32+33+33d+33f+33h+33j+34+35+36+37)</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</si>
  <si>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</si>
  <si>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</si>
  <si>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</si>
  <si>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</si>
  <si>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</si>
  <si>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11.3. Cheltuieli aferente drepturilor de proprietate intelectuală (ct. 616),
din care:</t>
  </si>
  <si>
    <t>- cheltuielile în relația cu entitățile afiliate</t>
  </si>
  <si>
    <t>11.4. Cheltuieli de management (ct. 617),
din care:</t>
  </si>
  <si>
    <t>11.5. Cheltuieli de consultanță (ct. 618),
din care:</t>
  </si>
  <si>
    <t>11.6. Cheltuieli cu alte impozite, taxe şi vărsăminte asimilate;
cheltuieli reprezentând transferuri şi contribuţii datorate în baza unor acte
normative speciale(ct. 635 +6586*)</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</si>
  <si>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</si>
  <si>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</si>
  <si>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</si>
  <si>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</si>
  <si>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Registrul general si care mai au in derulare contracte de leasing (ct.666*)</t>
  </si>
  <si>
    <t>PL33a</t>
  </si>
  <si>
    <t>33c</t>
  </si>
  <si>
    <t>PL33b</t>
  </si>
  <si>
    <t>PL33c</t>
  </si>
  <si>
    <t>33d</t>
  </si>
  <si>
    <t>33e</t>
  </si>
  <si>
    <t>PL33d</t>
  </si>
  <si>
    <t>33f</t>
  </si>
  <si>
    <t>33g</t>
  </si>
  <si>
    <t>PL33f</t>
  </si>
  <si>
    <t>33h</t>
  </si>
  <si>
    <t>33i</t>
  </si>
  <si>
    <t>PL33h</t>
  </si>
  <si>
    <t>33j</t>
  </si>
  <si>
    <t>PL33j</t>
  </si>
  <si>
    <t>12.Ajustari privind provizioanele (rd. 40-41)</t>
  </si>
  <si>
    <t>13. Venituri din interese de participare (ct.7611+7612+7613)</t>
  </si>
  <si>
    <t>14. Venituri din dobânzi (ct. 766*)</t>
  </si>
  <si>
    <t>15. Venituri din subvenţii de exploatare pentru dobânda datorată (ct. 7418)</t>
  </si>
  <si>
    <t>16. Alte venituri financiare (ct.762+764+765+767+768+7615)</t>
  </si>
  <si>
    <t>17. Ajustări de valoare privind imobilizările financiare şi investiţiile financiare
deţinute ca active circulante (rd. 54 - 55)</t>
  </si>
  <si>
    <t>18. Cheltuieli privind dobânzile (ct.666*)</t>
  </si>
  <si>
    <t>19. Alte cheltuieli financiare (ct. 663+664+665+667+668)</t>
  </si>
  <si>
    <t>PROFITUL SAU PIERDEREA BRUT(Ă):</t>
  </si>
  <si>
    <t>20. Impozitul pe profit (ct 691)</t>
  </si>
  <si>
    <t>21. Cheltuieli cu impozitul pe profit rezultat din decontarile in cadrul grupului
fiscal in domeniul impozitului pe profit (ct.694)</t>
  </si>
  <si>
    <t>22. Venituri din impozitul pe profit rezultat din decontarile in cadrul grupului
fiscal in domeniul impozitului pe profit (ct.794)</t>
  </si>
  <si>
    <t>23. Impozitul specific unor activități (ct. 695)</t>
  </si>
  <si>
    <t>24. Alte impozite neprezentate la elementele de mai sus (ct.698)</t>
  </si>
  <si>
    <t>PROFITUL SAU PIERDEREA NET(A) A EXERCITIULUI FINANCIAR:</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</si>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</sst>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6">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xf numFmtId="0" fontId="34" fillId="0" borderId="0" xfId="0" applyFont="1"/>
    <xf numFmtId="0" fontId="13" fillId="0" borderId="0" xfId="10" applyFont="1" applyAlignment="1">
      <alignment horizontal="center" vertical="center" wrapText="1"/>
    </xf>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H14" sqref="H14"/>
    </sheetView>
  </sheetViews>
  <sheetFormatPr defaultRowHeight="12" x14ac:dyDescent="0.3"/>
  <cols>
    <col min="1" max="1" width="20.44140625" bestFit="1"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11.109375" bestFit="1" customWidth="1"/>
    <col min="8" max="8" width="11.33203125" bestFit="1" customWidth="1"/>
    <col min="9" max="9" width="16.33203125" bestFit="1" customWidth="1"/>
    <col min="10" max="10" width="12.44140625" bestFit="1" customWidth="1"/>
    <col min="11" max="11" width="12.77734375" bestFit="1" customWidth="1"/>
    <col min="12" max="12" width="14.4414062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44140625" bestFit="1" customWidth="1"/>
    <col min="22" max="22" width="12.44140625" bestFit="1" customWidth="1"/>
    <col min="23" max="23" width="13.6640625" bestFit="1" customWidth="1"/>
  </cols>
  <sheetData>
    <row r="1" spans="1:25" x14ac:dyDescent="0.3">
      <c r="A1" s="1" t="s">
        <v>0</v>
      </c>
      <c r="B1" s="2" t="s">
        <v>1</v>
      </c>
    </row>
    <row r="2" spans="1:25" ht="12.5" thickBot="1" x14ac:dyDescent="0.35">
      <c r="A2" s="1" t="s">
        <v>2</v>
      </c>
      <c r="B2" s="2" t="s">
        <v>1</v>
      </c>
      <c r="O2" t="s">
        <v>14</v>
      </c>
      <c r="P2" t="s">
        <v>19</v>
      </c>
      <c r="Q2" t="s">
        <v>22</v>
      </c>
      <c r="R2" t="s">
        <v>35</v>
      </c>
      <c r="S2" t="s">
        <v>22</v>
      </c>
    </row>
    <row r="3" spans="1:25" x14ac:dyDescent="0.3">
      <c r="A3" s="1" t="s">
        <v>3</v>
      </c>
      <c r="B3" s="2" t="s">
        <v>1</v>
      </c>
      <c r="O3" s="7">
        <v>121</v>
      </c>
      <c r="P3" s="8">
        <f>SUMIF(D:D,O3,K:K)</f>
        <v>0</v>
      </c>
      <c r="Q3" s="9" t="str">
        <f>IF(P3&lt;0,"BS43","BS44")</f>
        <v>BS44</v>
      </c>
      <c r="R3" s="10">
        <f>SUMIF(D:D,O3,H:H)</f>
        <v>0</v>
      </c>
      <c r="S3" s="9" t="str">
        <f>IF(R3&lt;0,"BS43","BS44")</f>
        <v>BS44</v>
      </c>
    </row>
    <row r="4" spans="1:25" x14ac:dyDescent="0.3">
      <c r="A4" s="1" t="s">
        <v>4</v>
      </c>
      <c r="B4" s="2" t="s">
        <v>1</v>
      </c>
      <c r="O4" s="11">
        <v>117</v>
      </c>
      <c r="P4" s="5">
        <f>SUMIF(D:D,O4,K:K)</f>
        <v>0</v>
      </c>
      <c r="Q4" s="12" t="str">
        <f>IF(P4&lt;0,"BS41","BS42")</f>
        <v>BS42</v>
      </c>
      <c r="R4" s="13">
        <f>SUMIF(D:D,O4,H:H)</f>
        <v>0</v>
      </c>
      <c r="S4" s="12" t="str">
        <f>IF(R4&lt;0,"BS41","BS42")</f>
        <v>BS42</v>
      </c>
    </row>
    <row r="5" spans="1:25" ht="12.5" thickBot="1" x14ac:dyDescent="0.35">
      <c r="A5" s="1" t="s">
        <v>5</v>
      </c>
      <c r="B5" s="2" t="s">
        <v>1</v>
      </c>
      <c r="O5" s="14">
        <v>711</v>
      </c>
      <c r="P5" s="15">
        <f>SUMIF(D:D,O5,K:K)</f>
        <v>0</v>
      </c>
      <c r="Q5" s="16" t="str">
        <f>IF(P5&lt;0,"PL7","PL8")</f>
        <v>PL8</v>
      </c>
      <c r="R5" s="17">
        <f>SUMIF(D:D,O5,H:H)</f>
        <v>0</v>
      </c>
      <c r="S5" s="16" t="str">
        <f>IF(R5&lt;0,"PL7","PL8")</f>
        <v>PL8</v>
      </c>
    </row>
    <row r="6" spans="1:25" ht="12.5" thickBot="1" x14ac:dyDescent="0.35">
      <c r="A6" s="1" t="s">
        <v>6</v>
      </c>
      <c r="B6" s="2" t="s">
        <v>1</v>
      </c>
      <c r="I6" s="18" t="s">
        <v>9</v>
      </c>
      <c r="J6" s="19">
        <f>K6-1</f>
        <v>2021</v>
      </c>
      <c r="K6" s="19">
        <f>B7</f>
        <v>2022</v>
      </c>
    </row>
    <row r="7" spans="1:25" ht="13" thickTop="1" thickBot="1" x14ac:dyDescent="0.35">
      <c r="A7" s="1" t="s">
        <v>7</v>
      </c>
      <c r="B7" s="3">
        <v>2022</v>
      </c>
      <c r="I7" s="20" t="s">
        <v>38</v>
      </c>
      <c r="J7" s="21">
        <f>SUMIF(A:A,"BS",H:H)</f>
        <v>0</v>
      </c>
      <c r="K7" s="21">
        <f>SUMIF(A:A,"BS",K:K)</f>
        <v>0</v>
      </c>
    </row>
    <row r="8" spans="1:25" ht="12.5" thickTop="1" x14ac:dyDescent="0.3">
      <c r="I8" s="22" t="s">
        <v>39</v>
      </c>
      <c r="J8" s="23">
        <f>SUMIF(A:A,"Rev",H:H)</f>
        <v>0</v>
      </c>
      <c r="K8" s="23">
        <f>SUMIF(A:A,"Rev",K:K)</f>
        <v>0</v>
      </c>
    </row>
    <row r="9" spans="1:25" ht="12.5" thickBot="1" x14ac:dyDescent="0.35">
      <c r="I9" s="24" t="s">
        <v>40</v>
      </c>
      <c r="J9" s="25">
        <f>SUMIF(A:A,"Exp",H:H)</f>
        <v>0</v>
      </c>
      <c r="K9" s="25">
        <f>SUMIF(A:A,"Exp",K:K)</f>
        <v>0</v>
      </c>
    </row>
    <row r="10" spans="1:25" ht="12.5" thickTop="1" x14ac:dyDescent="0.3">
      <c r="I10" s="2" t="s">
        <v>41</v>
      </c>
      <c r="J10" s="26">
        <f>SUM(J8:J9)</f>
        <v>0</v>
      </c>
      <c r="K10" s="26">
        <f>SUM(K8:K9)</f>
        <v>0</v>
      </c>
    </row>
    <row r="11" spans="1:25" ht="12.5" thickBot="1" x14ac:dyDescent="0.35">
      <c r="I11" s="24" t="s">
        <v>42</v>
      </c>
      <c r="J11" s="25">
        <f>SUMIF(D:D,"121",H:H)</f>
        <v>0</v>
      </c>
      <c r="K11" s="25">
        <f>SUMIF(D:D,"121",K:K)</f>
        <v>0</v>
      </c>
    </row>
    <row r="12" spans="1:25" ht="12.5" thickTop="1" x14ac:dyDescent="0.3">
      <c r="I12" s="27" t="s">
        <v>43</v>
      </c>
      <c r="J12" s="28">
        <f>J10-J11</f>
        <v>0</v>
      </c>
      <c r="K12" s="28">
        <f>K10-K11</f>
        <v>0</v>
      </c>
    </row>
    <row r="13" spans="1:25" x14ac:dyDescent="0.3">
      <c r="P13" s="2" t="s">
        <v>2010</v>
      </c>
    </row>
    <row r="14" spans="1:25"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2410</v>
      </c>
      <c r="Y14" s="31" t="s">
        <v>2411</v>
      </c>
    </row>
    <row r="15" spans="1:25" ht="12.5" thickTop="1" x14ac:dyDescent="0.3">
      <c r="H15" s="5"/>
      <c r="I15" s="5"/>
      <c r="J15" s="5"/>
      <c r="K15" s="5"/>
      <c r="L15" s="5"/>
      <c r="M15" s="6"/>
      <c r="O15" s="5"/>
    </row>
    <row r="16" spans="1:25" ht="12.5" thickTop="1" x14ac:dyDescent="0.3">
      <c r="H16" s="5"/>
      <c r="I16" s="5"/>
      <c r="J16" s="5"/>
      <c r="K16" s="5"/>
      <c r="L16" s="5"/>
      <c r="M16" s="6"/>
      <c r="O16" s="5"/>
    </row>
    <row r="17" spans="8:15" ht="12.5" thickTop="1" x14ac:dyDescent="0.3">
      <c r="H17" s="5"/>
      <c r="I17" s="5"/>
      <c r="J17" s="5"/>
      <c r="K17" s="5"/>
      <c r="L17" s="5"/>
      <c r="M17" s="6"/>
      <c r="O17" s="5"/>
    </row>
    <row r="18" spans="8:15" ht="12.5" thickTop="1" x14ac:dyDescent="0.3">
      <c r="H18" s="5"/>
      <c r="I18" s="5"/>
      <c r="J18" s="5"/>
      <c r="K18" s="5"/>
      <c r="L18" s="5"/>
      <c r="M18" s="6"/>
      <c r="O18" s="5"/>
    </row>
    <row r="19" spans="8:15" ht="12.5" thickTop="1" x14ac:dyDescent="0.3">
      <c r="H19" s="5"/>
      <c r="I19" s="5"/>
      <c r="J19" s="5"/>
      <c r="K19" s="5"/>
      <c r="L19" s="5"/>
      <c r="M19" s="6"/>
      <c r="O19" s="5"/>
    </row>
    <row r="20" spans="8:15" ht="12.5" thickTop="1" x14ac:dyDescent="0.3">
      <c r="H20" s="5"/>
      <c r="I20" s="5"/>
      <c r="J20" s="5"/>
      <c r="K20" s="5"/>
      <c r="L20" s="5"/>
      <c r="M20" s="6"/>
      <c r="O20" s="5"/>
    </row>
    <row r="21" spans="8:15" ht="12.5" thickTop="1" x14ac:dyDescent="0.3">
      <c r="H21" s="5"/>
      <c r="I21" s="5"/>
      <c r="J21" s="5"/>
      <c r="K21" s="5"/>
      <c r="L21" s="5"/>
      <c r="M21" s="6"/>
      <c r="O21" s="5"/>
    </row>
    <row r="22" spans="8:15" ht="12.5" thickTop="1" x14ac:dyDescent="0.3">
      <c r="H22" s="5"/>
      <c r="I22" s="5"/>
      <c r="J22" s="5"/>
      <c r="K22" s="5"/>
      <c r="L22" s="5"/>
      <c r="M22" s="6"/>
      <c r="O22" s="5"/>
    </row>
    <row r="23" spans="8:15" ht="12.5" thickTop="1" x14ac:dyDescent="0.3">
      <c r="H23" s="5"/>
      <c r="I23" s="5"/>
      <c r="J23" s="5"/>
      <c r="K23" s="5"/>
      <c r="L23" s="5"/>
      <c r="M23" s="6"/>
      <c r="O23" s="5"/>
    </row>
    <row r="24" spans="8:15" ht="12.5" thickTop="1" x14ac:dyDescent="0.3">
      <c r="H24" s="5"/>
      <c r="I24" s="5"/>
      <c r="J24" s="5"/>
      <c r="K24" s="5"/>
      <c r="L24" s="5"/>
      <c r="M24" s="6"/>
      <c r="O24" s="5"/>
    </row>
    <row r="25" spans="8:15" ht="12.5" thickTop="1" x14ac:dyDescent="0.3">
      <c r="H25" s="5"/>
      <c r="I25" s="5"/>
      <c r="J25" s="5"/>
      <c r="K25" s="5"/>
      <c r="L25" s="5"/>
      <c r="M25" s="6"/>
      <c r="O25" s="5"/>
    </row>
    <row r="26" spans="8:15" ht="12.5" thickTop="1" x14ac:dyDescent="0.3">
      <c r="H26" s="5"/>
      <c r="I26" s="5"/>
      <c r="J26" s="5"/>
      <c r="K26" s="5"/>
      <c r="L26" s="5"/>
      <c r="M26" s="6"/>
      <c r="O26" s="5"/>
    </row>
    <row r="27" spans="8:15" ht="12.5" thickTop="1" x14ac:dyDescent="0.3">
      <c r="H27" s="5"/>
      <c r="I27" s="5"/>
      <c r="J27" s="5"/>
      <c r="K27" s="5"/>
      <c r="L27" s="5"/>
      <c r="M27" s="6"/>
      <c r="O27" s="5"/>
    </row>
    <row r="28" spans="8:15" ht="12.5" thickTop="1" x14ac:dyDescent="0.3">
      <c r="H28" s="5"/>
      <c r="I28" s="5"/>
      <c r="J28" s="5"/>
      <c r="K28" s="5"/>
      <c r="L28" s="5"/>
      <c r="M28" s="6"/>
      <c r="O28" s="5"/>
    </row>
    <row r="29" spans="8:15" ht="12.5" thickTop="1" x14ac:dyDescent="0.3">
      <c r="H29" s="5"/>
      <c r="I29" s="5"/>
      <c r="J29" s="5"/>
      <c r="K29" s="5"/>
      <c r="L29" s="5"/>
      <c r="M29" s="6"/>
      <c r="O29" s="5"/>
    </row>
    <row r="30" spans="8:15" ht="12.5" thickTop="1" x14ac:dyDescent="0.3">
      <c r="H30" s="5"/>
      <c r="I30" s="5"/>
      <c r="J30" s="5"/>
      <c r="K30" s="5"/>
      <c r="L30" s="5"/>
      <c r="M30" s="6"/>
      <c r="O30" s="5"/>
    </row>
    <row r="31" spans="8:15" ht="12.5" thickTop="1" x14ac:dyDescent="0.3">
      <c r="H31" s="5"/>
      <c r="I31" s="5"/>
      <c r="J31" s="5"/>
      <c r="K31" s="5"/>
      <c r="L31" s="5"/>
      <c r="M31" s="6"/>
      <c r="O31" s="5"/>
    </row>
    <row r="32" spans="8:15" ht="12.5" thickTop="1" x14ac:dyDescent="0.3">
      <c r="H32" s="5"/>
      <c r="I32" s="5"/>
      <c r="J32" s="5"/>
      <c r="K32" s="5"/>
      <c r="L32" s="5"/>
      <c r="M32" s="6"/>
      <c r="O32" s="5"/>
    </row>
    <row r="33" spans="8:15" ht="12.5" thickTop="1" x14ac:dyDescent="0.3">
      <c r="H33" s="5"/>
      <c r="I33" s="5"/>
      <c r="J33" s="5"/>
      <c r="K33" s="5"/>
      <c r="L33" s="5"/>
      <c r="M33" s="6"/>
      <c r="O33" s="5"/>
    </row>
    <row r="34" spans="8:15" ht="12.5" thickTop="1" x14ac:dyDescent="0.3">
      <c r="H34" s="5"/>
      <c r="I34" s="5"/>
      <c r="J34" s="5"/>
      <c r="K34" s="5"/>
      <c r="L34" s="5"/>
      <c r="M34" s="6"/>
      <c r="O34" s="5"/>
    </row>
    <row r="35" spans="8:15" ht="12.5" thickTop="1" x14ac:dyDescent="0.3">
      <c r="H35" s="5"/>
      <c r="I35" s="5"/>
      <c r="J35" s="5"/>
      <c r="K35" s="5"/>
      <c r="L35" s="5"/>
      <c r="M35" s="6"/>
      <c r="O35" s="5"/>
    </row>
    <row r="36" spans="8:15" ht="12.5" thickTop="1" x14ac:dyDescent="0.3">
      <c r="H36" s="5"/>
      <c r="I36" s="5"/>
      <c r="J36" s="5"/>
      <c r="K36" s="5"/>
      <c r="L36" s="5"/>
      <c r="M36" s="6"/>
      <c r="O36" s="5"/>
    </row>
    <row r="37" spans="8:15" ht="12.5" thickTop="1" x14ac:dyDescent="0.3">
      <c r="H37" s="5"/>
      <c r="I37" s="5"/>
      <c r="J37" s="5"/>
      <c r="K37" s="5"/>
      <c r="L37" s="5"/>
      <c r="M37" s="6"/>
      <c r="O37" s="5"/>
    </row>
    <row r="38" spans="8:15" ht="12.5" thickTop="1" x14ac:dyDescent="0.3">
      <c r="H38" s="5"/>
      <c r="I38" s="5"/>
      <c r="J38" s="5"/>
      <c r="K38" s="5"/>
      <c r="L38" s="5"/>
      <c r="M38" s="6"/>
      <c r="O38" s="5"/>
    </row>
    <row r="39" spans="8:15" ht="12.5" thickTop="1"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44140625" defaultRowHeight="12" x14ac:dyDescent="0.3"/>
  <cols>
    <col min="1" max="1" width="43.33203125" style="186" bestFit="1" customWidth="1"/>
    <col min="2" max="2" width="81.109375" style="186" bestFit="1" customWidth="1"/>
    <col min="3" max="3" width="11.109375" style="186" bestFit="1" customWidth="1"/>
    <col min="4" max="4" width="22.44140625" style="186" bestFit="1" customWidth="1"/>
    <col min="5" max="5" width="15.77734375" style="186" bestFit="1" customWidth="1"/>
    <col min="6" max="6" width="16.109375" style="186" bestFit="1" customWidth="1"/>
    <col min="7" max="7" width="11.109375" style="186" bestFit="1" customWidth="1"/>
    <col min="8" max="8" width="11.6640625" style="186" bestFit="1" customWidth="1"/>
    <col min="9" max="16384" width="50.44140625" style="186"/>
  </cols>
  <sheetData>
    <row r="1" spans="1:8" x14ac:dyDescent="0.3">
      <c r="A1" s="151" t="s">
        <v>2039</v>
      </c>
      <c r="B1" s="152" t="str">
        <f>'N4 - Inventories'!B1</f>
        <v>X</v>
      </c>
    </row>
    <row r="2" spans="1:8" x14ac:dyDescent="0.3">
      <c r="A2" s="151" t="s">
        <v>2040</v>
      </c>
      <c r="B2" s="152" t="str">
        <f>'N4 - Inventories'!B2</f>
        <v>X</v>
      </c>
    </row>
    <row r="3" spans="1:8" x14ac:dyDescent="0.3">
      <c r="A3" s="151" t="s">
        <v>2041</v>
      </c>
      <c r="B3" s="152" t="str">
        <f>'N4 - Inventories'!B3</f>
        <v>X</v>
      </c>
    </row>
    <row r="4" spans="1:8" x14ac:dyDescent="0.3">
      <c r="A4" s="151" t="s">
        <v>2042</v>
      </c>
      <c r="B4" s="152" t="str">
        <f>'N4 - Inventories'!B4</f>
        <v>X</v>
      </c>
    </row>
    <row r="5" spans="1:8" x14ac:dyDescent="0.3">
      <c r="A5" s="151" t="s">
        <v>2043</v>
      </c>
      <c r="B5" s="152" t="str">
        <f>'N4 - Inventories'!B5</f>
        <v>X</v>
      </c>
    </row>
    <row r="6" spans="1:8" x14ac:dyDescent="0.3">
      <c r="A6" s="151" t="s">
        <v>2044</v>
      </c>
      <c r="B6" s="152" t="str">
        <f>'N4 - Inventories'!B6</f>
        <v>X</v>
      </c>
    </row>
    <row r="7" spans="1:8" x14ac:dyDescent="0.3">
      <c r="A7" s="151" t="s">
        <v>2045</v>
      </c>
      <c r="B7" s="154">
        <f>'N4 - Inventories'!B7</f>
        <v>2022</v>
      </c>
    </row>
    <row r="9" spans="1:8" x14ac:dyDescent="0.3">
      <c r="A9" s="152" t="s">
        <v>2334</v>
      </c>
    </row>
    <row r="11" spans="1:8" ht="12" customHeight="1" x14ac:dyDescent="0.3">
      <c r="A11" s="201"/>
      <c r="B11" s="201"/>
      <c r="C11" s="201"/>
      <c r="D11" s="156"/>
      <c r="E11" s="160" t="s">
        <v>2335</v>
      </c>
      <c r="F11" s="161" t="s">
        <v>2336</v>
      </c>
    </row>
    <row r="12" spans="1:8" ht="12.65" customHeight="1" x14ac:dyDescent="0.3">
      <c r="A12" s="202"/>
      <c r="B12" s="202" t="s">
        <v>2337</v>
      </c>
      <c r="C12" s="202">
        <f>'Trial Balance'!J6</f>
        <v>2021</v>
      </c>
      <c r="D12" s="203">
        <f>'Trial Balance'!K6</f>
        <v>2022</v>
      </c>
      <c r="E12" s="162"/>
      <c r="F12" s="166"/>
    </row>
    <row r="13" spans="1:8" x14ac:dyDescent="0.3">
      <c r="A13" s="168"/>
      <c r="B13" s="168"/>
      <c r="C13" s="168"/>
      <c r="D13" s="168"/>
      <c r="E13" s="168" t="s">
        <v>2338</v>
      </c>
      <c r="F13" s="168" t="s">
        <v>2339</v>
      </c>
    </row>
    <row r="14" spans="1:8" x14ac:dyDescent="0.3">
      <c r="A14" s="188">
        <v>1</v>
      </c>
      <c r="B14" s="204" t="s">
        <v>2096</v>
      </c>
      <c r="C14" s="189">
        <f>ROUND(SUMIF('Trial Balance'!S:S,B14,'Trial Balance'!H:H),0)</f>
        <v>0</v>
      </c>
      <c r="D14" s="189">
        <f>ROUND(SUMIF('Trial Balance'!S:S,B14,'Trial Balance'!K:K),0)</f>
        <v>0</v>
      </c>
      <c r="E14" s="205"/>
      <c r="F14" s="205"/>
    </row>
    <row r="15" spans="1:8" x14ac:dyDescent="0.3">
      <c r="A15" s="188">
        <v>2</v>
      </c>
      <c r="B15" s="188" t="s">
        <v>2340</v>
      </c>
      <c r="C15" s="189">
        <f>ROUND(SUMIF('Trial Balance'!S:S,B15,'Trial Balance'!H:H),0)</f>
        <v>0</v>
      </c>
      <c r="D15" s="189">
        <f>ROUND(SUMIF('Trial Balance'!S:S,B15,'Trial Balance'!K:K),0)</f>
        <v>0</v>
      </c>
      <c r="E15" s="205"/>
      <c r="F15" s="205"/>
    </row>
    <row r="16" spans="1:8" x14ac:dyDescent="0.3">
      <c r="A16" s="188">
        <v>3</v>
      </c>
      <c r="B16" s="188" t="s">
        <v>2152</v>
      </c>
      <c r="C16" s="189">
        <f>ROUND(SUMIF('Trial Balance'!S:S,B16,'Trial Balance'!H:H),0)</f>
        <v>0</v>
      </c>
      <c r="D16" s="189">
        <f>ROUND(SUMIF('Trial Balance'!S:S,B16,'Trial Balance'!K:K),0)</f>
        <v>0</v>
      </c>
      <c r="E16" s="205"/>
      <c r="F16" s="205"/>
      <c r="G16" s="170"/>
      <c r="H16" s="170"/>
    </row>
    <row r="17" spans="1:8" x14ac:dyDescent="0.3">
      <c r="A17" s="188">
        <v>3</v>
      </c>
      <c r="B17" s="188" t="s">
        <v>2341</v>
      </c>
      <c r="C17" s="172">
        <f>SUM(C14:C16)</f>
        <v>0</v>
      </c>
      <c r="D17" s="172">
        <f>SUM(D14:D16)</f>
        <v>0</v>
      </c>
      <c r="E17" s="205"/>
      <c r="F17" s="205"/>
    </row>
    <row r="18" spans="1:8" x14ac:dyDescent="0.3">
      <c r="A18" s="188">
        <v>4</v>
      </c>
      <c r="B18" s="188" t="s">
        <v>2164</v>
      </c>
      <c r="C18" s="189">
        <f>-ROUND(SUMIF('Trial Balance'!S:S,B18,'Trial Balance'!H:H),0)</f>
        <v>0</v>
      </c>
      <c r="D18" s="189">
        <f>-ROUND(SUMIF('Trial Balance'!S:S,B18,'Trial Balance'!K:K),0)</f>
        <v>0</v>
      </c>
      <c r="E18" s="205"/>
      <c r="F18" s="205"/>
      <c r="G18" s="169" t="s">
        <v>2038</v>
      </c>
      <c r="H18" s="170" t="s">
        <v>2008</v>
      </c>
    </row>
    <row r="19" spans="1:8" x14ac:dyDescent="0.3">
      <c r="A19" s="171" t="s">
        <v>2342</v>
      </c>
      <c r="B19" s="171" t="s">
        <v>2343</v>
      </c>
      <c r="C19" s="172">
        <f>C17-C18</f>
        <v>0</v>
      </c>
      <c r="D19" s="172">
        <f>D17-D18</f>
        <v>0</v>
      </c>
      <c r="E19" s="205"/>
      <c r="F19" s="205"/>
      <c r="G19" s="174">
        <f>'1. F10'!E19</f>
        <v>0</v>
      </c>
      <c r="H19" s="175">
        <f>D19+D30+D26-G19</f>
        <v>0</v>
      </c>
    </row>
    <row r="20" spans="1:8" x14ac:dyDescent="0.3">
      <c r="A20" s="188"/>
      <c r="B20" s="188"/>
      <c r="C20" s="188"/>
      <c r="D20" s="188"/>
      <c r="E20" s="205"/>
      <c r="F20" s="205"/>
    </row>
    <row r="21" spans="1:8" x14ac:dyDescent="0.3">
      <c r="A21" s="188">
        <v>6</v>
      </c>
      <c r="B21" s="188" t="s">
        <v>2344</v>
      </c>
      <c r="C21" s="189">
        <f>ROUND(SUMIF('Trial Balance'!S:S,B21,'Trial Balance'!H:H),0)</f>
        <v>0</v>
      </c>
      <c r="D21" s="189">
        <f>ROUND(SUMIF('Trial Balance'!S:S,B21,'Trial Balance'!K:K),0)</f>
        <v>0</v>
      </c>
      <c r="E21" s="205"/>
      <c r="F21" s="205"/>
    </row>
    <row r="22" spans="1:8" x14ac:dyDescent="0.3">
      <c r="A22" s="188">
        <v>7</v>
      </c>
      <c r="B22" s="188" t="s">
        <v>2345</v>
      </c>
      <c r="C22" s="189">
        <f>ROUND(SUMIF('Trial Balance'!S:S,B22,'Trial Balance'!H:H),0)</f>
        <v>0</v>
      </c>
      <c r="D22" s="189">
        <f>ROUND(SUMIF('Trial Balance'!S:S,B22,'Trial Balance'!K:K),0)</f>
        <v>0</v>
      </c>
      <c r="E22" s="205"/>
      <c r="F22" s="205"/>
    </row>
    <row r="23" spans="1:8" x14ac:dyDescent="0.3">
      <c r="A23" s="188">
        <v>8</v>
      </c>
      <c r="B23" s="188" t="s">
        <v>2346</v>
      </c>
      <c r="C23" s="189">
        <f>ROUND(SUMIF('Trial Balance'!S:S,B23,'Trial Balance'!H:H),0)</f>
        <v>0</v>
      </c>
      <c r="D23" s="189">
        <f>ROUND(SUMIF('Trial Balance'!S:S,B23,'Trial Balance'!K:K),0)</f>
        <v>0</v>
      </c>
      <c r="E23" s="205"/>
      <c r="F23" s="205"/>
    </row>
    <row r="24" spans="1:8" s="152" customFormat="1" x14ac:dyDescent="0.3">
      <c r="A24" s="171">
        <v>9</v>
      </c>
      <c r="B24" s="171" t="s">
        <v>2347</v>
      </c>
      <c r="C24" s="172">
        <f>SUM(C21:C23)</f>
        <v>0</v>
      </c>
      <c r="D24" s="172">
        <f>SUM(D21:D23)</f>
        <v>0</v>
      </c>
      <c r="E24" s="206"/>
      <c r="F24" s="206"/>
    </row>
    <row r="25" spans="1:8" x14ac:dyDescent="0.3">
      <c r="A25" s="188">
        <v>10</v>
      </c>
      <c r="B25" s="188" t="s">
        <v>2348</v>
      </c>
      <c r="C25" s="189">
        <f>-ROUND(SUMIF('Trial Balance'!S:S,B25,'Trial Balance'!H:H),0)</f>
        <v>0</v>
      </c>
      <c r="D25" s="189">
        <f>-ROUND(SUMIF('Trial Balance'!S:S,B25,'Trial Balance'!K:K),0)</f>
        <v>0</v>
      </c>
      <c r="E25" s="205"/>
      <c r="F25" s="205"/>
    </row>
    <row r="26" spans="1:8" x14ac:dyDescent="0.3">
      <c r="A26" s="171" t="s">
        <v>2349</v>
      </c>
      <c r="B26" s="188" t="s">
        <v>2350</v>
      </c>
      <c r="C26" s="172">
        <f>C24-C25</f>
        <v>0</v>
      </c>
      <c r="D26" s="172">
        <f>D24-D25</f>
        <v>0</v>
      </c>
      <c r="E26" s="205"/>
      <c r="F26" s="205"/>
      <c r="G26" s="174"/>
      <c r="H26" s="175"/>
    </row>
    <row r="27" spans="1:8" x14ac:dyDescent="0.3">
      <c r="A27" s="188"/>
      <c r="B27" s="188"/>
      <c r="C27" s="188"/>
      <c r="D27" s="188"/>
      <c r="E27" s="205"/>
      <c r="F27" s="205"/>
    </row>
    <row r="28" spans="1:8" x14ac:dyDescent="0.3">
      <c r="A28" s="188">
        <v>12</v>
      </c>
      <c r="B28" s="188" t="s">
        <v>2155</v>
      </c>
      <c r="C28" s="189">
        <f>ROUND(SUMIF('Trial Balance'!T:T,B28,'Trial Balance'!H:H),0)</f>
        <v>0</v>
      </c>
      <c r="D28" s="189">
        <f>ROUND(SUMIF('Trial Balance'!T:T,B28,'Trial Balance'!K:K),0)</f>
        <v>0</v>
      </c>
      <c r="E28" s="205"/>
      <c r="F28" s="205"/>
    </row>
    <row r="29" spans="1:8" x14ac:dyDescent="0.3">
      <c r="A29" s="188">
        <v>13</v>
      </c>
      <c r="B29" s="188" t="s">
        <v>2166</v>
      </c>
      <c r="C29" s="189">
        <f>-ROUND(SUMIF('Trial Balance'!S:S,B29,'Trial Balance'!H:H),0)</f>
        <v>0</v>
      </c>
      <c r="D29" s="189">
        <f>-ROUND(SUMIF('Trial Balance'!S:S,B29,'Trial Balance'!K:K),0)</f>
        <v>0</v>
      </c>
      <c r="E29" s="205"/>
      <c r="F29" s="205"/>
    </row>
    <row r="30" spans="1:8" x14ac:dyDescent="0.3">
      <c r="A30" s="171" t="s">
        <v>2351</v>
      </c>
      <c r="B30" s="171" t="s">
        <v>2352</v>
      </c>
      <c r="C30" s="172">
        <f>C28-C29</f>
        <v>0</v>
      </c>
      <c r="D30" s="172">
        <f>D28-D29</f>
        <v>0</v>
      </c>
      <c r="E30" s="205"/>
      <c r="F30" s="205"/>
      <c r="G30" s="191"/>
      <c r="H30" s="175"/>
    </row>
    <row r="31" spans="1:8" x14ac:dyDescent="0.3">
      <c r="A31" s="188">
        <v>15</v>
      </c>
      <c r="B31" s="188" t="s">
        <v>2160</v>
      </c>
      <c r="C31" s="189">
        <f>ROUND(SUMIF('Trial Balance'!S:S,B31,'Trial Balance'!H:H),0)</f>
        <v>0</v>
      </c>
      <c r="D31" s="189">
        <f>ROUND(SUMIF('Trial Balance'!S:S,B31,'Trial Balance'!K:K),0)</f>
        <v>0</v>
      </c>
      <c r="E31" s="205"/>
      <c r="F31" s="205"/>
    </row>
    <row r="32" spans="1:8" x14ac:dyDescent="0.3">
      <c r="A32" s="188"/>
      <c r="B32" s="188"/>
      <c r="C32" s="188"/>
      <c r="D32" s="188"/>
      <c r="E32" s="205"/>
      <c r="F32" s="205"/>
    </row>
    <row r="33" spans="1:8" x14ac:dyDescent="0.3">
      <c r="A33" s="171" t="s">
        <v>2353</v>
      </c>
      <c r="B33" s="171" t="s">
        <v>2354</v>
      </c>
      <c r="C33" s="172">
        <f>C19+C26+C30+C31</f>
        <v>0</v>
      </c>
      <c r="D33" s="172">
        <f>D19+D26+D30+D31</f>
        <v>0</v>
      </c>
      <c r="E33" s="205"/>
      <c r="F33" s="205"/>
      <c r="G33" s="174"/>
      <c r="H33" s="175"/>
    </row>
    <row r="38" spans="1:8" ht="14.5" customHeight="1" x14ac:dyDescent="0.3">
      <c r="A38" s="207" t="s">
        <v>2155</v>
      </c>
      <c r="B38" s="207">
        <f>C11</f>
        <v>0</v>
      </c>
      <c r="C38" s="208">
        <f>D11</f>
        <v>0</v>
      </c>
      <c r="D38" s="208"/>
      <c r="E38" s="209" t="s">
        <v>2355</v>
      </c>
      <c r="F38" s="210"/>
    </row>
    <row r="39" spans="1:8" x14ac:dyDescent="0.3">
      <c r="A39" s="207"/>
      <c r="B39" s="207"/>
      <c r="C39" s="207"/>
      <c r="D39" s="211" t="s">
        <v>2338</v>
      </c>
      <c r="E39" s="211" t="s">
        <v>2356</v>
      </c>
      <c r="F39" s="211" t="s">
        <v>2357</v>
      </c>
    </row>
    <row r="40" spans="1:8" x14ac:dyDescent="0.3">
      <c r="A40" s="188" t="s">
        <v>2358</v>
      </c>
      <c r="B40" s="189">
        <f>ROUND(SUMIF('Trial Balance'!S:S,A40,'Trial Balance'!H:H),0)</f>
        <v>0</v>
      </c>
      <c r="C40" s="189">
        <f>ROUND(SUMIF('Trial Balance'!S:S,A40,'Trial Balance'!K:K),0)</f>
        <v>0</v>
      </c>
      <c r="D40" s="205"/>
      <c r="E40" s="205"/>
      <c r="F40" s="205"/>
    </row>
    <row r="41" spans="1:8" x14ac:dyDescent="0.3">
      <c r="A41" s="188" t="s">
        <v>2161</v>
      </c>
      <c r="B41" s="189">
        <f>ROUND(SUMIF('Trial Balance'!S:S,A41,'Trial Balance'!H:H),0)</f>
        <v>0</v>
      </c>
      <c r="C41" s="189">
        <f>ROUND(SUMIF('Trial Balance'!S:S,A41,'Trial Balance'!K:K),0)</f>
        <v>0</v>
      </c>
      <c r="D41" s="205"/>
      <c r="E41" s="205"/>
      <c r="F41" s="205"/>
    </row>
    <row r="42" spans="1:8" x14ac:dyDescent="0.3">
      <c r="A42" s="188" t="s">
        <v>2157</v>
      </c>
      <c r="B42" s="189">
        <f>ROUND(SUMIF('Trial Balance'!S:S,A42,'Trial Balance'!H:H),0)</f>
        <v>0</v>
      </c>
      <c r="C42" s="189">
        <f>ROUND(SUMIF('Trial Balance'!S:S,A42,'Trial Balance'!K:K),0)</f>
        <v>0</v>
      </c>
      <c r="D42" s="205"/>
      <c r="E42" s="205"/>
      <c r="F42" s="205"/>
    </row>
    <row r="43" spans="1:8" x14ac:dyDescent="0.3">
      <c r="A43" s="188" t="s">
        <v>2162</v>
      </c>
      <c r="B43" s="189">
        <f>ROUND(SUMIF('Trial Balance'!S:S,A43,'Trial Balance'!H:H),0)</f>
        <v>0</v>
      </c>
      <c r="C43" s="189">
        <f>ROUND(SUMIF('Trial Balance'!S:S,A43,'Trial Balance'!K:K),0)</f>
        <v>0</v>
      </c>
      <c r="D43" s="205"/>
      <c r="E43" s="205"/>
      <c r="F43" s="205"/>
    </row>
    <row r="44" spans="1:8" x14ac:dyDescent="0.3">
      <c r="A44" s="188" t="s">
        <v>2155</v>
      </c>
      <c r="B44" s="189">
        <f>ROUND(SUMIF('Trial Balance'!S:S,A44,'Trial Balance'!H:H),0)</f>
        <v>0</v>
      </c>
      <c r="C44" s="189">
        <f>ROUND(SUMIF('Trial Balance'!S:S,A44,'Trial Balance'!K:K),0)</f>
        <v>0</v>
      </c>
      <c r="D44" s="205"/>
      <c r="E44" s="205"/>
      <c r="F44" s="205"/>
    </row>
    <row r="45" spans="1:8" s="152" customFormat="1" x14ac:dyDescent="0.3">
      <c r="A45" s="171" t="s">
        <v>2359</v>
      </c>
      <c r="B45" s="172">
        <f>SUM(B40:B44)</f>
        <v>0</v>
      </c>
      <c r="C45" s="172">
        <f>SUM(C40:C44)</f>
        <v>0</v>
      </c>
      <c r="D45" s="206"/>
      <c r="E45" s="206"/>
      <c r="F45" s="206"/>
    </row>
    <row r="46" spans="1:8" x14ac:dyDescent="0.3">
      <c r="A46" s="188" t="s">
        <v>2360</v>
      </c>
      <c r="B46" s="189">
        <f>C29</f>
        <v>0</v>
      </c>
      <c r="C46" s="189">
        <f>D29</f>
        <v>0</v>
      </c>
      <c r="D46" s="205"/>
      <c r="E46" s="205"/>
      <c r="F46" s="205"/>
    </row>
    <row r="47" spans="1:8" s="152" customFormat="1" x14ac:dyDescent="0.3">
      <c r="A47" s="171" t="s">
        <v>2352</v>
      </c>
      <c r="B47" s="172">
        <f>B45-B46</f>
        <v>0</v>
      </c>
      <c r="C47" s="172">
        <f>C45-C46</f>
        <v>0</v>
      </c>
      <c r="D47" s="206"/>
      <c r="E47" s="206"/>
      <c r="F47" s="206"/>
    </row>
    <row r="48" spans="1:8" x14ac:dyDescent="0.3">
      <c r="A48" s="153" t="s">
        <v>2008</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44140625" defaultRowHeight="12" x14ac:dyDescent="0.3"/>
  <cols>
    <col min="1" max="16384" width="29.44140625"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2361</v>
      </c>
    </row>
    <row r="11" spans="1:3" x14ac:dyDescent="0.3">
      <c r="A11" s="171"/>
      <c r="B11" s="207">
        <f>'Trial Balance'!J6</f>
        <v>2021</v>
      </c>
      <c r="C11" s="207">
        <f>'Trial Balance'!K6</f>
        <v>2022</v>
      </c>
    </row>
    <row r="12" spans="1:3" x14ac:dyDescent="0.3">
      <c r="A12" s="188" t="s">
        <v>2169</v>
      </c>
      <c r="B12" s="189">
        <f>ROUND(SUMIF('Trial Balance'!S:S,A12,'Trial Balance'!H:H),0)</f>
        <v>0</v>
      </c>
      <c r="C12" s="189">
        <f>ROUND(SUMIF('Trial Balance'!S:S,A12,'Trial Balance'!K:K),0)</f>
        <v>0</v>
      </c>
    </row>
    <row r="13" spans="1:3" x14ac:dyDescent="0.3">
      <c r="A13" s="188" t="s">
        <v>2170</v>
      </c>
      <c r="B13" s="189">
        <f>ROUND(SUMIF('Trial Balance'!S:S,A13,'Trial Balance'!H:H),0)</f>
        <v>0</v>
      </c>
      <c r="C13" s="189">
        <f>ROUND(SUMIF('Trial Balance'!S:S,A13,'Trial Balance'!K:K),0)</f>
        <v>0</v>
      </c>
    </row>
    <row r="14" spans="1:3" x14ac:dyDescent="0.3">
      <c r="A14" s="188" t="s">
        <v>2172</v>
      </c>
      <c r="B14" s="189">
        <f>ROUND(SUMIF('Trial Balance'!S:S,A14,'Trial Balance'!H:H),0)</f>
        <v>0</v>
      </c>
      <c r="C14" s="189">
        <f>ROUND(SUMIF('Trial Balance'!S:S,A14,'Trial Balance'!K:K),0)</f>
        <v>0</v>
      </c>
    </row>
    <row r="15" spans="1:3" x14ac:dyDescent="0.3">
      <c r="A15" s="188" t="s">
        <v>2362</v>
      </c>
      <c r="B15" s="189">
        <f>ROUND(SUMIF('Trial Balance'!S:S,A15,'Trial Balance'!H:H),0)</f>
        <v>0</v>
      </c>
      <c r="C15" s="189">
        <f>ROUND(SUMIF('Trial Balance'!S:S,A15,'Trial Balance'!K:K),0)</f>
        <v>0</v>
      </c>
    </row>
    <row r="16" spans="1:3" x14ac:dyDescent="0.3">
      <c r="A16" s="188" t="s">
        <v>2168</v>
      </c>
      <c r="B16" s="189">
        <f>ROUND(SUMIF('Trial Balance'!S:S,A16,'Trial Balance'!H:H),0)</f>
        <v>0</v>
      </c>
      <c r="C16" s="189">
        <f>ROUND(SUMIF('Trial Balance'!S:S,A16,'Trial Balance'!K:K),0)</f>
        <v>0</v>
      </c>
    </row>
    <row r="17" spans="1:3" x14ac:dyDescent="0.3">
      <c r="A17" s="188" t="s">
        <v>2171</v>
      </c>
      <c r="B17" s="189">
        <f>ROUND(SUMIF('Trial Balance'!S:S,A17,'Trial Balance'!H:H),0)</f>
        <v>0</v>
      </c>
      <c r="C17" s="189">
        <f>ROUND(SUMIF('Trial Balance'!S:S,A17,'Trial Balance'!K:K),0)</f>
        <v>0</v>
      </c>
    </row>
    <row r="18" spans="1:3" x14ac:dyDescent="0.3">
      <c r="A18" s="188" t="s">
        <v>2173</v>
      </c>
      <c r="B18" s="189">
        <f>ROUND(SUMIF('Trial Balance'!S:S,A18,'Trial Balance'!H:H),0)</f>
        <v>0</v>
      </c>
      <c r="C18" s="189">
        <f>ROUND(SUMIF('Trial Balance'!S:S,A18,'Trial Balance'!K:K),0)</f>
        <v>0</v>
      </c>
    </row>
    <row r="19" spans="1:3" x14ac:dyDescent="0.3">
      <c r="A19" s="171" t="s">
        <v>1227</v>
      </c>
      <c r="B19" s="172">
        <f>SUM(B12:B18)</f>
        <v>0</v>
      </c>
      <c r="C19" s="172">
        <f>SUM(C12:C18)</f>
        <v>0</v>
      </c>
    </row>
    <row r="20" spans="1:3" x14ac:dyDescent="0.3">
      <c r="A20" s="152" t="s">
        <v>2363</v>
      </c>
      <c r="B20" s="212">
        <f>'1. F10'!D23</f>
        <v>0</v>
      </c>
      <c r="C20" s="212">
        <f>'1. F10'!E23</f>
        <v>0</v>
      </c>
    </row>
    <row r="21" spans="1:3" x14ac:dyDescent="0.3">
      <c r="A21" s="153" t="s">
        <v>2008</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44140625" defaultRowHeight="12" x14ac:dyDescent="0.3"/>
  <cols>
    <col min="1" max="1" width="43" style="186" bestFit="1" customWidth="1"/>
    <col min="2" max="2" width="47" style="186" bestFit="1" customWidth="1"/>
    <col min="3" max="4" width="15.33203125" style="186" bestFit="1" customWidth="1"/>
    <col min="5" max="5" width="16.44140625" style="186" bestFit="1" customWidth="1"/>
    <col min="6" max="6" width="13.109375" style="186" bestFit="1" customWidth="1"/>
    <col min="7" max="7" width="17.77734375" style="186" bestFit="1" customWidth="1"/>
    <col min="8" max="16384" width="30.4414062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2374</v>
      </c>
    </row>
    <row r="11" spans="1:7" x14ac:dyDescent="0.3">
      <c r="A11" s="167"/>
      <c r="B11" s="167" t="s">
        <v>2364</v>
      </c>
      <c r="C11" s="167" t="s">
        <v>2365</v>
      </c>
      <c r="D11" s="167" t="s">
        <v>2365</v>
      </c>
      <c r="E11" s="207" t="s">
        <v>2366</v>
      </c>
      <c r="F11" s="207"/>
      <c r="G11" s="207"/>
    </row>
    <row r="12" spans="1:7" x14ac:dyDescent="0.3">
      <c r="A12" s="167"/>
      <c r="B12" s="167"/>
      <c r="C12" s="213">
        <f>'Trial Balance'!J6</f>
        <v>2021</v>
      </c>
      <c r="D12" s="201">
        <f>'Trial Balance'!K6</f>
        <v>2022</v>
      </c>
      <c r="E12" s="207" t="s">
        <v>2338</v>
      </c>
      <c r="F12" s="207" t="s">
        <v>2356</v>
      </c>
      <c r="G12" s="207" t="s">
        <v>2357</v>
      </c>
    </row>
    <row r="13" spans="1:7" x14ac:dyDescent="0.3">
      <c r="A13" s="167"/>
      <c r="B13" s="167"/>
      <c r="C13" s="214"/>
      <c r="D13" s="168"/>
      <c r="E13" s="207"/>
      <c r="F13" s="207"/>
      <c r="G13" s="207"/>
    </row>
    <row r="14" spans="1:7" x14ac:dyDescent="0.3">
      <c r="A14" s="188">
        <v>1</v>
      </c>
      <c r="B14" s="188" t="s">
        <v>2105</v>
      </c>
      <c r="C14" s="189">
        <f>-ROUND(SUMIF('Trial Balance'!S:S,B14,'Trial Balance'!H:H),0)</f>
        <v>0</v>
      </c>
      <c r="D14" s="189">
        <f>-ROUND(SUMIF('Trial Balance'!S:S,B14,'Trial Balance'!K:K),0)</f>
        <v>0</v>
      </c>
      <c r="E14" s="205"/>
      <c r="F14" s="205"/>
      <c r="G14" s="205"/>
    </row>
    <row r="15" spans="1:7" x14ac:dyDescent="0.3">
      <c r="A15" s="188"/>
      <c r="B15" s="188" t="s">
        <v>2367</v>
      </c>
      <c r="C15" s="189"/>
      <c r="D15" s="189"/>
      <c r="E15" s="205"/>
      <c r="F15" s="205"/>
      <c r="G15" s="205"/>
    </row>
    <row r="16" spans="1:7" x14ac:dyDescent="0.3">
      <c r="A16" s="188">
        <v>2</v>
      </c>
      <c r="B16" s="188" t="s">
        <v>2368</v>
      </c>
      <c r="C16" s="189">
        <f>-ROUND(SUMIF('Trial Balance'!S:S,B16,'Trial Balance'!H:H),0)</f>
        <v>0</v>
      </c>
      <c r="D16" s="189">
        <f>-ROUND(SUMIF('Trial Balance'!S:S,B16,'Trial Balance'!K:K),0)</f>
        <v>0</v>
      </c>
      <c r="E16" s="205"/>
      <c r="F16" s="205"/>
      <c r="G16" s="205"/>
    </row>
    <row r="17" spans="1:7" x14ac:dyDescent="0.3">
      <c r="A17" s="188">
        <v>3</v>
      </c>
      <c r="B17" s="188" t="s">
        <v>2153</v>
      </c>
      <c r="C17" s="189">
        <f>-ROUND(SUMIF('Trial Balance'!S:S,B17,'Trial Balance'!H:H),0)</f>
        <v>0</v>
      </c>
      <c r="D17" s="189">
        <f>-ROUND(SUMIF('Trial Balance'!S:S,B17,'Trial Balance'!K:K),0)</f>
        <v>0</v>
      </c>
      <c r="E17" s="205"/>
      <c r="F17" s="205"/>
      <c r="G17" s="205"/>
    </row>
    <row r="18" spans="1:7" x14ac:dyDescent="0.3">
      <c r="A18" s="188">
        <v>4</v>
      </c>
      <c r="B18" s="188" t="s">
        <v>2369</v>
      </c>
      <c r="C18" s="189">
        <f>-ROUND(SUMIF('Trial Balance'!S:S,B18,'Trial Balance'!H:H),0)</f>
        <v>0</v>
      </c>
      <c r="D18" s="189">
        <f>-ROUND(SUMIF('Trial Balance'!S:S,B18,'Trial Balance'!K:K),0)</f>
        <v>0</v>
      </c>
      <c r="E18" s="205"/>
      <c r="F18" s="205"/>
      <c r="G18" s="205"/>
    </row>
    <row r="19" spans="1:7" x14ac:dyDescent="0.3">
      <c r="A19" s="188">
        <v>5</v>
      </c>
      <c r="B19" s="188" t="s">
        <v>2148</v>
      </c>
      <c r="C19" s="189">
        <f>-ROUND(SUMIF('Trial Balance'!S:S,B19,'Trial Balance'!H:H),0)</f>
        <v>0</v>
      </c>
      <c r="D19" s="189">
        <f>-ROUND(SUMIF('Trial Balance'!S:S,B19,'Trial Balance'!K:K),0)</f>
        <v>0</v>
      </c>
      <c r="E19" s="205"/>
      <c r="F19" s="205"/>
      <c r="G19" s="205"/>
    </row>
    <row r="20" spans="1:7" s="152" customFormat="1" x14ac:dyDescent="0.3">
      <c r="A20" s="171" t="s">
        <v>2370</v>
      </c>
      <c r="B20" s="171" t="s">
        <v>2371</v>
      </c>
      <c r="C20" s="172">
        <f>SUM(C17:C19)</f>
        <v>0</v>
      </c>
      <c r="D20" s="172">
        <f>SUM(D17:D19)</f>
        <v>0</v>
      </c>
      <c r="E20" s="206"/>
      <c r="F20" s="206"/>
      <c r="G20" s="206"/>
    </row>
    <row r="21" spans="1:7" x14ac:dyDescent="0.3">
      <c r="A21" s="188"/>
      <c r="B21" s="188"/>
      <c r="C21" s="189"/>
      <c r="D21" s="189"/>
      <c r="E21" s="205"/>
      <c r="F21" s="205"/>
      <c r="G21" s="205"/>
    </row>
    <row r="22" spans="1:7" x14ac:dyDescent="0.3">
      <c r="A22" s="188">
        <v>7</v>
      </c>
      <c r="B22" s="188" t="s">
        <v>2149</v>
      </c>
      <c r="C22" s="189">
        <f>-ROUND(SUMIF('Trial Balance'!S:S,B22,'Trial Balance'!H:H),0)</f>
        <v>0</v>
      </c>
      <c r="D22" s="189">
        <f>-ROUND(SUMIF('Trial Balance'!S:S,B22,'Trial Balance'!K:K),0)</f>
        <v>0</v>
      </c>
      <c r="E22" s="205"/>
      <c r="F22" s="205"/>
      <c r="G22" s="205"/>
    </row>
    <row r="23" spans="1:7" x14ac:dyDescent="0.3">
      <c r="A23" s="188">
        <v>8</v>
      </c>
      <c r="B23" s="188" t="s">
        <v>2106</v>
      </c>
      <c r="C23" s="189">
        <f>-ROUND(SUMIF('Trial Balance'!S:S,B23,'Trial Balance'!H:H),0)</f>
        <v>0</v>
      </c>
      <c r="D23" s="189">
        <f>-ROUND(SUMIF('Trial Balance'!S:S,B23,'Trial Balance'!K:K),0)</f>
        <v>0</v>
      </c>
      <c r="E23" s="205"/>
      <c r="F23" s="205"/>
      <c r="G23" s="205"/>
    </row>
    <row r="24" spans="1:7" x14ac:dyDescent="0.3">
      <c r="A24" s="188">
        <v>9</v>
      </c>
      <c r="B24" s="188" t="s">
        <v>2372</v>
      </c>
      <c r="C24" s="189">
        <f>-ROUND(SUMIF('Trial Balance'!S:S,B24,'Trial Balance'!H:H),0)</f>
        <v>0</v>
      </c>
      <c r="D24" s="189">
        <f>-ROUND(SUMIF('Trial Balance'!S:S,B24,'Trial Balance'!K:K),0)</f>
        <v>0</v>
      </c>
      <c r="E24" s="205"/>
      <c r="F24" s="205"/>
      <c r="G24" s="205"/>
    </row>
    <row r="25" spans="1:7" x14ac:dyDescent="0.3">
      <c r="A25" s="188">
        <v>10</v>
      </c>
      <c r="B25" s="188" t="s">
        <v>2373</v>
      </c>
      <c r="C25" s="189">
        <f>-ROUND(SUMIF('Trial Balance'!S:S,B25,'Trial Balance'!H:H),0)</f>
        <v>0</v>
      </c>
      <c r="D25" s="189">
        <f>-ROUND(SUMIF('Trial Balance'!S:S,B25,'Trial Balance'!K:K),0)</f>
        <v>0</v>
      </c>
      <c r="E25" s="205"/>
      <c r="F25" s="205"/>
      <c r="G25" s="205"/>
    </row>
    <row r="26" spans="1:7" x14ac:dyDescent="0.3">
      <c r="A26" s="188">
        <v>11</v>
      </c>
      <c r="B26" s="188" t="s">
        <v>2107</v>
      </c>
      <c r="C26" s="189">
        <f>-ROUND(SUMIF('Trial Balance'!T:T,B26,'Trial Balance'!H:H),0)</f>
        <v>0</v>
      </c>
      <c r="D26" s="189">
        <f>-ROUND(SUMIF('Trial Balance'!T:T,B26,'Trial Balance'!K:K),0)</f>
        <v>0</v>
      </c>
      <c r="E26" s="205"/>
      <c r="F26" s="205"/>
      <c r="G26" s="205"/>
    </row>
    <row r="27" spans="1:7" x14ac:dyDescent="0.3">
      <c r="A27" s="188"/>
      <c r="B27" s="188"/>
      <c r="C27" s="189"/>
      <c r="D27" s="189"/>
      <c r="E27" s="205"/>
      <c r="F27" s="205"/>
      <c r="G27" s="205"/>
    </row>
    <row r="28" spans="1:7" s="152" customFormat="1" x14ac:dyDescent="0.3">
      <c r="A28" s="171">
        <v>12</v>
      </c>
      <c r="B28" s="171" t="s">
        <v>1227</v>
      </c>
      <c r="C28" s="172">
        <f>C14+C16+C20+SUM(C22:C26)</f>
        <v>0</v>
      </c>
      <c r="D28" s="172">
        <f>D14+D16+D20+SUM(D22:D26)</f>
        <v>0</v>
      </c>
      <c r="E28" s="171"/>
      <c r="F28" s="171"/>
      <c r="G28" s="171"/>
    </row>
    <row r="29" spans="1:7" x14ac:dyDescent="0.3">
      <c r="B29" s="152" t="s">
        <v>2333</v>
      </c>
      <c r="C29" s="174">
        <f>'1. F10'!D28+'1. F10'!D31</f>
        <v>0</v>
      </c>
      <c r="D29" s="174">
        <f>'1. F10'!E28+'1. F10'!E31</f>
        <v>0</v>
      </c>
    </row>
    <row r="30" spans="1:7" x14ac:dyDescent="0.3">
      <c r="B30" s="153" t="s">
        <v>2008</v>
      </c>
      <c r="C30" s="175">
        <f>C28-C29</f>
        <v>0</v>
      </c>
      <c r="D30" s="175">
        <f>D28-D29</f>
        <v>0</v>
      </c>
    </row>
    <row r="33" spans="1:6" ht="13.9" customHeight="1" x14ac:dyDescent="0.3">
      <c r="A33" s="207" t="s">
        <v>2364</v>
      </c>
      <c r="B33" s="207" t="s">
        <v>2365</v>
      </c>
      <c r="C33" s="207" t="s">
        <v>2365</v>
      </c>
      <c r="D33" s="207" t="s">
        <v>2366</v>
      </c>
      <c r="E33" s="207"/>
      <c r="F33" s="207"/>
    </row>
    <row r="34" spans="1:6" x14ac:dyDescent="0.3">
      <c r="A34" s="207"/>
      <c r="B34" s="207">
        <f>C12</f>
        <v>2021</v>
      </c>
      <c r="C34" s="207">
        <f>D12</f>
        <v>2022</v>
      </c>
      <c r="D34" s="207" t="s">
        <v>2338</v>
      </c>
      <c r="E34" s="207" t="s">
        <v>2356</v>
      </c>
      <c r="F34" s="207" t="s">
        <v>2357</v>
      </c>
    </row>
    <row r="35" spans="1:6" x14ac:dyDescent="0.3">
      <c r="A35" s="207"/>
      <c r="B35" s="207"/>
      <c r="C35" s="207"/>
      <c r="D35" s="207"/>
      <c r="E35" s="207"/>
      <c r="F35" s="207"/>
    </row>
    <row r="36" spans="1:6" x14ac:dyDescent="0.3">
      <c r="A36" s="188" t="s">
        <v>2154</v>
      </c>
      <c r="B36" s="189">
        <f>-ROUND(SUMIF('Trial Balance'!S:S,A36,'Trial Balance'!H:H),0)</f>
        <v>0</v>
      </c>
      <c r="C36" s="189">
        <f>-ROUND(SUMIF('Trial Balance'!S:S,A36,'Trial Balance'!K:K),0)</f>
        <v>0</v>
      </c>
      <c r="D36" s="205"/>
      <c r="E36" s="205"/>
      <c r="F36" s="205"/>
    </row>
    <row r="37" spans="1:6" x14ac:dyDescent="0.3">
      <c r="A37" s="188" t="s">
        <v>2159</v>
      </c>
      <c r="B37" s="189">
        <f>-ROUND(SUMIF('Trial Balance'!S:S,A37,'Trial Balance'!H:H),0)</f>
        <v>0</v>
      </c>
      <c r="C37" s="189">
        <f>-ROUND(SUMIF('Trial Balance'!S:S,A37,'Trial Balance'!K:K),0)</f>
        <v>0</v>
      </c>
      <c r="D37" s="205"/>
      <c r="E37" s="205"/>
      <c r="F37" s="205"/>
    </row>
    <row r="38" spans="1:6" x14ac:dyDescent="0.3">
      <c r="A38" s="188" t="s">
        <v>2167</v>
      </c>
      <c r="B38" s="189">
        <f>-ROUND(SUMIF('Trial Balance'!S:S,A38,'Trial Balance'!H:H),0)</f>
        <v>0</v>
      </c>
      <c r="C38" s="189">
        <f>-ROUND(SUMIF('Trial Balance'!S:S,A38,'Trial Balance'!K:K),0)</f>
        <v>0</v>
      </c>
      <c r="D38" s="205"/>
      <c r="E38" s="205"/>
      <c r="F38" s="205"/>
    </row>
    <row r="39" spans="1:6" x14ac:dyDescent="0.3">
      <c r="A39" s="188" t="s">
        <v>2162</v>
      </c>
      <c r="B39" s="189">
        <f>-ROUND(SUMIF('Trial Balance'!S:S,A39,'Trial Balance'!H:H),0)</f>
        <v>0</v>
      </c>
      <c r="C39" s="189">
        <f>-ROUND(SUMIF('Trial Balance'!S:S,A39,'Trial Balance'!K:K),0)</f>
        <v>0</v>
      </c>
      <c r="D39" s="205"/>
      <c r="E39" s="205"/>
      <c r="F39" s="205"/>
    </row>
    <row r="40" spans="1:6" x14ac:dyDescent="0.3">
      <c r="A40" s="188" t="s">
        <v>2156</v>
      </c>
      <c r="B40" s="189">
        <f>-ROUND(SUMIF('Trial Balance'!S:S,A40,'Trial Balance'!H:H),0)</f>
        <v>0</v>
      </c>
      <c r="C40" s="189">
        <f>-ROUND(SUMIF('Trial Balance'!S:S,A40,'Trial Balance'!K:K),0)</f>
        <v>0</v>
      </c>
      <c r="D40" s="205"/>
      <c r="E40" s="205"/>
      <c r="F40" s="205"/>
    </row>
    <row r="41" spans="1:6" x14ac:dyDescent="0.3">
      <c r="A41" s="188" t="s">
        <v>2107</v>
      </c>
      <c r="B41" s="189">
        <f>-ROUND(SUMIF('Trial Balance'!S:S,A41,'Trial Balance'!H:H),0)</f>
        <v>0</v>
      </c>
      <c r="C41" s="189">
        <f>-ROUND(SUMIF('Trial Balance'!S:S,A41,'Trial Balance'!K:K),0)</f>
        <v>0</v>
      </c>
      <c r="D41" s="205"/>
      <c r="E41" s="205"/>
      <c r="F41" s="205"/>
    </row>
    <row r="42" spans="1:6" x14ac:dyDescent="0.3">
      <c r="A42" s="152" t="s">
        <v>1227</v>
      </c>
      <c r="B42" s="174">
        <f>SUM(B36:B41)</f>
        <v>0</v>
      </c>
      <c r="C42" s="174">
        <f>SUM(C36:C41)</f>
        <v>0</v>
      </c>
    </row>
    <row r="43" spans="1:6" x14ac:dyDescent="0.3">
      <c r="A43" s="153" t="s">
        <v>2008</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09375" defaultRowHeight="12" x14ac:dyDescent="0.3"/>
  <cols>
    <col min="1" max="1" width="72.44140625" style="186" customWidth="1"/>
    <col min="2" max="2" width="17.109375" style="186" customWidth="1"/>
    <col min="3" max="3" width="13.109375" style="186" bestFit="1" customWidth="1"/>
    <col min="4" max="4" width="11.6640625" style="186" bestFit="1" customWidth="1"/>
    <col min="5" max="5" width="9.109375" style="186"/>
    <col min="6" max="6" width="12.109375" style="186" bestFit="1" customWidth="1"/>
    <col min="7" max="16384" width="9.109375" style="186"/>
  </cols>
  <sheetData>
    <row r="1" spans="1:7" x14ac:dyDescent="0.3">
      <c r="A1" s="151" t="str">
        <f>'Trial Balance'!A1</f>
        <v xml:space="preserve">Company:                </v>
      </c>
      <c r="B1" s="152" t="str">
        <f>'Trial Balance'!B1</f>
        <v>X</v>
      </c>
    </row>
    <row r="2" spans="1:7" x14ac:dyDescent="0.3">
      <c r="A2" s="151" t="str">
        <f>'Trial Balance'!A2</f>
        <v xml:space="preserve">Address:                    </v>
      </c>
      <c r="B2" s="152" t="str">
        <f>'Trial Balance'!B2</f>
        <v>X</v>
      </c>
    </row>
    <row r="3" spans="1:7" x14ac:dyDescent="0.3">
      <c r="A3" s="151" t="str">
        <f>'Trial Balance'!A3</f>
        <v xml:space="preserve">VAT tax code: </v>
      </c>
      <c r="B3" s="152" t="str">
        <f>'Trial Balance'!B3</f>
        <v>X</v>
      </c>
    </row>
    <row r="4" spans="1:7" x14ac:dyDescent="0.3">
      <c r="A4" s="151" t="str">
        <f>'Trial Balance'!A4</f>
        <v xml:space="preserve">Registration no:            </v>
      </c>
      <c r="B4" s="152" t="str">
        <f>'Trial Balance'!B4</f>
        <v>X</v>
      </c>
    </row>
    <row r="5" spans="1:7" x14ac:dyDescent="0.3">
      <c r="A5" s="151" t="str">
        <f>'Trial Balance'!A5</f>
        <v xml:space="preserve">Type of Company:        </v>
      </c>
      <c r="B5" s="152" t="str">
        <f>'Trial Balance'!B5</f>
        <v>X</v>
      </c>
    </row>
    <row r="6" spans="1:7" x14ac:dyDescent="0.3">
      <c r="A6" s="151" t="str">
        <f>'Trial Balance'!A6</f>
        <v xml:space="preserve">Main activity:            </v>
      </c>
      <c r="B6" s="152" t="str">
        <f>'Trial Balance'!B6</f>
        <v>X</v>
      </c>
    </row>
    <row r="7" spans="1:7" x14ac:dyDescent="0.3">
      <c r="A7" s="151" t="str">
        <f>'Trial Balance'!A7</f>
        <v>Financial Year</v>
      </c>
      <c r="B7" s="154">
        <f>'Trial Balance'!B7</f>
        <v>2022</v>
      </c>
    </row>
    <row r="9" spans="1:7" x14ac:dyDescent="0.3">
      <c r="A9" s="152" t="s">
        <v>2375</v>
      </c>
    </row>
    <row r="11" spans="1:7" ht="24" x14ac:dyDescent="0.3">
      <c r="A11" s="227"/>
      <c r="B11" s="228"/>
      <c r="C11" s="229" t="s">
        <v>2059</v>
      </c>
      <c r="D11" s="230"/>
      <c r="E11" s="230"/>
      <c r="F11" s="230"/>
      <c r="G11" s="231" t="s">
        <v>2378</v>
      </c>
    </row>
    <row r="12" spans="1:7" x14ac:dyDescent="0.3">
      <c r="A12" s="232" t="s">
        <v>2376</v>
      </c>
      <c r="B12" s="233" t="s">
        <v>2377</v>
      </c>
      <c r="C12" s="229" t="s">
        <v>2379</v>
      </c>
      <c r="D12" s="230"/>
      <c r="E12" s="230" t="s">
        <v>2380</v>
      </c>
      <c r="F12" s="230"/>
      <c r="G12" s="234"/>
    </row>
    <row r="13" spans="1:7" x14ac:dyDescent="0.3">
      <c r="A13" s="235"/>
      <c r="B13" s="236"/>
      <c r="C13" s="237" t="s">
        <v>1545</v>
      </c>
      <c r="D13" s="238" t="s">
        <v>2381</v>
      </c>
      <c r="E13" s="238" t="s">
        <v>1545</v>
      </c>
      <c r="F13" s="238" t="s">
        <v>2381</v>
      </c>
      <c r="G13" s="239"/>
    </row>
    <row r="14" spans="1:7" x14ac:dyDescent="0.3">
      <c r="A14" s="171">
        <v>0</v>
      </c>
      <c r="B14" s="171">
        <v>1</v>
      </c>
      <c r="C14" s="171">
        <v>2</v>
      </c>
      <c r="D14" s="171"/>
      <c r="E14" s="171">
        <v>3</v>
      </c>
      <c r="F14" s="171"/>
      <c r="G14" s="171" t="s">
        <v>2382</v>
      </c>
    </row>
    <row r="15" spans="1:7" x14ac:dyDescent="0.3">
      <c r="A15" s="188" t="s">
        <v>2099</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3">
      <c r="A16" s="188" t="s">
        <v>2100</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3">
      <c r="A17" s="188" t="s">
        <v>2101</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3">
      <c r="A18" s="188" t="s">
        <v>2102</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3">
      <c r="A19" s="188" t="s">
        <v>2097</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3">
      <c r="A20" s="188" t="s">
        <v>2098</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3">
      <c r="A21" s="188" t="s">
        <v>2104</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3">
      <c r="A22" s="188" t="s">
        <v>2103</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3">
      <c r="A23" s="152" t="s">
        <v>1227</v>
      </c>
      <c r="B23" s="174">
        <f>SUM(B15:B22)</f>
        <v>0</v>
      </c>
      <c r="C23" s="174">
        <f t="shared" ref="C23:G23" si="1">SUM(C15:C22)</f>
        <v>0</v>
      </c>
      <c r="D23" s="174">
        <f t="shared" si="1"/>
        <v>0</v>
      </c>
      <c r="E23" s="174">
        <f t="shared" si="1"/>
        <v>0</v>
      </c>
      <c r="F23" s="174">
        <f t="shared" si="1"/>
        <v>0</v>
      </c>
      <c r="G23" s="174">
        <f t="shared" si="1"/>
        <v>0</v>
      </c>
    </row>
    <row r="24" spans="1:7" ht="12.5" thickBot="1" x14ac:dyDescent="0.35">
      <c r="A24" s="195" t="s">
        <v>2333</v>
      </c>
      <c r="B24" s="216">
        <f>'1. F10'!D32</f>
        <v>0</v>
      </c>
      <c r="C24" s="215"/>
      <c r="D24" s="215"/>
      <c r="E24" s="215"/>
      <c r="F24" s="215"/>
      <c r="G24" s="196">
        <f>'1. F10'!$E$32</f>
        <v>0</v>
      </c>
    </row>
    <row r="25" spans="1:7" ht="12.5" thickTop="1" x14ac:dyDescent="0.3">
      <c r="A25" s="153" t="s">
        <v>2008</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3"/>
  <cols>
    <col min="1" max="1" width="23.109375" style="245" bestFit="1" customWidth="1"/>
    <col min="2" max="2" width="41.77734375" style="245" customWidth="1"/>
    <col min="3" max="3" width="31" style="245" customWidth="1"/>
    <col min="4" max="4" width="23" style="245" bestFit="1" customWidth="1"/>
    <col min="5" max="5" width="27.44140625" style="245" customWidth="1"/>
    <col min="6" max="6" width="25.77734375" style="245" customWidth="1"/>
    <col min="7" max="8" width="9.33203125" style="245"/>
    <col min="9" max="16384" width="9.33203125" style="287"/>
  </cols>
  <sheetData>
    <row r="1" spans="1:5" x14ac:dyDescent="0.3">
      <c r="A1" s="1" t="str">
        <f>'Trial Balance'!A1</f>
        <v xml:space="preserve">Company:                </v>
      </c>
      <c r="B1" s="3" t="str">
        <f>'Trial Balance'!B1</f>
        <v>X</v>
      </c>
    </row>
    <row r="2" spans="1:5" x14ac:dyDescent="0.3">
      <c r="A2" s="1" t="str">
        <f>'Trial Balance'!A2</f>
        <v xml:space="preserve">Address:                    </v>
      </c>
      <c r="B2" s="3" t="str">
        <f>'Trial Balance'!B2</f>
        <v>X</v>
      </c>
    </row>
    <row r="3" spans="1:5" x14ac:dyDescent="0.3">
      <c r="A3" s="1" t="str">
        <f>'Trial Balance'!A3</f>
        <v xml:space="preserve">VAT tax code: </v>
      </c>
      <c r="B3" s="3" t="str">
        <f>'Trial Balance'!B3</f>
        <v>X</v>
      </c>
    </row>
    <row r="4" spans="1:5" x14ac:dyDescent="0.3">
      <c r="A4" s="1" t="str">
        <f>'Trial Balance'!A4</f>
        <v xml:space="preserve">Registration no:            </v>
      </c>
      <c r="B4" s="3" t="str">
        <f>'Trial Balance'!B4</f>
        <v>X</v>
      </c>
    </row>
    <row r="5" spans="1:5" x14ac:dyDescent="0.3">
      <c r="A5" s="1" t="str">
        <f>'Trial Balance'!A5</f>
        <v xml:space="preserve">Type of Company:        </v>
      </c>
      <c r="B5" s="3" t="str">
        <f>'Trial Balance'!B5</f>
        <v>X</v>
      </c>
    </row>
    <row r="6" spans="1:5" x14ac:dyDescent="0.3">
      <c r="A6" s="1" t="str">
        <f>'Trial Balance'!A6</f>
        <v xml:space="preserve">Main activity:            </v>
      </c>
      <c r="B6" s="3" t="str">
        <f>'Trial Balance'!B6</f>
        <v>X</v>
      </c>
    </row>
    <row r="7" spans="1:5" x14ac:dyDescent="0.3">
      <c r="A7" s="1" t="str">
        <f>'Trial Balance'!A7</f>
        <v>Financial Year</v>
      </c>
      <c r="B7" s="3">
        <f>'Trial Balance'!B7</f>
        <v>2022</v>
      </c>
    </row>
    <row r="11" spans="1:5" s="245" customFormat="1" ht="11.5" x14ac:dyDescent="0.25">
      <c r="D11" s="246"/>
      <c r="E11" s="245" t="s">
        <v>2416</v>
      </c>
    </row>
    <row r="12" spans="1:5" s="245" customFormat="1" ht="11.5" x14ac:dyDescent="0.25">
      <c r="D12" s="247"/>
      <c r="E12" s="245" t="s">
        <v>2417</v>
      </c>
    </row>
    <row r="13" spans="1:5" s="245" customFormat="1" ht="11.5" x14ac:dyDescent="0.25">
      <c r="B13" s="248" t="s">
        <v>2418</v>
      </c>
    </row>
    <row r="14" spans="1:5" s="245" customFormat="1" ht="11.5" x14ac:dyDescent="0.25">
      <c r="B14" s="249"/>
    </row>
    <row r="15" spans="1:5" s="245" customFormat="1" ht="11.5" x14ac:dyDescent="0.25">
      <c r="B15" s="250"/>
    </row>
    <row r="16" spans="1:5" s="245" customFormat="1" ht="11.5" x14ac:dyDescent="0.25">
      <c r="B16" s="251" t="s">
        <v>2419</v>
      </c>
    </row>
    <row r="17" spans="2:6" s="245" customFormat="1" ht="11.5" x14ac:dyDescent="0.25">
      <c r="B17" s="250"/>
    </row>
    <row r="18" spans="2:6" s="245" customFormat="1" thickBot="1" x14ac:dyDescent="0.3">
      <c r="B18" s="251"/>
    </row>
    <row r="19" spans="2:6" s="245" customFormat="1" ht="11.5" x14ac:dyDescent="0.25">
      <c r="B19" s="252" t="s">
        <v>2420</v>
      </c>
      <c r="C19" s="252" t="s">
        <v>2421</v>
      </c>
      <c r="D19" s="253" t="s">
        <v>2422</v>
      </c>
      <c r="E19" s="252" t="s">
        <v>2423</v>
      </c>
      <c r="F19" s="252" t="s">
        <v>2424</v>
      </c>
    </row>
    <row r="20" spans="2:6" s="245" customFormat="1" thickBot="1" x14ac:dyDescent="0.3">
      <c r="B20" s="254"/>
      <c r="C20" s="255"/>
      <c r="D20" s="256"/>
      <c r="E20" s="255"/>
      <c r="F20" s="255"/>
    </row>
    <row r="21" spans="2:6" s="245" customFormat="1" thickBot="1" x14ac:dyDescent="0.3">
      <c r="B21" s="257"/>
      <c r="C21" s="258"/>
      <c r="D21" s="258"/>
      <c r="E21" s="258"/>
      <c r="F21" s="258"/>
    </row>
    <row r="22" spans="2:6" s="245" customFormat="1" thickBot="1" x14ac:dyDescent="0.3">
      <c r="B22" s="259"/>
      <c r="C22" s="260"/>
      <c r="D22" s="261"/>
      <c r="E22" s="262"/>
      <c r="F22" s="263"/>
    </row>
    <row r="23" spans="2:6" s="245" customFormat="1" thickBot="1" x14ac:dyDescent="0.3">
      <c r="B23" s="259"/>
      <c r="C23" s="260"/>
      <c r="D23" s="262"/>
      <c r="E23" s="262"/>
      <c r="F23" s="263"/>
    </row>
    <row r="24" spans="2:6" s="245" customFormat="1" thickBot="1" x14ac:dyDescent="0.3">
      <c r="B24" s="264"/>
      <c r="C24" s="262"/>
      <c r="D24" s="262"/>
      <c r="E24" s="262"/>
      <c r="F24" s="262"/>
    </row>
    <row r="25" spans="2:6" s="245" customFormat="1" thickBot="1" x14ac:dyDescent="0.3">
      <c r="B25" s="264"/>
      <c r="C25" s="262"/>
      <c r="D25" s="261"/>
      <c r="E25" s="262"/>
      <c r="F25" s="262"/>
    </row>
    <row r="26" spans="2:6" s="245" customFormat="1" ht="11.5" x14ac:dyDescent="0.25">
      <c r="B26" s="265"/>
    </row>
    <row r="27" spans="2:6" s="245" customFormat="1" ht="11.5" x14ac:dyDescent="0.25">
      <c r="B27" s="266"/>
    </row>
    <row r="28" spans="2:6" s="245" customFormat="1" ht="11.5" x14ac:dyDescent="0.25">
      <c r="B28" s="251" t="s">
        <v>2425</v>
      </c>
    </row>
    <row r="29" spans="2:6" s="245" customFormat="1" ht="11.5" x14ac:dyDescent="0.25">
      <c r="B29" s="250"/>
    </row>
    <row r="30" spans="2:6" s="245" customFormat="1" ht="11.5" x14ac:dyDescent="0.25">
      <c r="B30" s="266"/>
    </row>
    <row r="31" spans="2:6" s="245" customFormat="1" ht="11.5" x14ac:dyDescent="0.25">
      <c r="B31" s="251" t="s">
        <v>2426</v>
      </c>
    </row>
    <row r="32" spans="2:6" s="245" customFormat="1" thickBot="1" x14ac:dyDescent="0.3">
      <c r="B32" s="267"/>
    </row>
    <row r="33" spans="2:4" s="245" customFormat="1" ht="11.5" x14ac:dyDescent="0.25">
      <c r="B33" s="252"/>
      <c r="C33" s="268" t="s">
        <v>2427</v>
      </c>
      <c r="D33" s="268" t="s">
        <v>2427</v>
      </c>
    </row>
    <row r="34" spans="2:4" s="245" customFormat="1" ht="11.5" x14ac:dyDescent="0.25">
      <c r="B34" s="269"/>
      <c r="C34" s="270" t="s">
        <v>2428</v>
      </c>
      <c r="D34" s="270" t="s">
        <v>2429</v>
      </c>
    </row>
    <row r="35" spans="2:4" s="245" customFormat="1" ht="11.5" x14ac:dyDescent="0.25">
      <c r="B35" s="269"/>
      <c r="C35" s="271"/>
      <c r="D35" s="271"/>
    </row>
    <row r="36" spans="2:4" s="245" customFormat="1" thickBot="1" x14ac:dyDescent="0.3">
      <c r="B36" s="255"/>
      <c r="C36" s="272"/>
      <c r="D36" s="272"/>
    </row>
    <row r="37" spans="2:4" s="245" customFormat="1" thickBot="1" x14ac:dyDescent="0.3">
      <c r="B37" s="273"/>
      <c r="C37" s="274"/>
      <c r="D37" s="274"/>
    </row>
    <row r="38" spans="2:4" s="245" customFormat="1" thickBot="1" x14ac:dyDescent="0.3">
      <c r="B38" s="273" t="s">
        <v>2413</v>
      </c>
      <c r="C38" s="275">
        <f>ROUND(SUMIF('Trial Balance'!X:X,B38,'Trial Balance'!H:H),0)</f>
        <v>0</v>
      </c>
      <c r="D38" s="275">
        <f>ROUND(SUMIF('Trial Balance'!Y:Y,B38,'Trial Balance'!K:K),0)</f>
        <v>0</v>
      </c>
    </row>
    <row r="39" spans="2:4" s="245" customFormat="1" thickBot="1" x14ac:dyDescent="0.3">
      <c r="B39" s="276"/>
      <c r="C39" s="277"/>
      <c r="D39" s="277"/>
    </row>
    <row r="40" spans="2:4" s="245" customFormat="1" thickBot="1" x14ac:dyDescent="0.3">
      <c r="B40" s="273" t="s">
        <v>2430</v>
      </c>
      <c r="C40" s="275">
        <f>ROUND(SUMIF('Trial Balance'!X:X,B40,'Trial Balance'!H:H),0)</f>
        <v>0</v>
      </c>
      <c r="D40" s="275">
        <f>ROUND(SUMIF('Trial Balance'!Y:Y,B40,'Trial Balance'!K:K),0)</f>
        <v>0</v>
      </c>
    </row>
    <row r="41" spans="2:4" s="245" customFormat="1" thickBot="1" x14ac:dyDescent="0.3">
      <c r="B41" s="255" t="s">
        <v>1227</v>
      </c>
      <c r="C41" s="275">
        <f>SUM(C38+C40)</f>
        <v>0</v>
      </c>
      <c r="D41" s="275">
        <f>SUM(D38+D40)</f>
        <v>0</v>
      </c>
    </row>
    <row r="42" spans="2:4" s="245" customFormat="1" ht="11.5" x14ac:dyDescent="0.25">
      <c r="B42" s="251"/>
    </row>
    <row r="43" spans="2:4" s="245" customFormat="1" ht="11.5" x14ac:dyDescent="0.25">
      <c r="B43" s="251" t="s">
        <v>2431</v>
      </c>
    </row>
    <row r="44" spans="2:4" s="245" customFormat="1" ht="11.5" x14ac:dyDescent="0.25">
      <c r="B44" s="250"/>
    </row>
    <row r="45" spans="2:4" s="245" customFormat="1" thickBot="1" x14ac:dyDescent="0.3">
      <c r="B45" s="278"/>
    </row>
    <row r="46" spans="2:4" s="245" customFormat="1" ht="11.5" x14ac:dyDescent="0.25">
      <c r="B46" s="279"/>
      <c r="C46" s="268" t="s">
        <v>2427</v>
      </c>
      <c r="D46" s="268" t="s">
        <v>2427</v>
      </c>
    </row>
    <row r="47" spans="2:4" s="245" customFormat="1" ht="11.5" x14ac:dyDescent="0.25">
      <c r="B47" s="280"/>
      <c r="C47" s="270" t="s">
        <v>2432</v>
      </c>
      <c r="D47" s="270" t="s">
        <v>2433</v>
      </c>
    </row>
    <row r="48" spans="2:4" s="245" customFormat="1" ht="11.5" x14ac:dyDescent="0.25">
      <c r="B48" s="280"/>
      <c r="C48" s="271"/>
      <c r="D48" s="271"/>
    </row>
    <row r="49" spans="2:4" s="245" customFormat="1" thickBot="1" x14ac:dyDescent="0.3">
      <c r="B49" s="281"/>
      <c r="C49" s="272"/>
      <c r="D49" s="272"/>
    </row>
    <row r="50" spans="2:4" s="245" customFormat="1" thickBot="1" x14ac:dyDescent="0.3">
      <c r="B50" s="273"/>
      <c r="C50" s="282"/>
      <c r="D50" s="274"/>
    </row>
    <row r="51" spans="2:4" s="245" customFormat="1" thickBot="1" x14ac:dyDescent="0.3">
      <c r="B51" s="273" t="s">
        <v>2412</v>
      </c>
      <c r="C51" s="275">
        <f>-ROUND(SUMIF('Trial Balance'!X:X,B51,'Trial Balance'!H:H),0)</f>
        <v>0</v>
      </c>
      <c r="D51" s="275">
        <f>-ROUND(SUMIF('Trial Balance'!Y:Y,B51,'Trial Balance'!K:K),0)</f>
        <v>0</v>
      </c>
    </row>
    <row r="52" spans="2:4" s="245" customFormat="1" thickBot="1" x14ac:dyDescent="0.3">
      <c r="B52" s="273"/>
      <c r="C52" s="282"/>
      <c r="D52" s="282"/>
    </row>
    <row r="53" spans="2:4" s="245" customFormat="1" thickBot="1" x14ac:dyDescent="0.3">
      <c r="B53" s="273" t="s">
        <v>2434</v>
      </c>
      <c r="C53" s="275">
        <f>-ROUND(SUMIF('Trial Balance'!X:X,B53,'Trial Balance'!H:H),0)</f>
        <v>0</v>
      </c>
      <c r="D53" s="275">
        <f>-ROUND(SUMIF('Trial Balance'!Y:Y,B53,'Trial Balance'!K:K),0)</f>
        <v>0</v>
      </c>
    </row>
    <row r="54" spans="2:4" s="245" customFormat="1" thickBot="1" x14ac:dyDescent="0.3">
      <c r="B54" s="255" t="s">
        <v>1227</v>
      </c>
      <c r="C54" s="275">
        <f>C51+C53</f>
        <v>0</v>
      </c>
      <c r="D54" s="275">
        <f>D51+D53</f>
        <v>0</v>
      </c>
    </row>
    <row r="55" spans="2:4" s="245" customFormat="1" ht="11.5" x14ac:dyDescent="0.25">
      <c r="B55" s="251"/>
    </row>
    <row r="56" spans="2:4" s="245" customFormat="1" ht="11.5" x14ac:dyDescent="0.25">
      <c r="B56" s="251" t="s">
        <v>2435</v>
      </c>
    </row>
    <row r="57" spans="2:4" s="245" customFormat="1" ht="11.5" x14ac:dyDescent="0.25">
      <c r="B57" s="250"/>
    </row>
    <row r="58" spans="2:4" s="245" customFormat="1" ht="11.5" x14ac:dyDescent="0.25">
      <c r="B58" s="266" t="s">
        <v>2436</v>
      </c>
    </row>
    <row r="59" spans="2:4" s="245" customFormat="1" ht="11.5" x14ac:dyDescent="0.25">
      <c r="B59" s="283"/>
    </row>
    <row r="60" spans="2:4" s="245" customFormat="1" thickBot="1" x14ac:dyDescent="0.3">
      <c r="B60" s="278"/>
    </row>
    <row r="61" spans="2:4" s="245" customFormat="1" ht="11.5" x14ac:dyDescent="0.25">
      <c r="B61" s="252"/>
      <c r="C61" s="268" t="s">
        <v>2437</v>
      </c>
      <c r="D61" s="268" t="s">
        <v>2437</v>
      </c>
    </row>
    <row r="62" spans="2:4" s="245" customFormat="1" ht="11.5" x14ac:dyDescent="0.25">
      <c r="B62" s="269"/>
      <c r="C62" s="270" t="s">
        <v>2438</v>
      </c>
      <c r="D62" s="270" t="s">
        <v>2438</v>
      </c>
    </row>
    <row r="63" spans="2:4" s="245" customFormat="1" ht="11.5" x14ac:dyDescent="0.25">
      <c r="B63" s="269"/>
      <c r="C63" s="270" t="s">
        <v>2428</v>
      </c>
      <c r="D63" s="270" t="s">
        <v>2429</v>
      </c>
    </row>
    <row r="64" spans="2:4" s="245" customFormat="1" ht="11.5" x14ac:dyDescent="0.25">
      <c r="B64" s="269"/>
      <c r="C64" s="271"/>
      <c r="D64" s="271"/>
    </row>
    <row r="65" spans="2:4" s="245" customFormat="1" ht="11.5" x14ac:dyDescent="0.25">
      <c r="B65" s="269"/>
      <c r="C65" s="271"/>
      <c r="D65" s="271"/>
    </row>
    <row r="66" spans="2:4" s="245" customFormat="1" thickBot="1" x14ac:dyDescent="0.3">
      <c r="B66" s="255"/>
      <c r="C66" s="272"/>
      <c r="D66" s="272"/>
    </row>
    <row r="67" spans="2:4" s="245" customFormat="1" thickBot="1" x14ac:dyDescent="0.3">
      <c r="B67" s="273"/>
      <c r="C67" s="274"/>
      <c r="D67" s="274"/>
    </row>
    <row r="68" spans="2:4" s="245" customFormat="1" thickBot="1" x14ac:dyDescent="0.3">
      <c r="B68" s="273" t="s">
        <v>2439</v>
      </c>
      <c r="C68" s="284"/>
      <c r="D68" s="275">
        <f>ROUND(SUMIF('Trial Balance'!Y:Y,"Creante comerciale",'Trial Balance'!I:I),0)</f>
        <v>0</v>
      </c>
    </row>
    <row r="69" spans="2:4" s="245" customFormat="1" thickBot="1" x14ac:dyDescent="0.3">
      <c r="B69" s="255" t="s">
        <v>1227</v>
      </c>
      <c r="C69" s="284">
        <f>C68</f>
        <v>0</v>
      </c>
      <c r="D69" s="275">
        <f>D68</f>
        <v>0</v>
      </c>
    </row>
    <row r="70" spans="2:4" s="245" customFormat="1" ht="11.5" x14ac:dyDescent="0.25">
      <c r="B70" s="265"/>
    </row>
    <row r="71" spans="2:4" s="245" customFormat="1" ht="11.5" x14ac:dyDescent="0.25">
      <c r="B71" s="283"/>
    </row>
    <row r="72" spans="2:4" s="245" customFormat="1" ht="11.5" x14ac:dyDescent="0.25">
      <c r="B72" s="266"/>
    </row>
    <row r="73" spans="2:4" s="245" customFormat="1" ht="11.5" x14ac:dyDescent="0.25">
      <c r="B73" s="278"/>
    </row>
    <row r="74" spans="2:4" s="245" customFormat="1" ht="11.5" x14ac:dyDescent="0.25">
      <c r="B74" s="285"/>
    </row>
    <row r="75" spans="2:4" s="245" customFormat="1" ht="11.5" x14ac:dyDescent="0.25">
      <c r="B75" s="266"/>
    </row>
    <row r="76" spans="2:4" s="245" customFormat="1" ht="11.5" x14ac:dyDescent="0.25">
      <c r="B76" s="266" t="s">
        <v>2440</v>
      </c>
    </row>
    <row r="77" spans="2:4" s="245" customFormat="1" thickBot="1" x14ac:dyDescent="0.3">
      <c r="B77" s="286"/>
    </row>
    <row r="78" spans="2:4" s="245" customFormat="1" ht="11.5" x14ac:dyDescent="0.25">
      <c r="B78" s="252"/>
      <c r="C78" s="268" t="s">
        <v>2437</v>
      </c>
      <c r="D78" s="268" t="s">
        <v>2437</v>
      </c>
    </row>
    <row r="79" spans="2:4" s="245" customFormat="1" ht="11.5" x14ac:dyDescent="0.25">
      <c r="B79" s="269"/>
      <c r="C79" s="270" t="s">
        <v>2438</v>
      </c>
      <c r="D79" s="270" t="s">
        <v>2438</v>
      </c>
    </row>
    <row r="80" spans="2:4" s="245" customFormat="1" ht="11.5" x14ac:dyDescent="0.25">
      <c r="B80" s="269"/>
      <c r="C80" s="270" t="s">
        <v>2428</v>
      </c>
      <c r="D80" s="270" t="s">
        <v>2429</v>
      </c>
    </row>
    <row r="81" spans="2:4" s="245" customFormat="1" ht="11.5" x14ac:dyDescent="0.25">
      <c r="B81" s="269"/>
      <c r="C81" s="271"/>
      <c r="D81" s="271"/>
    </row>
    <row r="82" spans="2:4" s="245" customFormat="1" ht="11.5" x14ac:dyDescent="0.25">
      <c r="B82" s="269"/>
      <c r="C82" s="271"/>
      <c r="D82" s="271"/>
    </row>
    <row r="83" spans="2:4" s="245" customFormat="1" thickBot="1" x14ac:dyDescent="0.3">
      <c r="B83" s="255"/>
      <c r="C83" s="272"/>
      <c r="D83" s="272"/>
    </row>
    <row r="84" spans="2:4" s="245" customFormat="1" thickBot="1" x14ac:dyDescent="0.3">
      <c r="B84" s="273"/>
      <c r="C84" s="282"/>
      <c r="D84" s="282"/>
    </row>
    <row r="85" spans="2:4" s="245" customFormat="1" thickBot="1" x14ac:dyDescent="0.3">
      <c r="B85" s="273" t="s">
        <v>2441</v>
      </c>
      <c r="C85" s="284"/>
      <c r="D85" s="275">
        <f>ROUND(SUMIF('Trial Balance'!Y:Y,"Datorii comerciale",'Trial Balance'!J:J),0)</f>
        <v>0</v>
      </c>
    </row>
    <row r="86" spans="2:4" s="245" customFormat="1" thickBot="1" x14ac:dyDescent="0.3">
      <c r="B86" s="255" t="s">
        <v>1227</v>
      </c>
      <c r="C86" s="284">
        <f>C85</f>
        <v>0</v>
      </c>
      <c r="D86" s="275">
        <f>D85</f>
        <v>0</v>
      </c>
    </row>
    <row r="87" spans="2:4" s="245" customFormat="1" ht="11.5" x14ac:dyDescent="0.25">
      <c r="B87" s="278"/>
    </row>
    <row r="88" spans="2:4" s="245" customFormat="1" ht="11.5" x14ac:dyDescent="0.25">
      <c r="B88" s="278"/>
    </row>
    <row r="89" spans="2:4" s="245" customFormat="1" ht="11.5" x14ac:dyDescent="0.2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3"/>
  <cols>
    <col min="1" max="1" width="68.77734375" style="186" bestFit="1" customWidth="1"/>
    <col min="2" max="2" width="12.6640625" style="186" bestFit="1" customWidth="1"/>
    <col min="3" max="3" width="12.109375" style="186" bestFit="1" customWidth="1"/>
    <col min="4" max="16384" width="42" style="186"/>
  </cols>
  <sheetData>
    <row r="1" spans="1:3" x14ac:dyDescent="0.3">
      <c r="A1" s="151" t="str">
        <f>'Trial Balance'!A1</f>
        <v xml:space="preserve">Company:                </v>
      </c>
      <c r="B1" s="152" t="str">
        <f>'Trial Balance'!B1</f>
        <v>X</v>
      </c>
    </row>
    <row r="2" spans="1:3" x14ac:dyDescent="0.3">
      <c r="A2" s="151" t="str">
        <f>'Trial Balance'!A2</f>
        <v xml:space="preserve">Address:                    </v>
      </c>
      <c r="B2" s="152" t="str">
        <f>'Trial Balance'!B2</f>
        <v>X</v>
      </c>
    </row>
    <row r="3" spans="1:3" x14ac:dyDescent="0.3">
      <c r="A3" s="151" t="str">
        <f>'Trial Balance'!A3</f>
        <v xml:space="preserve">VAT tax code: </v>
      </c>
      <c r="B3" s="152" t="str">
        <f>'Trial Balance'!B3</f>
        <v>X</v>
      </c>
    </row>
    <row r="4" spans="1:3" x14ac:dyDescent="0.3">
      <c r="A4" s="151" t="str">
        <f>'Trial Balance'!A4</f>
        <v xml:space="preserve">Registration no:            </v>
      </c>
      <c r="B4" s="152" t="str">
        <f>'Trial Balance'!B4</f>
        <v>X</v>
      </c>
    </row>
    <row r="5" spans="1:3" x14ac:dyDescent="0.3">
      <c r="A5" s="151" t="str">
        <f>'Trial Balance'!A5</f>
        <v xml:space="preserve">Type of Company:        </v>
      </c>
      <c r="B5" s="152" t="str">
        <f>'Trial Balance'!B5</f>
        <v>X</v>
      </c>
    </row>
    <row r="6" spans="1:3" x14ac:dyDescent="0.3">
      <c r="A6" s="151" t="str">
        <f>'Trial Balance'!A6</f>
        <v xml:space="preserve">Main activity:            </v>
      </c>
      <c r="B6" s="152" t="str">
        <f>'Trial Balance'!B6</f>
        <v>X</v>
      </c>
    </row>
    <row r="7" spans="1:3" x14ac:dyDescent="0.3">
      <c r="A7" s="151" t="str">
        <f>'Trial Balance'!A7</f>
        <v>Financial Year</v>
      </c>
      <c r="B7" s="154">
        <f>'Trial Balance'!B7</f>
        <v>2022</v>
      </c>
    </row>
    <row r="9" spans="1:3" x14ac:dyDescent="0.3">
      <c r="A9" s="152" t="s">
        <v>2383</v>
      </c>
    </row>
    <row r="11" spans="1:3" s="152" customFormat="1" x14ac:dyDescent="0.3">
      <c r="A11" s="171"/>
      <c r="B11" s="171">
        <f>'Trial Balance'!J6</f>
        <v>2021</v>
      </c>
      <c r="C11" s="171">
        <f>'Trial Balance'!K6</f>
        <v>2022</v>
      </c>
    </row>
    <row r="12" spans="1:3" x14ac:dyDescent="0.3">
      <c r="A12" s="188" t="s">
        <v>2384</v>
      </c>
      <c r="B12" s="205"/>
      <c r="C12" s="205"/>
    </row>
    <row r="13" spans="1:3" x14ac:dyDescent="0.3">
      <c r="A13" s="188" t="s">
        <v>2385</v>
      </c>
      <c r="B13" s="205"/>
      <c r="C13" s="205"/>
    </row>
    <row r="14" spans="1:3" x14ac:dyDescent="0.3">
      <c r="A14" s="188" t="s">
        <v>2386</v>
      </c>
      <c r="B14" s="205"/>
      <c r="C14" s="205"/>
    </row>
    <row r="18" spans="1:3" s="152" customFormat="1" x14ac:dyDescent="0.3">
      <c r="A18" s="171"/>
      <c r="B18" s="171">
        <f>B11</f>
        <v>2021</v>
      </c>
      <c r="C18" s="171">
        <f>C11</f>
        <v>2022</v>
      </c>
    </row>
    <row r="19" spans="1:3" x14ac:dyDescent="0.3">
      <c r="A19" s="188" t="s">
        <v>2285</v>
      </c>
      <c r="B19" s="189">
        <f>ROUND(SUMIF('Trial Balance'!S:S,A19,'Trial Balance'!H:H),0)</f>
        <v>0</v>
      </c>
      <c r="C19" s="189">
        <f>ROUND(SUMIF('Trial Balance'!S:S,A19,'Trial Balance'!K:K),0)</f>
        <v>0</v>
      </c>
    </row>
    <row r="20" spans="1:3" x14ac:dyDescent="0.3">
      <c r="A20" s="188" t="s">
        <v>2387</v>
      </c>
      <c r="B20" s="205"/>
      <c r="C20" s="205"/>
    </row>
    <row r="21" spans="1:3" x14ac:dyDescent="0.3">
      <c r="A21" s="188" t="s">
        <v>2388</v>
      </c>
      <c r="B21" s="205"/>
      <c r="C21" s="205"/>
    </row>
    <row r="22" spans="1:3" x14ac:dyDescent="0.3">
      <c r="A22" s="188" t="s">
        <v>2286</v>
      </c>
      <c r="B22" s="189">
        <f>ROUND(SUMIF('Trial Balance'!S:S,A22,'Trial Balance'!H:H),0)</f>
        <v>0</v>
      </c>
      <c r="C22" s="189">
        <f>ROUND(SUMIF('Trial Balance'!S:S,A22,'Trial Balance'!K:K),0)</f>
        <v>0</v>
      </c>
    </row>
    <row r="23" spans="1:3" x14ac:dyDescent="0.3">
      <c r="A23" s="188" t="s">
        <v>2398</v>
      </c>
      <c r="B23" s="189">
        <f>ROUND(SUMIF('Trial Balance'!S:S,A23,'Trial Balance'!H:H),0)</f>
        <v>0</v>
      </c>
      <c r="C23" s="189">
        <f>ROUND(SUMIF('Trial Balance'!S:S,A23,'Trial Balance'!K:K),0)</f>
        <v>0</v>
      </c>
    </row>
    <row r="24" spans="1:3" x14ac:dyDescent="0.3">
      <c r="A24" s="188" t="s">
        <v>2288</v>
      </c>
      <c r="B24" s="189">
        <f>ROUND(SUMIF('Trial Balance'!S:S,A24,'Trial Balance'!H:H),0)</f>
        <v>0</v>
      </c>
      <c r="C24" s="189">
        <f>ROUND(SUMIF('Trial Balance'!S:S,A24,'Trial Balance'!K:K),0)</f>
        <v>0</v>
      </c>
    </row>
    <row r="25" spans="1:3" x14ac:dyDescent="0.3">
      <c r="A25" s="188" t="s">
        <v>2389</v>
      </c>
      <c r="B25" s="189">
        <f>ROUND(SUMIF('Trial Balance'!S:S,A25,'Trial Balance'!H:H),0)</f>
        <v>0</v>
      </c>
      <c r="C25" s="189">
        <f>ROUND(SUMIF('Trial Balance'!S:S,A25,'Trial Balance'!K:K),0)</f>
        <v>0</v>
      </c>
    </row>
    <row r="26" spans="1:3" x14ac:dyDescent="0.3">
      <c r="A26" s="188" t="s">
        <v>2289</v>
      </c>
      <c r="B26" s="189">
        <f>ROUND(SUMIF('Trial Balance'!S:S,A26,'Trial Balance'!H:H),0)</f>
        <v>0</v>
      </c>
      <c r="C26" s="189">
        <f>ROUND(SUMIF('Trial Balance'!S:S,A26,'Trial Balance'!K:K),0)</f>
        <v>0</v>
      </c>
    </row>
    <row r="27" spans="1:3" x14ac:dyDescent="0.3">
      <c r="A27" s="217" t="s">
        <v>2327</v>
      </c>
      <c r="B27" s="218">
        <f>SUM(B19:B26)</f>
        <v>0</v>
      </c>
      <c r="C27" s="218">
        <f>SUM(C19:C26)</f>
        <v>0</v>
      </c>
    </row>
    <row r="28" spans="1:3" ht="12.5" thickBot="1" x14ac:dyDescent="0.35">
      <c r="B28" s="220" t="s">
        <v>2038</v>
      </c>
      <c r="C28" s="221">
        <f>'2. F20'!E36</f>
        <v>0</v>
      </c>
    </row>
    <row r="29" spans="1:3" ht="12.5" thickTop="1" x14ac:dyDescent="0.3">
      <c r="B29" s="219" t="s">
        <v>2008</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77734375" defaultRowHeight="12" x14ac:dyDescent="0.3"/>
  <cols>
    <col min="1" max="1" width="18.33203125" style="186" bestFit="1" customWidth="1"/>
    <col min="2" max="2" width="59.44140625" style="186" bestFit="1" customWidth="1"/>
    <col min="3" max="3" width="12.33203125" style="186" bestFit="1" customWidth="1"/>
    <col min="4" max="4" width="12.109375" style="186" bestFit="1" customWidth="1"/>
    <col min="5" max="16384" width="66.77734375" style="186"/>
  </cols>
  <sheetData>
    <row r="1" spans="1:4" x14ac:dyDescent="0.3">
      <c r="A1" s="151" t="str">
        <f>'Trial Balance'!A1</f>
        <v xml:space="preserve">Company:                </v>
      </c>
      <c r="B1" s="152" t="str">
        <f>'Trial Balance'!B1</f>
        <v>X</v>
      </c>
    </row>
    <row r="2" spans="1:4" x14ac:dyDescent="0.3">
      <c r="A2" s="151" t="str">
        <f>'Trial Balance'!A2</f>
        <v xml:space="preserve">Address:                    </v>
      </c>
      <c r="B2" s="152" t="str">
        <f>'Trial Balance'!B2</f>
        <v>X</v>
      </c>
    </row>
    <row r="3" spans="1:4" x14ac:dyDescent="0.3">
      <c r="A3" s="151" t="str">
        <f>'Trial Balance'!A3</f>
        <v xml:space="preserve">VAT tax code: </v>
      </c>
      <c r="B3" s="152" t="str">
        <f>'Trial Balance'!B3</f>
        <v>X</v>
      </c>
    </row>
    <row r="4" spans="1:4" x14ac:dyDescent="0.3">
      <c r="A4" s="151" t="str">
        <f>'Trial Balance'!A4</f>
        <v xml:space="preserve">Registration no:            </v>
      </c>
      <c r="B4" s="152" t="str">
        <f>'Trial Balance'!B4</f>
        <v>X</v>
      </c>
    </row>
    <row r="5" spans="1:4" x14ac:dyDescent="0.3">
      <c r="A5" s="151" t="str">
        <f>'Trial Balance'!A5</f>
        <v xml:space="preserve">Type of Company:        </v>
      </c>
      <c r="B5" s="152" t="str">
        <f>'Trial Balance'!B5</f>
        <v>X</v>
      </c>
    </row>
    <row r="6" spans="1:4" x14ac:dyDescent="0.3">
      <c r="A6" s="151" t="str">
        <f>'Trial Balance'!A6</f>
        <v xml:space="preserve">Main activity:            </v>
      </c>
      <c r="B6" s="152" t="str">
        <f>'Trial Balance'!B6</f>
        <v>X</v>
      </c>
    </row>
    <row r="7" spans="1:4" x14ac:dyDescent="0.3">
      <c r="A7" s="151" t="str">
        <f>'Trial Balance'!A7</f>
        <v>Financial Year</v>
      </c>
      <c r="B7" s="154">
        <f>'Trial Balance'!B7</f>
        <v>2022</v>
      </c>
    </row>
    <row r="9" spans="1:4" x14ac:dyDescent="0.3">
      <c r="A9" s="152" t="s">
        <v>2396</v>
      </c>
    </row>
    <row r="11" spans="1:4" x14ac:dyDescent="0.3">
      <c r="A11" s="188"/>
      <c r="B11" s="188"/>
      <c r="C11" s="171">
        <f>'Trial Balance'!J6</f>
        <v>2021</v>
      </c>
      <c r="D11" s="171">
        <f>'Trial Balance'!K6</f>
        <v>2022</v>
      </c>
    </row>
    <row r="12" spans="1:4" x14ac:dyDescent="0.3">
      <c r="A12" s="188">
        <v>1</v>
      </c>
      <c r="B12" s="188" t="s">
        <v>2279</v>
      </c>
      <c r="C12" s="189">
        <f>ROUND(SUMIF('Trial Balance'!S:S,B12,'Trial Balance'!H:H),0)</f>
        <v>0</v>
      </c>
      <c r="D12" s="189">
        <f>ROUND(SUMIF('Trial Balance'!S:S,B12,'Trial Balance'!K:K),0)</f>
        <v>0</v>
      </c>
    </row>
    <row r="13" spans="1:4" x14ac:dyDescent="0.3">
      <c r="A13" s="188">
        <v>2</v>
      </c>
      <c r="B13" s="188" t="s">
        <v>2275</v>
      </c>
      <c r="C13" s="189">
        <f>ROUND(SUMIF('Trial Balance'!S:S,B13,'Trial Balance'!H:H),0)</f>
        <v>0</v>
      </c>
      <c r="D13" s="189">
        <f>ROUND(SUMIF('Trial Balance'!S:S,B13,'Trial Balance'!K:K),0)</f>
        <v>0</v>
      </c>
    </row>
    <row r="14" spans="1:4" x14ac:dyDescent="0.3">
      <c r="A14" s="188">
        <v>3</v>
      </c>
      <c r="B14" s="188" t="s">
        <v>2282</v>
      </c>
      <c r="C14" s="189">
        <f>ROUND(SUMIF('Trial Balance'!S:S,B14,'Trial Balance'!H:H),0)</f>
        <v>0</v>
      </c>
      <c r="D14" s="189">
        <f>ROUND(SUMIF('Trial Balance'!S:S,B14,'Trial Balance'!K:K),0)</f>
        <v>0</v>
      </c>
    </row>
    <row r="15" spans="1:4" x14ac:dyDescent="0.3">
      <c r="A15" s="188">
        <v>4</v>
      </c>
      <c r="B15" s="188" t="s">
        <v>2276</v>
      </c>
      <c r="C15" s="189">
        <f>ROUND(SUMIF('Trial Balance'!S:S,B15,'Trial Balance'!H:H),0)</f>
        <v>0</v>
      </c>
      <c r="D15" s="189">
        <f>ROUND(SUMIF('Trial Balance'!S:S,B15,'Trial Balance'!K:K),0)</f>
        <v>0</v>
      </c>
    </row>
    <row r="16" spans="1:4" x14ac:dyDescent="0.3">
      <c r="A16" s="188">
        <v>5</v>
      </c>
      <c r="B16" s="188" t="s">
        <v>2277</v>
      </c>
      <c r="C16" s="189">
        <f>ROUND(SUMIF('Trial Balance'!S:S,B16,'Trial Balance'!H:H),0)</f>
        <v>0</v>
      </c>
      <c r="D16" s="189">
        <f>ROUND(SUMIF('Trial Balance'!S:S,B16,'Trial Balance'!K:K),0)</f>
        <v>0</v>
      </c>
    </row>
    <row r="17" spans="1:4" x14ac:dyDescent="0.3">
      <c r="A17" s="205">
        <v>6</v>
      </c>
      <c r="B17" s="205" t="s">
        <v>2390</v>
      </c>
      <c r="C17" s="190">
        <f>ROUND(SUMIF('Trial Balance'!S:S,B17,'Trial Balance'!H:H),0)</f>
        <v>0</v>
      </c>
      <c r="D17" s="190">
        <f>ROUND(SUMIF('Trial Balance'!S:S,B17,'Trial Balance'!K:K),0)</f>
        <v>0</v>
      </c>
    </row>
    <row r="18" spans="1:4" x14ac:dyDescent="0.3">
      <c r="A18" s="205">
        <v>7</v>
      </c>
      <c r="B18" s="205" t="s">
        <v>2391</v>
      </c>
      <c r="C18" s="190">
        <f>ROUND(SUMIF('Trial Balance'!S:S,B18,'Trial Balance'!H:H),0)</f>
        <v>0</v>
      </c>
      <c r="D18" s="190">
        <f>ROUND(SUMIF('Trial Balance'!S:S,B18,'Trial Balance'!K:K),0)</f>
        <v>0</v>
      </c>
    </row>
    <row r="19" spans="1:4" x14ac:dyDescent="0.3">
      <c r="A19" s="188">
        <v>8</v>
      </c>
      <c r="B19" s="188" t="s">
        <v>2274</v>
      </c>
      <c r="C19" s="189">
        <f>ROUND(SUMIF('Trial Balance'!S:S,B19,'Trial Balance'!H:H),0)</f>
        <v>0</v>
      </c>
      <c r="D19" s="189">
        <f>ROUND(SUMIF('Trial Balance'!S:S,B19,'Trial Balance'!K:K),0)</f>
        <v>0</v>
      </c>
    </row>
    <row r="20" spans="1:4" x14ac:dyDescent="0.3">
      <c r="A20" s="188">
        <v>9</v>
      </c>
      <c r="B20" s="188" t="s">
        <v>2281</v>
      </c>
      <c r="C20" s="189">
        <f>ROUND(SUMIF('Trial Balance'!S:S,B20,'Trial Balance'!H:H),0)</f>
        <v>0</v>
      </c>
      <c r="D20" s="189">
        <f>ROUND(SUMIF('Trial Balance'!S:S,B20,'Trial Balance'!K:K),0)</f>
        <v>0</v>
      </c>
    </row>
    <row r="21" spans="1:4" x14ac:dyDescent="0.3">
      <c r="A21" s="188">
        <v>10</v>
      </c>
      <c r="B21" s="188" t="s">
        <v>2280</v>
      </c>
      <c r="C21" s="189">
        <f>ROUND(SUMIF('Trial Balance'!S:S,B21,'Trial Balance'!H:H),0)</f>
        <v>0</v>
      </c>
      <c r="D21" s="189">
        <f>ROUND(SUMIF('Trial Balance'!S:S,B21,'Trial Balance'!K:K),0)</f>
        <v>0</v>
      </c>
    </row>
    <row r="22" spans="1:4" x14ac:dyDescent="0.3">
      <c r="A22" s="188">
        <v>11</v>
      </c>
      <c r="B22" s="188" t="s">
        <v>2278</v>
      </c>
      <c r="C22" s="189">
        <f>ROUND(SUMIF('Trial Balance'!S:S,B22,'Trial Balance'!H:H),0)</f>
        <v>0</v>
      </c>
      <c r="D22" s="189">
        <f>ROUND(SUMIF('Trial Balance'!S:S,B22,'Trial Balance'!K:K),0)</f>
        <v>0</v>
      </c>
    </row>
    <row r="23" spans="1:4" x14ac:dyDescent="0.3">
      <c r="A23" s="188">
        <v>12</v>
      </c>
      <c r="B23" s="188" t="s">
        <v>2283</v>
      </c>
      <c r="C23" s="189">
        <f>ROUND(SUMIF('Trial Balance'!S:S,B23,'Trial Balance'!H:H),0)</f>
        <v>0</v>
      </c>
      <c r="D23" s="189">
        <f>ROUND(SUMIF('Trial Balance'!S:S,B23,'Trial Balance'!K:K),0)</f>
        <v>0</v>
      </c>
    </row>
    <row r="24" spans="1:4" x14ac:dyDescent="0.3">
      <c r="A24" s="171" t="s">
        <v>2392</v>
      </c>
      <c r="B24" s="171" t="s">
        <v>2393</v>
      </c>
      <c r="C24" s="172">
        <f>SUM(C12:C23)</f>
        <v>0</v>
      </c>
      <c r="D24" s="172">
        <f>SUM(D12:D23)</f>
        <v>0</v>
      </c>
    </row>
    <row r="25" spans="1:4" x14ac:dyDescent="0.3">
      <c r="A25" s="188">
        <v>14</v>
      </c>
      <c r="B25" s="188" t="s">
        <v>2284</v>
      </c>
      <c r="C25" s="189">
        <f>ROUND(SUMIF('Trial Balance'!S:S,B25,'Trial Balance'!H:H),0)</f>
        <v>0</v>
      </c>
      <c r="D25" s="189">
        <f>ROUND(SUMIF('Trial Balance'!S:S,B25,'Trial Balance'!K:K),0)</f>
        <v>0</v>
      </c>
    </row>
    <row r="26" spans="1:4" x14ac:dyDescent="0.3">
      <c r="A26" s="188">
        <v>15</v>
      </c>
      <c r="B26" s="188" t="s">
        <v>2290</v>
      </c>
      <c r="C26" s="189">
        <f>ROUND(SUMIF('Trial Balance'!S:S,B26,'Trial Balance'!H:H),0)</f>
        <v>0</v>
      </c>
      <c r="D26" s="189">
        <f>ROUND(SUMIF('Trial Balance'!S:S,B26,'Trial Balance'!K:K),0)</f>
        <v>0</v>
      </c>
    </row>
    <row r="27" spans="1:4" x14ac:dyDescent="0.3">
      <c r="A27" s="188">
        <v>16</v>
      </c>
      <c r="B27" s="188" t="s">
        <v>2292</v>
      </c>
      <c r="C27" s="189">
        <f>ROUND(SUMIF('Trial Balance'!S:S,B27,'Trial Balance'!H:H),0)</f>
        <v>0</v>
      </c>
      <c r="D27" s="189">
        <f>ROUND(SUMIF('Trial Balance'!S:S,B27,'Trial Balance'!K:K),0)</f>
        <v>0</v>
      </c>
    </row>
    <row r="28" spans="1:4" x14ac:dyDescent="0.3">
      <c r="A28" s="188">
        <v>17</v>
      </c>
      <c r="B28" s="188" t="s">
        <v>2394</v>
      </c>
      <c r="C28" s="189">
        <f>ROUND(SUMIF('Trial Balance'!S:S,B28,'Trial Balance'!H:H),0)</f>
        <v>0</v>
      </c>
      <c r="D28" s="189">
        <f>ROUND(SUMIF('Trial Balance'!S:S,B28,'Trial Balance'!K:K),0)</f>
        <v>0</v>
      </c>
    </row>
    <row r="29" spans="1:4" x14ac:dyDescent="0.3">
      <c r="A29" s="188">
        <v>18</v>
      </c>
      <c r="B29" s="188" t="s">
        <v>2291</v>
      </c>
      <c r="C29" s="189">
        <f>ROUND(SUMIF('Trial Balance'!S:S,B29,'Trial Balance'!H:H),0)</f>
        <v>0</v>
      </c>
      <c r="D29" s="189">
        <f>ROUND(SUMIF('Trial Balance'!S:S,B29,'Trial Balance'!K:K),0)</f>
        <v>0</v>
      </c>
    </row>
    <row r="30" spans="1:4" x14ac:dyDescent="0.3">
      <c r="A30" s="171" t="s">
        <v>2395</v>
      </c>
      <c r="B30" s="171" t="s">
        <v>1227</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131" activePane="bottomLeft" state="frozen"/>
      <selection activeCell="A2" sqref="A2"/>
      <selection pane="bottomLeft" activeCell="C2" sqref="C2:C15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s>
  <sheetData>
    <row r="1" spans="1:9" ht="24.5" thickBot="1" x14ac:dyDescent="0.35">
      <c r="A1" s="148" t="s">
        <v>335</v>
      </c>
      <c r="B1" s="148" t="s">
        <v>15</v>
      </c>
      <c r="C1" s="148" t="s">
        <v>336</v>
      </c>
      <c r="D1" s="149" t="s">
        <v>2094</v>
      </c>
      <c r="E1" s="149" t="s">
        <v>2095</v>
      </c>
      <c r="F1" s="149" t="s">
        <v>50</v>
      </c>
      <c r="G1" s="2"/>
      <c r="H1" s="150" t="s">
        <v>2177</v>
      </c>
      <c r="I1" s="18" t="s">
        <v>2094</v>
      </c>
    </row>
    <row r="2" spans="1:9" ht="12.5" thickTop="1" x14ac:dyDescent="0.3">
      <c r="A2" t="s">
        <v>944</v>
      </c>
      <c r="B2" t="s">
        <v>945</v>
      </c>
      <c r="C2" t="s">
        <v>111</v>
      </c>
      <c r="D2">
        <v>0</v>
      </c>
      <c r="I2">
        <v>0</v>
      </c>
    </row>
    <row r="3" spans="1:9" x14ac:dyDescent="0.3">
      <c r="A3" t="s">
        <v>946</v>
      </c>
      <c r="B3" t="s">
        <v>947</v>
      </c>
      <c r="C3" t="s">
        <v>111</v>
      </c>
      <c r="D3">
        <v>0</v>
      </c>
      <c r="I3">
        <v>0</v>
      </c>
    </row>
    <row r="4" spans="1:9" x14ac:dyDescent="0.3">
      <c r="A4" t="s">
        <v>948</v>
      </c>
      <c r="B4" t="s">
        <v>949</v>
      </c>
      <c r="C4" t="s">
        <v>111</v>
      </c>
      <c r="D4">
        <v>0</v>
      </c>
      <c r="I4">
        <v>0</v>
      </c>
    </row>
    <row r="5" spans="1:9" x14ac:dyDescent="0.3">
      <c r="A5" t="s">
        <v>950</v>
      </c>
      <c r="B5" t="s">
        <v>951</v>
      </c>
      <c r="C5" t="s">
        <v>111</v>
      </c>
      <c r="D5">
        <v>0</v>
      </c>
      <c r="I5">
        <v>0</v>
      </c>
    </row>
    <row r="6" spans="1:9" x14ac:dyDescent="0.3">
      <c r="A6" t="s">
        <v>952</v>
      </c>
      <c r="B6" t="s">
        <v>953</v>
      </c>
      <c r="C6" t="s">
        <v>111</v>
      </c>
      <c r="D6">
        <v>0</v>
      </c>
      <c r="I6">
        <v>0</v>
      </c>
    </row>
    <row r="7" spans="1:9" x14ac:dyDescent="0.3">
      <c r="A7" t="s">
        <v>954</v>
      </c>
      <c r="B7" t="s">
        <v>955</v>
      </c>
      <c r="C7" t="s">
        <v>111</v>
      </c>
      <c r="D7">
        <v>0</v>
      </c>
      <c r="I7">
        <v>0</v>
      </c>
    </row>
    <row r="8" spans="1:9" x14ac:dyDescent="0.3">
      <c r="A8" t="s">
        <v>956</v>
      </c>
      <c r="B8" t="s">
        <v>957</v>
      </c>
      <c r="C8" t="s">
        <v>111</v>
      </c>
      <c r="D8">
        <v>0</v>
      </c>
      <c r="I8">
        <v>0</v>
      </c>
    </row>
    <row r="9" spans="1:9" x14ac:dyDescent="0.3">
      <c r="A9" t="s">
        <v>110</v>
      </c>
      <c r="B9" t="s">
        <v>958</v>
      </c>
      <c r="C9" t="s">
        <v>111</v>
      </c>
      <c r="D9">
        <v>0</v>
      </c>
      <c r="I9">
        <v>0</v>
      </c>
    </row>
    <row r="10" spans="1:9" x14ac:dyDescent="0.3">
      <c r="A10" t="s">
        <v>112</v>
      </c>
      <c r="B10" t="s">
        <v>959</v>
      </c>
      <c r="C10" t="s">
        <v>113</v>
      </c>
      <c r="D10">
        <v>0</v>
      </c>
      <c r="I10">
        <v>0</v>
      </c>
    </row>
    <row r="11" spans="1:9" x14ac:dyDescent="0.3">
      <c r="A11" t="s">
        <v>114</v>
      </c>
      <c r="B11" t="s">
        <v>960</v>
      </c>
      <c r="C11" t="s">
        <v>113</v>
      </c>
      <c r="D11">
        <v>0</v>
      </c>
      <c r="I11">
        <v>0</v>
      </c>
    </row>
    <row r="12" spans="1:9" x14ac:dyDescent="0.3">
      <c r="A12" t="s">
        <v>115</v>
      </c>
      <c r="B12" t="s">
        <v>961</v>
      </c>
      <c r="C12" t="s">
        <v>116</v>
      </c>
      <c r="D12">
        <v>0</v>
      </c>
      <c r="I12">
        <v>0</v>
      </c>
    </row>
    <row r="13" spans="1:9" x14ac:dyDescent="0.3">
      <c r="A13" t="s">
        <v>962</v>
      </c>
      <c r="B13" t="s">
        <v>963</v>
      </c>
      <c r="C13" t="s">
        <v>113</v>
      </c>
      <c r="D13">
        <v>0</v>
      </c>
      <c r="I13">
        <v>0</v>
      </c>
    </row>
    <row r="14" spans="1:9" x14ac:dyDescent="0.3">
      <c r="A14" t="s">
        <v>964</v>
      </c>
      <c r="B14" t="s">
        <v>965</v>
      </c>
      <c r="C14" t="s">
        <v>289</v>
      </c>
      <c r="D14">
        <v>0</v>
      </c>
      <c r="I14">
        <v>0</v>
      </c>
    </row>
    <row r="15" spans="1:9" x14ac:dyDescent="0.3">
      <c r="A15" t="s">
        <v>966</v>
      </c>
      <c r="B15" t="s">
        <v>967</v>
      </c>
      <c r="C15" t="s">
        <v>113</v>
      </c>
      <c r="D15">
        <v>0</v>
      </c>
      <c r="I15">
        <v>0</v>
      </c>
    </row>
    <row r="16" spans="1:9" x14ac:dyDescent="0.3">
      <c r="A16" t="s">
        <v>117</v>
      </c>
      <c r="B16" t="s">
        <v>968</v>
      </c>
      <c r="C16" t="s">
        <v>118</v>
      </c>
      <c r="D16">
        <v>0</v>
      </c>
      <c r="I16">
        <v>0</v>
      </c>
    </row>
    <row r="17" spans="1:9" x14ac:dyDescent="0.3">
      <c r="A17" t="s">
        <v>119</v>
      </c>
      <c r="B17" t="s">
        <v>969</v>
      </c>
      <c r="C17" t="s">
        <v>120</v>
      </c>
      <c r="D17" t="s">
        <v>2274</v>
      </c>
      <c r="I17" t="s">
        <v>2293</v>
      </c>
    </row>
    <row r="18" spans="1:9" x14ac:dyDescent="0.3">
      <c r="A18" t="s">
        <v>121</v>
      </c>
      <c r="B18" t="s">
        <v>970</v>
      </c>
      <c r="C18" t="s">
        <v>133</v>
      </c>
      <c r="D18" t="s">
        <v>2275</v>
      </c>
      <c r="I18" t="s">
        <v>2294</v>
      </c>
    </row>
    <row r="19" spans="1:9" x14ac:dyDescent="0.3">
      <c r="A19" s="288">
        <v>6121</v>
      </c>
      <c r="B19" s="288" t="s">
        <v>2442</v>
      </c>
      <c r="C19" s="289" t="s">
        <v>2721</v>
      </c>
      <c r="D19" s="289" t="s">
        <v>2275</v>
      </c>
    </row>
    <row r="20" spans="1:9" x14ac:dyDescent="0.3">
      <c r="A20" s="288">
        <v>6122</v>
      </c>
      <c r="B20" s="288" t="s">
        <v>2443</v>
      </c>
      <c r="C20" s="289" t="s">
        <v>2723</v>
      </c>
      <c r="D20" s="289" t="s">
        <v>2275</v>
      </c>
    </row>
    <row r="21" spans="1:9" x14ac:dyDescent="0.3">
      <c r="A21" s="288">
        <v>6123</v>
      </c>
      <c r="B21" s="288" t="s">
        <v>2444</v>
      </c>
      <c r="C21" s="289" t="s">
        <v>2724</v>
      </c>
      <c r="D21" s="289" t="s">
        <v>2275</v>
      </c>
    </row>
    <row r="22" spans="1:9" x14ac:dyDescent="0.3">
      <c r="A22" t="s">
        <v>122</v>
      </c>
      <c r="B22" t="s">
        <v>971</v>
      </c>
      <c r="C22" t="s">
        <v>120</v>
      </c>
      <c r="D22" t="s">
        <v>2276</v>
      </c>
      <c r="I22" t="s">
        <v>2295</v>
      </c>
    </row>
    <row r="23" spans="1:9" x14ac:dyDescent="0.3">
      <c r="A23" t="s">
        <v>972</v>
      </c>
      <c r="B23" t="s">
        <v>973</v>
      </c>
      <c r="C23" t="s">
        <v>120</v>
      </c>
      <c r="D23">
        <v>0</v>
      </c>
      <c r="I23">
        <v>0</v>
      </c>
    </row>
    <row r="24" spans="1:9" x14ac:dyDescent="0.3">
      <c r="A24" t="s">
        <v>123</v>
      </c>
      <c r="B24" t="s">
        <v>974</v>
      </c>
      <c r="C24" t="s">
        <v>120</v>
      </c>
      <c r="D24">
        <v>0</v>
      </c>
      <c r="I24">
        <v>0</v>
      </c>
    </row>
    <row r="25" spans="1:9" x14ac:dyDescent="0.3">
      <c r="A25" s="289">
        <v>616</v>
      </c>
      <c r="B25" s="289" t="s">
        <v>2445</v>
      </c>
      <c r="C25" s="289" t="s">
        <v>2727</v>
      </c>
      <c r="D25" s="289"/>
    </row>
    <row r="26" spans="1:9" x14ac:dyDescent="0.3">
      <c r="A26" s="289">
        <v>617</v>
      </c>
      <c r="B26" s="289" t="s">
        <v>2446</v>
      </c>
      <c r="C26" s="289" t="s">
        <v>2730</v>
      </c>
      <c r="D26" s="289"/>
    </row>
    <row r="27" spans="1:9" x14ac:dyDescent="0.3">
      <c r="A27" s="289">
        <v>618</v>
      </c>
      <c r="B27" s="289" t="s">
        <v>2447</v>
      </c>
      <c r="C27" s="289" t="s">
        <v>2733</v>
      </c>
      <c r="D27" s="289"/>
    </row>
    <row r="28" spans="1:9" x14ac:dyDescent="0.3">
      <c r="A28" t="s">
        <v>124</v>
      </c>
      <c r="B28" t="s">
        <v>975</v>
      </c>
      <c r="C28" t="s">
        <v>120</v>
      </c>
      <c r="D28">
        <v>0</v>
      </c>
      <c r="I28">
        <v>0</v>
      </c>
    </row>
    <row r="29" spans="1:9" x14ac:dyDescent="0.3">
      <c r="A29" t="s">
        <v>125</v>
      </c>
      <c r="B29" t="s">
        <v>976</v>
      </c>
      <c r="C29" t="s">
        <v>120</v>
      </c>
      <c r="D29" t="s">
        <v>2277</v>
      </c>
      <c r="I29" t="s">
        <v>2296</v>
      </c>
    </row>
    <row r="30" spans="1:9" x14ac:dyDescent="0.3">
      <c r="A30" t="s">
        <v>126</v>
      </c>
      <c r="B30" t="s">
        <v>977</v>
      </c>
      <c r="C30" t="s">
        <v>120</v>
      </c>
      <c r="D30" t="s">
        <v>2278</v>
      </c>
      <c r="I30" t="s">
        <v>2297</v>
      </c>
    </row>
    <row r="31" spans="1:9" x14ac:dyDescent="0.3">
      <c r="A31" t="s">
        <v>127</v>
      </c>
      <c r="B31" t="s">
        <v>978</v>
      </c>
      <c r="C31" t="s">
        <v>120</v>
      </c>
      <c r="D31" t="s">
        <v>2279</v>
      </c>
      <c r="I31" t="s">
        <v>2298</v>
      </c>
    </row>
    <row r="32" spans="1:9" x14ac:dyDescent="0.3">
      <c r="A32" t="s">
        <v>128</v>
      </c>
      <c r="B32" t="s">
        <v>979</v>
      </c>
      <c r="C32" t="s">
        <v>120</v>
      </c>
      <c r="D32" t="s">
        <v>2280</v>
      </c>
      <c r="I32" t="s">
        <v>2299</v>
      </c>
    </row>
    <row r="33" spans="1:9" x14ac:dyDescent="0.3">
      <c r="A33" t="s">
        <v>129</v>
      </c>
      <c r="B33" t="s">
        <v>980</v>
      </c>
      <c r="C33" t="s">
        <v>120</v>
      </c>
      <c r="D33" t="s">
        <v>2281</v>
      </c>
      <c r="I33" t="s">
        <v>2300</v>
      </c>
    </row>
    <row r="34" spans="1:9" x14ac:dyDescent="0.3">
      <c r="A34" t="s">
        <v>130</v>
      </c>
      <c r="B34" t="s">
        <v>981</v>
      </c>
      <c r="C34" t="s">
        <v>120</v>
      </c>
      <c r="D34" t="s">
        <v>2282</v>
      </c>
      <c r="I34" t="s">
        <v>2301</v>
      </c>
    </row>
    <row r="35" spans="1:9" x14ac:dyDescent="0.3">
      <c r="A35" t="s">
        <v>131</v>
      </c>
      <c r="B35" t="s">
        <v>982</v>
      </c>
      <c r="C35" t="s">
        <v>120</v>
      </c>
      <c r="D35" t="s">
        <v>2283</v>
      </c>
      <c r="I35" t="s">
        <v>2302</v>
      </c>
    </row>
    <row r="36" spans="1:9" x14ac:dyDescent="0.3">
      <c r="A36" t="s">
        <v>132</v>
      </c>
      <c r="B36" t="s">
        <v>983</v>
      </c>
      <c r="C36" t="s">
        <v>2735</v>
      </c>
      <c r="D36" t="s">
        <v>2284</v>
      </c>
      <c r="I36" t="s">
        <v>2303</v>
      </c>
    </row>
    <row r="37" spans="1:9" x14ac:dyDescent="0.3">
      <c r="A37" t="s">
        <v>134</v>
      </c>
      <c r="B37" t="s">
        <v>984</v>
      </c>
      <c r="C37" t="s">
        <v>135</v>
      </c>
      <c r="D37" t="s">
        <v>2285</v>
      </c>
      <c r="I37" t="s">
        <v>2304</v>
      </c>
    </row>
    <row r="38" spans="1:9" x14ac:dyDescent="0.3">
      <c r="A38" t="s">
        <v>136</v>
      </c>
      <c r="B38" t="s">
        <v>985</v>
      </c>
      <c r="C38" t="s">
        <v>135</v>
      </c>
      <c r="D38" t="s">
        <v>2286</v>
      </c>
      <c r="I38" t="s">
        <v>2305</v>
      </c>
    </row>
    <row r="39" spans="1:9" x14ac:dyDescent="0.3">
      <c r="A39" t="s">
        <v>986</v>
      </c>
      <c r="B39" t="s">
        <v>987</v>
      </c>
      <c r="C39" t="s">
        <v>135</v>
      </c>
      <c r="D39" t="s">
        <v>2286</v>
      </c>
      <c r="I39" t="s">
        <v>2305</v>
      </c>
    </row>
    <row r="40" spans="1:9" x14ac:dyDescent="0.3">
      <c r="A40" t="s">
        <v>137</v>
      </c>
      <c r="B40" t="s">
        <v>988</v>
      </c>
      <c r="C40" t="s">
        <v>135</v>
      </c>
      <c r="D40" s="188" t="s">
        <v>2398</v>
      </c>
      <c r="I40" t="s">
        <v>2306</v>
      </c>
    </row>
    <row r="41" spans="1:9" x14ac:dyDescent="0.3">
      <c r="A41" t="s">
        <v>989</v>
      </c>
      <c r="B41" t="s">
        <v>990</v>
      </c>
      <c r="C41" t="s">
        <v>135</v>
      </c>
      <c r="D41" t="s">
        <v>2287</v>
      </c>
      <c r="I41" t="s">
        <v>2307</v>
      </c>
    </row>
    <row r="42" spans="1:9" x14ac:dyDescent="0.3">
      <c r="A42" t="s">
        <v>991</v>
      </c>
      <c r="B42" t="s">
        <v>992</v>
      </c>
      <c r="C42" t="s">
        <v>135</v>
      </c>
      <c r="D42" t="s">
        <v>2288</v>
      </c>
      <c r="I42" t="s">
        <v>2308</v>
      </c>
    </row>
    <row r="43" spans="1:9" x14ac:dyDescent="0.3">
      <c r="A43" t="s">
        <v>138</v>
      </c>
      <c r="B43" t="s">
        <v>993</v>
      </c>
      <c r="C43" t="s">
        <v>140</v>
      </c>
      <c r="D43" t="s">
        <v>2289</v>
      </c>
      <c r="I43" t="s">
        <v>2309</v>
      </c>
    </row>
    <row r="44" spans="1:9" x14ac:dyDescent="0.3">
      <c r="A44" t="s">
        <v>141</v>
      </c>
      <c r="B44" t="s">
        <v>994</v>
      </c>
      <c r="C44" t="s">
        <v>140</v>
      </c>
      <c r="D44" t="s">
        <v>2289</v>
      </c>
      <c r="I44" t="s">
        <v>2309</v>
      </c>
    </row>
    <row r="45" spans="1:9" x14ac:dyDescent="0.3">
      <c r="A45" t="s">
        <v>995</v>
      </c>
      <c r="B45" t="s">
        <v>996</v>
      </c>
      <c r="C45" t="s">
        <v>140</v>
      </c>
      <c r="D45" t="s">
        <v>2289</v>
      </c>
      <c r="I45" t="s">
        <v>2309</v>
      </c>
    </row>
    <row r="46" spans="1:9" x14ac:dyDescent="0.3">
      <c r="A46" t="s">
        <v>997</v>
      </c>
      <c r="B46" t="s">
        <v>998</v>
      </c>
      <c r="C46" t="s">
        <v>140</v>
      </c>
      <c r="D46" t="s">
        <v>2289</v>
      </c>
      <c r="I46" t="s">
        <v>2309</v>
      </c>
    </row>
    <row r="47" spans="1:9" x14ac:dyDescent="0.3">
      <c r="A47" t="s">
        <v>999</v>
      </c>
      <c r="B47" t="s">
        <v>1000</v>
      </c>
      <c r="C47" t="s">
        <v>140</v>
      </c>
      <c r="D47" t="s">
        <v>2289</v>
      </c>
      <c r="I47" t="s">
        <v>2309</v>
      </c>
    </row>
    <row r="48" spans="1:9" x14ac:dyDescent="0.3">
      <c r="A48" t="s">
        <v>1001</v>
      </c>
      <c r="B48" t="s">
        <v>1002</v>
      </c>
      <c r="C48" t="s">
        <v>140</v>
      </c>
      <c r="D48" t="s">
        <v>2289</v>
      </c>
      <c r="I48" t="s">
        <v>2309</v>
      </c>
    </row>
    <row r="49" spans="1:9" x14ac:dyDescent="0.3">
      <c r="A49" t="s">
        <v>1003</v>
      </c>
      <c r="B49" t="s">
        <v>1004</v>
      </c>
      <c r="C49" t="s">
        <v>140</v>
      </c>
      <c r="D49" t="s">
        <v>2289</v>
      </c>
      <c r="I49" t="s">
        <v>2309</v>
      </c>
    </row>
    <row r="50" spans="1:9" x14ac:dyDescent="0.3">
      <c r="A50" t="s">
        <v>139</v>
      </c>
      <c r="B50" t="s">
        <v>1005</v>
      </c>
      <c r="C50" t="s">
        <v>140</v>
      </c>
      <c r="D50" t="s">
        <v>2289</v>
      </c>
      <c r="I50" t="s">
        <v>2309</v>
      </c>
    </row>
    <row r="51" spans="1:9" x14ac:dyDescent="0.3">
      <c r="A51" t="s">
        <v>1006</v>
      </c>
      <c r="B51" t="s">
        <v>1007</v>
      </c>
      <c r="C51" t="s">
        <v>140</v>
      </c>
      <c r="D51" t="s">
        <v>2289</v>
      </c>
      <c r="I51" t="s">
        <v>2309</v>
      </c>
    </row>
    <row r="52" spans="1:9" x14ac:dyDescent="0.3">
      <c r="A52" t="s">
        <v>1008</v>
      </c>
      <c r="B52" t="s">
        <v>1009</v>
      </c>
      <c r="C52" t="s">
        <v>143</v>
      </c>
      <c r="D52">
        <v>0</v>
      </c>
      <c r="I52">
        <v>0</v>
      </c>
    </row>
    <row r="53" spans="1:9" x14ac:dyDescent="0.3">
      <c r="A53" t="s">
        <v>1010</v>
      </c>
      <c r="B53" t="s">
        <v>1011</v>
      </c>
      <c r="C53" t="s">
        <v>143</v>
      </c>
      <c r="D53">
        <v>0</v>
      </c>
      <c r="I53">
        <v>0</v>
      </c>
    </row>
    <row r="54" spans="1:9" x14ac:dyDescent="0.3">
      <c r="A54" t="s">
        <v>1012</v>
      </c>
      <c r="B54" t="s">
        <v>1013</v>
      </c>
      <c r="C54" t="s">
        <v>143</v>
      </c>
      <c r="D54">
        <v>0</v>
      </c>
      <c r="I54">
        <v>0</v>
      </c>
    </row>
    <row r="55" spans="1:9" x14ac:dyDescent="0.3">
      <c r="A55" t="s">
        <v>1014</v>
      </c>
      <c r="B55" t="s">
        <v>1015</v>
      </c>
      <c r="C55" t="s">
        <v>300</v>
      </c>
      <c r="D55" t="s">
        <v>2290</v>
      </c>
      <c r="I55" t="s">
        <v>2310</v>
      </c>
    </row>
    <row r="56" spans="1:9" x14ac:dyDescent="0.3">
      <c r="A56" t="s">
        <v>1016</v>
      </c>
      <c r="B56" t="s">
        <v>1017</v>
      </c>
      <c r="C56" t="s">
        <v>297</v>
      </c>
      <c r="D56" t="s">
        <v>2291</v>
      </c>
      <c r="I56" t="s">
        <v>2311</v>
      </c>
    </row>
    <row r="57" spans="1:9" x14ac:dyDescent="0.3">
      <c r="A57" t="s">
        <v>1018</v>
      </c>
      <c r="B57" t="s">
        <v>1019</v>
      </c>
      <c r="C57" t="s">
        <v>301</v>
      </c>
      <c r="D57" t="s">
        <v>2292</v>
      </c>
      <c r="I57" t="s">
        <v>2312</v>
      </c>
    </row>
    <row r="58" spans="1:9" x14ac:dyDescent="0.3">
      <c r="A58" t="s">
        <v>1020</v>
      </c>
      <c r="B58" t="s">
        <v>1021</v>
      </c>
      <c r="C58" t="s">
        <v>143</v>
      </c>
      <c r="D58" t="s">
        <v>2291</v>
      </c>
      <c r="I58" t="s">
        <v>2311</v>
      </c>
    </row>
    <row r="59" spans="1:9" x14ac:dyDescent="0.3">
      <c r="A59" t="s">
        <v>1022</v>
      </c>
      <c r="B59" t="s">
        <v>1023</v>
      </c>
      <c r="C59" t="s">
        <v>143</v>
      </c>
      <c r="D59" t="s">
        <v>2291</v>
      </c>
      <c r="I59" t="s">
        <v>2311</v>
      </c>
    </row>
    <row r="60" spans="1:9" x14ac:dyDescent="0.3">
      <c r="A60" t="s">
        <v>1024</v>
      </c>
      <c r="B60" t="s">
        <v>1025</v>
      </c>
      <c r="C60" t="s">
        <v>143</v>
      </c>
      <c r="D60" t="s">
        <v>2291</v>
      </c>
      <c r="I60" t="s">
        <v>2311</v>
      </c>
    </row>
    <row r="61" spans="1:9" x14ac:dyDescent="0.3">
      <c r="A61" t="s">
        <v>1026</v>
      </c>
      <c r="B61" t="s">
        <v>1027</v>
      </c>
      <c r="C61" t="s">
        <v>143</v>
      </c>
      <c r="D61" t="s">
        <v>2291</v>
      </c>
      <c r="I61" t="s">
        <v>2311</v>
      </c>
    </row>
    <row r="62" spans="1:9" x14ac:dyDescent="0.3">
      <c r="A62" t="s">
        <v>1028</v>
      </c>
      <c r="B62" t="s">
        <v>1029</v>
      </c>
      <c r="C62" t="s">
        <v>2735</v>
      </c>
      <c r="D62" t="s">
        <v>2291</v>
      </c>
      <c r="I62" t="s">
        <v>2311</v>
      </c>
    </row>
    <row r="63" spans="1:9" x14ac:dyDescent="0.3">
      <c r="A63" t="s">
        <v>142</v>
      </c>
      <c r="B63" t="s">
        <v>1030</v>
      </c>
      <c r="C63" t="s">
        <v>143</v>
      </c>
      <c r="D63" t="s">
        <v>2291</v>
      </c>
      <c r="I63" t="s">
        <v>2311</v>
      </c>
    </row>
    <row r="64" spans="1:9" x14ac:dyDescent="0.3">
      <c r="A64" t="s">
        <v>1031</v>
      </c>
      <c r="B64" t="s">
        <v>1032</v>
      </c>
      <c r="C64" t="s">
        <v>302</v>
      </c>
      <c r="D64" t="s">
        <v>2291</v>
      </c>
      <c r="I64" t="s">
        <v>2311</v>
      </c>
    </row>
    <row r="65" spans="1:9" x14ac:dyDescent="0.3">
      <c r="A65" t="s">
        <v>1033</v>
      </c>
      <c r="B65" t="s">
        <v>1034</v>
      </c>
      <c r="C65" t="s">
        <v>146</v>
      </c>
      <c r="D65">
        <v>0</v>
      </c>
      <c r="I65">
        <v>0</v>
      </c>
    </row>
    <row r="66" spans="1:9" x14ac:dyDescent="0.3">
      <c r="A66" t="s">
        <v>1035</v>
      </c>
      <c r="B66" t="s">
        <v>1036</v>
      </c>
      <c r="C66" t="s">
        <v>146</v>
      </c>
      <c r="D66">
        <v>0</v>
      </c>
      <c r="I66">
        <v>0</v>
      </c>
    </row>
    <row r="67" spans="1:9" x14ac:dyDescent="0.3">
      <c r="A67" t="s">
        <v>1037</v>
      </c>
      <c r="B67" t="s">
        <v>1038</v>
      </c>
      <c r="C67" t="s">
        <v>146</v>
      </c>
      <c r="D67">
        <v>0</v>
      </c>
      <c r="I67">
        <v>0</v>
      </c>
    </row>
    <row r="68" spans="1:9" x14ac:dyDescent="0.3">
      <c r="A68" t="s">
        <v>144</v>
      </c>
      <c r="B68" t="s">
        <v>1039</v>
      </c>
      <c r="C68" t="s">
        <v>146</v>
      </c>
      <c r="D68">
        <v>0</v>
      </c>
      <c r="I68">
        <v>0</v>
      </c>
    </row>
    <row r="69" spans="1:9" x14ac:dyDescent="0.3">
      <c r="A69" t="s">
        <v>145</v>
      </c>
      <c r="B69" t="s">
        <v>1040</v>
      </c>
      <c r="C69" t="s">
        <v>146</v>
      </c>
      <c r="D69">
        <v>0</v>
      </c>
      <c r="I69">
        <v>0</v>
      </c>
    </row>
    <row r="70" spans="1:9" x14ac:dyDescent="0.3">
      <c r="A70" t="s">
        <v>1041</v>
      </c>
      <c r="B70" t="s">
        <v>1042</v>
      </c>
      <c r="C70" t="s">
        <v>146</v>
      </c>
      <c r="D70">
        <v>0</v>
      </c>
      <c r="I70">
        <v>0</v>
      </c>
    </row>
    <row r="71" spans="1:9" x14ac:dyDescent="0.3">
      <c r="A71" t="s">
        <v>1043</v>
      </c>
      <c r="B71" t="s">
        <v>1044</v>
      </c>
      <c r="C71" t="s">
        <v>321</v>
      </c>
      <c r="D71">
        <v>0</v>
      </c>
      <c r="I71">
        <v>0</v>
      </c>
    </row>
    <row r="72" spans="1:9" x14ac:dyDescent="0.3">
      <c r="A72" t="s">
        <v>1045</v>
      </c>
      <c r="B72" t="s">
        <v>1046</v>
      </c>
      <c r="C72" t="s">
        <v>146</v>
      </c>
      <c r="D72">
        <v>0</v>
      </c>
      <c r="I72">
        <v>0</v>
      </c>
    </row>
    <row r="73" spans="1:9" x14ac:dyDescent="0.3">
      <c r="A73" t="s">
        <v>1047</v>
      </c>
      <c r="B73" t="s">
        <v>1048</v>
      </c>
      <c r="C73" t="s">
        <v>146</v>
      </c>
      <c r="D73">
        <v>0</v>
      </c>
      <c r="I73">
        <v>0</v>
      </c>
    </row>
    <row r="74" spans="1:9" x14ac:dyDescent="0.3">
      <c r="A74" t="s">
        <v>1049</v>
      </c>
      <c r="B74" t="s">
        <v>1050</v>
      </c>
      <c r="C74" t="s">
        <v>116</v>
      </c>
      <c r="D74">
        <v>0</v>
      </c>
      <c r="I74">
        <v>0</v>
      </c>
    </row>
    <row r="75" spans="1:9" x14ac:dyDescent="0.3">
      <c r="A75" t="s">
        <v>147</v>
      </c>
      <c r="B75" t="s">
        <v>1051</v>
      </c>
      <c r="C75" t="s">
        <v>2702</v>
      </c>
      <c r="D75">
        <v>0</v>
      </c>
      <c r="I75">
        <v>0</v>
      </c>
    </row>
    <row r="76" spans="1:9" x14ac:dyDescent="0.3">
      <c r="A76" t="s">
        <v>1052</v>
      </c>
      <c r="B76" t="s">
        <v>1053</v>
      </c>
      <c r="C76" t="s">
        <v>304</v>
      </c>
      <c r="D76">
        <v>0</v>
      </c>
      <c r="I76">
        <v>0</v>
      </c>
    </row>
    <row r="77" spans="1:9" x14ac:dyDescent="0.3">
      <c r="A77" t="s">
        <v>1054</v>
      </c>
      <c r="B77" t="s">
        <v>1055</v>
      </c>
      <c r="C77" t="s">
        <v>148</v>
      </c>
      <c r="D77">
        <v>0</v>
      </c>
      <c r="I77">
        <v>0</v>
      </c>
    </row>
    <row r="78" spans="1:9" x14ac:dyDescent="0.3">
      <c r="A78" t="s">
        <v>1056</v>
      </c>
      <c r="B78" t="s">
        <v>1057</v>
      </c>
      <c r="C78" t="s">
        <v>297</v>
      </c>
      <c r="D78">
        <v>0</v>
      </c>
      <c r="I78">
        <v>0</v>
      </c>
    </row>
    <row r="79" spans="1:9" x14ac:dyDescent="0.3">
      <c r="A79" t="s">
        <v>1058</v>
      </c>
      <c r="B79" t="s">
        <v>1059</v>
      </c>
      <c r="C79" t="s">
        <v>148</v>
      </c>
      <c r="D79">
        <v>0</v>
      </c>
      <c r="I79">
        <v>0</v>
      </c>
    </row>
    <row r="80" spans="1:9" x14ac:dyDescent="0.3">
      <c r="A80" t="s">
        <v>1060</v>
      </c>
      <c r="B80" t="s">
        <v>1061</v>
      </c>
      <c r="C80" t="s">
        <v>1062</v>
      </c>
      <c r="D80">
        <v>0</v>
      </c>
      <c r="I80">
        <v>0</v>
      </c>
    </row>
    <row r="81" spans="1:9" x14ac:dyDescent="0.3">
      <c r="A81" t="s">
        <v>1063</v>
      </c>
      <c r="B81" t="s">
        <v>1064</v>
      </c>
      <c r="C81" t="s">
        <v>318</v>
      </c>
      <c r="D81">
        <v>0</v>
      </c>
      <c r="I81">
        <v>0</v>
      </c>
    </row>
    <row r="82" spans="1:9" x14ac:dyDescent="0.3">
      <c r="A82" t="s">
        <v>1065</v>
      </c>
      <c r="B82" t="s">
        <v>1066</v>
      </c>
      <c r="C82" t="s">
        <v>318</v>
      </c>
      <c r="D82">
        <v>0</v>
      </c>
      <c r="I82">
        <v>0</v>
      </c>
    </row>
    <row r="83" spans="1:9" x14ac:dyDescent="0.3">
      <c r="A83" t="s">
        <v>1067</v>
      </c>
      <c r="B83" t="s">
        <v>1068</v>
      </c>
      <c r="C83" t="s">
        <v>318</v>
      </c>
      <c r="D83">
        <v>0</v>
      </c>
      <c r="I83">
        <v>0</v>
      </c>
    </row>
    <row r="84" spans="1:9" x14ac:dyDescent="0.3">
      <c r="A84" t="s">
        <v>1069</v>
      </c>
      <c r="B84" t="s">
        <v>1070</v>
      </c>
      <c r="C84" t="s">
        <v>318</v>
      </c>
      <c r="D84">
        <v>0</v>
      </c>
      <c r="I84">
        <v>0</v>
      </c>
    </row>
    <row r="85" spans="1:9" x14ac:dyDescent="0.3">
      <c r="A85" t="s">
        <v>1071</v>
      </c>
      <c r="B85" t="s">
        <v>1072</v>
      </c>
      <c r="C85" t="s">
        <v>318</v>
      </c>
      <c r="D85">
        <v>0</v>
      </c>
      <c r="I85">
        <v>0</v>
      </c>
    </row>
    <row r="86" spans="1:9" x14ac:dyDescent="0.3">
      <c r="A86" t="s">
        <v>149</v>
      </c>
      <c r="B86" t="s">
        <v>1073</v>
      </c>
      <c r="C86" t="s">
        <v>150</v>
      </c>
      <c r="D86">
        <v>0</v>
      </c>
      <c r="I86">
        <v>0</v>
      </c>
    </row>
    <row r="87" spans="1:9" x14ac:dyDescent="0.3">
      <c r="A87" t="s">
        <v>1522</v>
      </c>
      <c r="C87" t="s">
        <v>1520</v>
      </c>
      <c r="D87">
        <v>0</v>
      </c>
      <c r="I87">
        <v>0</v>
      </c>
    </row>
    <row r="88" spans="1:9" x14ac:dyDescent="0.3">
      <c r="A88" t="s">
        <v>1074</v>
      </c>
      <c r="B88" t="s">
        <v>1075</v>
      </c>
      <c r="C88" t="s">
        <v>331</v>
      </c>
      <c r="D88">
        <v>0</v>
      </c>
      <c r="I88">
        <v>0</v>
      </c>
    </row>
    <row r="89" spans="1:9" x14ac:dyDescent="0.3">
      <c r="A89" t="s">
        <v>1076</v>
      </c>
      <c r="B89" t="s">
        <v>1077</v>
      </c>
      <c r="C89" t="s">
        <v>332</v>
      </c>
      <c r="D89">
        <v>0</v>
      </c>
      <c r="I89">
        <v>0</v>
      </c>
    </row>
    <row r="90" spans="1:9" x14ac:dyDescent="0.3">
      <c r="A90" t="s">
        <v>1078</v>
      </c>
      <c r="B90" t="s">
        <v>1079</v>
      </c>
      <c r="C90" t="s">
        <v>152</v>
      </c>
      <c r="D90">
        <v>0</v>
      </c>
      <c r="I90">
        <v>0</v>
      </c>
    </row>
    <row r="91" spans="1:9" x14ac:dyDescent="0.3">
      <c r="A91" t="s">
        <v>1080</v>
      </c>
      <c r="B91" t="s">
        <v>1081</v>
      </c>
      <c r="C91" t="s">
        <v>152</v>
      </c>
      <c r="D91">
        <v>0</v>
      </c>
      <c r="I91">
        <v>0</v>
      </c>
    </row>
    <row r="92" spans="1:9" x14ac:dyDescent="0.3">
      <c r="A92" t="s">
        <v>1082</v>
      </c>
      <c r="B92" t="s">
        <v>1083</v>
      </c>
      <c r="C92" t="s">
        <v>152</v>
      </c>
      <c r="D92">
        <v>0</v>
      </c>
      <c r="I92">
        <v>0</v>
      </c>
    </row>
    <row r="93" spans="1:9" x14ac:dyDescent="0.3">
      <c r="A93" t="s">
        <v>1084</v>
      </c>
      <c r="B93" t="s">
        <v>1079</v>
      </c>
      <c r="C93" t="s">
        <v>152</v>
      </c>
      <c r="D93">
        <v>0</v>
      </c>
      <c r="I93">
        <v>0</v>
      </c>
    </row>
    <row r="94" spans="1:9" x14ac:dyDescent="0.3">
      <c r="A94" t="s">
        <v>1085</v>
      </c>
      <c r="B94" t="s">
        <v>1086</v>
      </c>
      <c r="C94" t="s">
        <v>152</v>
      </c>
      <c r="D94">
        <v>0</v>
      </c>
      <c r="I94">
        <v>0</v>
      </c>
    </row>
    <row r="95" spans="1:9" x14ac:dyDescent="0.3">
      <c r="A95" t="s">
        <v>1087</v>
      </c>
      <c r="B95" t="s">
        <v>1088</v>
      </c>
      <c r="C95" t="s">
        <v>152</v>
      </c>
      <c r="D95">
        <v>0</v>
      </c>
      <c r="I95">
        <v>0</v>
      </c>
    </row>
    <row r="96" spans="1:9" x14ac:dyDescent="0.3">
      <c r="A96" t="s">
        <v>151</v>
      </c>
      <c r="B96" t="s">
        <v>1089</v>
      </c>
      <c r="C96" t="s">
        <v>152</v>
      </c>
      <c r="D96">
        <v>0</v>
      </c>
      <c r="I96">
        <v>0</v>
      </c>
    </row>
    <row r="97" spans="1:9" x14ac:dyDescent="0.3">
      <c r="A97" t="s">
        <v>1090</v>
      </c>
      <c r="B97" t="s">
        <v>1091</v>
      </c>
      <c r="C97" t="s">
        <v>152</v>
      </c>
      <c r="D97">
        <v>0</v>
      </c>
      <c r="I97">
        <v>0</v>
      </c>
    </row>
    <row r="98" spans="1:9" x14ac:dyDescent="0.3">
      <c r="A98" t="s">
        <v>1092</v>
      </c>
      <c r="B98" t="s">
        <v>1093</v>
      </c>
      <c r="C98" t="s">
        <v>152</v>
      </c>
      <c r="D98">
        <v>0</v>
      </c>
      <c r="I98">
        <v>0</v>
      </c>
    </row>
    <row r="99" spans="1:9" x14ac:dyDescent="0.3">
      <c r="A99" t="s">
        <v>1094</v>
      </c>
      <c r="B99" t="s">
        <v>1095</v>
      </c>
      <c r="C99" t="s">
        <v>265</v>
      </c>
      <c r="D99">
        <v>0</v>
      </c>
      <c r="I99">
        <v>0</v>
      </c>
    </row>
    <row r="100" spans="1:9" x14ac:dyDescent="0.3">
      <c r="A100" t="s">
        <v>1096</v>
      </c>
      <c r="B100" t="s">
        <v>1097</v>
      </c>
      <c r="C100" t="s">
        <v>152</v>
      </c>
      <c r="D100">
        <v>0</v>
      </c>
      <c r="I100">
        <v>0</v>
      </c>
    </row>
    <row r="101" spans="1:9" x14ac:dyDescent="0.3">
      <c r="A101" t="s">
        <v>1098</v>
      </c>
      <c r="B101" t="s">
        <v>1099</v>
      </c>
      <c r="C101" t="s">
        <v>267</v>
      </c>
      <c r="D101">
        <v>0</v>
      </c>
      <c r="I101">
        <v>0</v>
      </c>
    </row>
    <row r="102" spans="1:9" x14ac:dyDescent="0.3">
      <c r="A102" t="s">
        <v>1100</v>
      </c>
      <c r="B102" t="s">
        <v>1101</v>
      </c>
      <c r="C102" t="s">
        <v>272</v>
      </c>
      <c r="D102">
        <v>0</v>
      </c>
      <c r="I102">
        <v>0</v>
      </c>
    </row>
    <row r="103" spans="1:9" x14ac:dyDescent="0.3">
      <c r="A103" t="s">
        <v>1102</v>
      </c>
      <c r="B103" t="s">
        <v>1103</v>
      </c>
      <c r="C103" t="s">
        <v>272</v>
      </c>
      <c r="D103">
        <v>0</v>
      </c>
      <c r="I103">
        <v>0</v>
      </c>
    </row>
    <row r="104" spans="1:9" x14ac:dyDescent="0.3">
      <c r="A104" t="s">
        <v>1104</v>
      </c>
      <c r="B104" t="s">
        <v>1105</v>
      </c>
      <c r="C104" t="s">
        <v>275</v>
      </c>
      <c r="D104">
        <v>0</v>
      </c>
      <c r="I104">
        <v>0</v>
      </c>
    </row>
    <row r="105" spans="1:9" x14ac:dyDescent="0.3">
      <c r="A105" t="s">
        <v>1106</v>
      </c>
      <c r="B105" t="s">
        <v>1107</v>
      </c>
      <c r="C105" t="s">
        <v>275</v>
      </c>
      <c r="D105">
        <v>0</v>
      </c>
      <c r="I105">
        <v>0</v>
      </c>
    </row>
    <row r="106" spans="1:9" x14ac:dyDescent="0.3">
      <c r="A106" t="s">
        <v>1108</v>
      </c>
      <c r="B106" t="s">
        <v>1109</v>
      </c>
      <c r="C106" t="s">
        <v>279</v>
      </c>
      <c r="D106">
        <v>0</v>
      </c>
      <c r="I106">
        <v>0</v>
      </c>
    </row>
    <row r="107" spans="1:9" x14ac:dyDescent="0.3">
      <c r="A107" t="s">
        <v>1110</v>
      </c>
      <c r="B107" t="s">
        <v>1111</v>
      </c>
      <c r="C107" t="s">
        <v>269</v>
      </c>
      <c r="D107">
        <v>0</v>
      </c>
      <c r="I107">
        <v>0</v>
      </c>
    </row>
    <row r="108" spans="1:9" x14ac:dyDescent="0.3">
      <c r="A108" t="s">
        <v>1112</v>
      </c>
      <c r="B108" t="s">
        <v>1113</v>
      </c>
      <c r="C108" t="s">
        <v>281</v>
      </c>
      <c r="D108">
        <v>0</v>
      </c>
      <c r="I108">
        <v>0</v>
      </c>
    </row>
    <row r="109" spans="1:9" x14ac:dyDescent="0.3">
      <c r="A109" t="s">
        <v>1114</v>
      </c>
      <c r="B109" t="s">
        <v>1115</v>
      </c>
      <c r="C109" t="s">
        <v>281</v>
      </c>
      <c r="D109">
        <v>0</v>
      </c>
      <c r="I109">
        <v>0</v>
      </c>
    </row>
    <row r="110" spans="1:9" x14ac:dyDescent="0.3">
      <c r="A110" t="s">
        <v>1116</v>
      </c>
      <c r="B110" t="s">
        <v>1117</v>
      </c>
      <c r="C110" t="s">
        <v>281</v>
      </c>
      <c r="D110">
        <v>0</v>
      </c>
      <c r="I110">
        <v>0</v>
      </c>
    </row>
    <row r="111" spans="1:9" x14ac:dyDescent="0.3">
      <c r="A111" t="s">
        <v>1118</v>
      </c>
      <c r="B111" t="s">
        <v>1119</v>
      </c>
      <c r="C111" t="s">
        <v>281</v>
      </c>
      <c r="D111">
        <v>0</v>
      </c>
      <c r="I111">
        <v>0</v>
      </c>
    </row>
    <row r="112" spans="1:9" x14ac:dyDescent="0.3">
      <c r="A112" t="s">
        <v>1120</v>
      </c>
      <c r="B112" t="s">
        <v>1121</v>
      </c>
      <c r="C112" t="s">
        <v>281</v>
      </c>
      <c r="D112">
        <v>0</v>
      </c>
      <c r="I112">
        <v>0</v>
      </c>
    </row>
    <row r="113" spans="1:9" x14ac:dyDescent="0.3">
      <c r="A113" t="s">
        <v>1122</v>
      </c>
      <c r="B113" t="s">
        <v>1123</v>
      </c>
      <c r="C113" t="s">
        <v>281</v>
      </c>
      <c r="D113">
        <v>0</v>
      </c>
      <c r="I113">
        <v>0</v>
      </c>
    </row>
    <row r="114" spans="1:9" x14ac:dyDescent="0.3">
      <c r="A114" t="s">
        <v>1124</v>
      </c>
      <c r="B114" t="s">
        <v>1125</v>
      </c>
      <c r="C114" t="s">
        <v>314</v>
      </c>
      <c r="D114">
        <v>0</v>
      </c>
      <c r="I114">
        <v>0</v>
      </c>
    </row>
    <row r="115" spans="1:9" x14ac:dyDescent="0.3">
      <c r="A115" t="s">
        <v>1126</v>
      </c>
      <c r="B115" t="s">
        <v>1127</v>
      </c>
      <c r="C115" t="s">
        <v>281</v>
      </c>
      <c r="D115">
        <v>0</v>
      </c>
      <c r="I115">
        <v>0</v>
      </c>
    </row>
    <row r="116" spans="1:9" x14ac:dyDescent="0.3">
      <c r="A116" t="s">
        <v>1128</v>
      </c>
      <c r="B116" t="s">
        <v>1129</v>
      </c>
      <c r="C116" t="s">
        <v>154</v>
      </c>
      <c r="D116">
        <v>0</v>
      </c>
      <c r="I116">
        <v>0</v>
      </c>
    </row>
    <row r="117" spans="1:9" x14ac:dyDescent="0.3">
      <c r="A117" t="s">
        <v>1130</v>
      </c>
      <c r="B117" t="s">
        <v>1131</v>
      </c>
      <c r="C117" t="s">
        <v>154</v>
      </c>
      <c r="D117">
        <v>0</v>
      </c>
      <c r="I117">
        <v>0</v>
      </c>
    </row>
    <row r="118" spans="1:9" x14ac:dyDescent="0.3">
      <c r="A118" t="s">
        <v>1132</v>
      </c>
      <c r="B118" t="s">
        <v>1133</v>
      </c>
      <c r="C118" t="s">
        <v>154</v>
      </c>
      <c r="D118">
        <v>0</v>
      </c>
      <c r="I118">
        <v>0</v>
      </c>
    </row>
    <row r="119" spans="1:9" x14ac:dyDescent="0.3">
      <c r="A119" t="s">
        <v>1134</v>
      </c>
      <c r="B119" t="s">
        <v>1135</v>
      </c>
      <c r="C119" t="s">
        <v>299</v>
      </c>
      <c r="D119">
        <v>0</v>
      </c>
      <c r="I119">
        <v>0</v>
      </c>
    </row>
    <row r="120" spans="1:9" x14ac:dyDescent="0.3">
      <c r="A120" t="s">
        <v>1136</v>
      </c>
      <c r="B120" t="s">
        <v>1137</v>
      </c>
      <c r="C120" t="s">
        <v>277</v>
      </c>
      <c r="D120">
        <v>0</v>
      </c>
      <c r="I120">
        <v>0</v>
      </c>
    </row>
    <row r="121" spans="1:9" x14ac:dyDescent="0.3">
      <c r="A121" t="s">
        <v>1138</v>
      </c>
      <c r="B121" t="s">
        <v>1139</v>
      </c>
      <c r="C121" t="s">
        <v>154</v>
      </c>
      <c r="D121">
        <v>0</v>
      </c>
      <c r="I121">
        <v>0</v>
      </c>
    </row>
    <row r="122" spans="1:9" x14ac:dyDescent="0.3">
      <c r="A122" t="s">
        <v>1140</v>
      </c>
      <c r="B122" t="s">
        <v>1141</v>
      </c>
      <c r="C122" t="s">
        <v>154</v>
      </c>
      <c r="D122">
        <v>0</v>
      </c>
      <c r="I122">
        <v>0</v>
      </c>
    </row>
    <row r="123" spans="1:9" x14ac:dyDescent="0.3">
      <c r="A123" t="s">
        <v>1142</v>
      </c>
      <c r="B123" t="s">
        <v>1143</v>
      </c>
      <c r="C123" t="s">
        <v>154</v>
      </c>
      <c r="D123">
        <v>0</v>
      </c>
      <c r="I123">
        <v>0</v>
      </c>
    </row>
    <row r="124" spans="1:9" x14ac:dyDescent="0.3">
      <c r="A124" t="s">
        <v>1144</v>
      </c>
      <c r="B124" t="s">
        <v>1145</v>
      </c>
      <c r="C124" t="s">
        <v>154</v>
      </c>
      <c r="D124">
        <v>0</v>
      </c>
      <c r="I124">
        <v>0</v>
      </c>
    </row>
    <row r="125" spans="1:9" x14ac:dyDescent="0.3">
      <c r="A125" t="s">
        <v>153</v>
      </c>
      <c r="B125" t="s">
        <v>1146</v>
      </c>
      <c r="C125" t="s">
        <v>154</v>
      </c>
      <c r="D125">
        <v>0</v>
      </c>
      <c r="I125">
        <v>0</v>
      </c>
    </row>
    <row r="126" spans="1:9" x14ac:dyDescent="0.3">
      <c r="A126" t="s">
        <v>1147</v>
      </c>
      <c r="B126" t="s">
        <v>1148</v>
      </c>
      <c r="C126" t="s">
        <v>311</v>
      </c>
      <c r="D126">
        <v>0</v>
      </c>
      <c r="I126">
        <v>0</v>
      </c>
    </row>
    <row r="127" spans="1:9" x14ac:dyDescent="0.3">
      <c r="A127" t="s">
        <v>1149</v>
      </c>
      <c r="B127" t="s">
        <v>1150</v>
      </c>
      <c r="C127" t="s">
        <v>311</v>
      </c>
      <c r="D127">
        <v>0</v>
      </c>
      <c r="I127">
        <v>0</v>
      </c>
    </row>
    <row r="128" spans="1:9" x14ac:dyDescent="0.3">
      <c r="A128" t="s">
        <v>1151</v>
      </c>
      <c r="B128" t="s">
        <v>1152</v>
      </c>
      <c r="C128" t="s">
        <v>157</v>
      </c>
      <c r="D128">
        <v>0</v>
      </c>
      <c r="I128">
        <v>0</v>
      </c>
    </row>
    <row r="129" spans="1:9" x14ac:dyDescent="0.3">
      <c r="A129" t="s">
        <v>1153</v>
      </c>
      <c r="B129" t="s">
        <v>1154</v>
      </c>
      <c r="C129" t="s">
        <v>311</v>
      </c>
      <c r="D129">
        <v>0</v>
      </c>
      <c r="I129">
        <v>0</v>
      </c>
    </row>
    <row r="130" spans="1:9" x14ac:dyDescent="0.3">
      <c r="A130" t="s">
        <v>1155</v>
      </c>
      <c r="B130" t="s">
        <v>1156</v>
      </c>
      <c r="C130" t="s">
        <v>157</v>
      </c>
      <c r="D130">
        <v>0</v>
      </c>
      <c r="I130">
        <v>0</v>
      </c>
    </row>
    <row r="131" spans="1:9" x14ac:dyDescent="0.3">
      <c r="A131" t="s">
        <v>1157</v>
      </c>
      <c r="B131" t="s">
        <v>1158</v>
      </c>
      <c r="C131" t="s">
        <v>157</v>
      </c>
      <c r="D131">
        <v>0</v>
      </c>
      <c r="I131">
        <v>0</v>
      </c>
    </row>
    <row r="132" spans="1:9" x14ac:dyDescent="0.3">
      <c r="A132" t="s">
        <v>1159</v>
      </c>
      <c r="B132" t="s">
        <v>1160</v>
      </c>
      <c r="C132" t="s">
        <v>157</v>
      </c>
      <c r="D132">
        <v>0</v>
      </c>
      <c r="I132">
        <v>0</v>
      </c>
    </row>
    <row r="133" spans="1:9" x14ac:dyDescent="0.3">
      <c r="A133" t="s">
        <v>1161</v>
      </c>
      <c r="B133" t="s">
        <v>1162</v>
      </c>
      <c r="C133" t="s">
        <v>157</v>
      </c>
      <c r="D133">
        <v>0</v>
      </c>
      <c r="I133">
        <v>0</v>
      </c>
    </row>
    <row r="134" spans="1:9" x14ac:dyDescent="0.3">
      <c r="A134" t="s">
        <v>1163</v>
      </c>
      <c r="B134" t="s">
        <v>1164</v>
      </c>
      <c r="C134" t="s">
        <v>157</v>
      </c>
      <c r="D134">
        <v>0</v>
      </c>
      <c r="I134">
        <v>0</v>
      </c>
    </row>
    <row r="135" spans="1:9" x14ac:dyDescent="0.3">
      <c r="A135" t="s">
        <v>155</v>
      </c>
      <c r="B135" t="s">
        <v>1165</v>
      </c>
      <c r="C135" t="s">
        <v>157</v>
      </c>
      <c r="D135">
        <v>0</v>
      </c>
      <c r="I135">
        <v>0</v>
      </c>
    </row>
    <row r="136" spans="1:9" x14ac:dyDescent="0.3">
      <c r="A136" t="s">
        <v>156</v>
      </c>
      <c r="B136" t="s">
        <v>1166</v>
      </c>
      <c r="C136" t="s">
        <v>157</v>
      </c>
      <c r="D136">
        <v>0</v>
      </c>
      <c r="I136">
        <v>0</v>
      </c>
    </row>
    <row r="137" spans="1:9" x14ac:dyDescent="0.3">
      <c r="A137" t="s">
        <v>1167</v>
      </c>
      <c r="B137" t="s">
        <v>1168</v>
      </c>
      <c r="C137" t="s">
        <v>157</v>
      </c>
      <c r="D137">
        <v>0</v>
      </c>
      <c r="I137">
        <v>0</v>
      </c>
    </row>
    <row r="138" spans="1:9" x14ac:dyDescent="0.3">
      <c r="A138" t="s">
        <v>1169</v>
      </c>
      <c r="B138" t="s">
        <v>1170</v>
      </c>
      <c r="C138" t="s">
        <v>313</v>
      </c>
      <c r="D138">
        <v>0</v>
      </c>
      <c r="I138">
        <v>0</v>
      </c>
    </row>
    <row r="139" spans="1:9" x14ac:dyDescent="0.3">
      <c r="A139" t="s">
        <v>1171</v>
      </c>
      <c r="B139" t="s">
        <v>1172</v>
      </c>
      <c r="C139" t="s">
        <v>157</v>
      </c>
      <c r="D139">
        <v>0</v>
      </c>
      <c r="I139">
        <v>0</v>
      </c>
    </row>
    <row r="140" spans="1:9" x14ac:dyDescent="0.3">
      <c r="A140" t="s">
        <v>1173</v>
      </c>
      <c r="B140" t="s">
        <v>1174</v>
      </c>
      <c r="C140" t="s">
        <v>157</v>
      </c>
      <c r="D140">
        <v>0</v>
      </c>
      <c r="I140">
        <v>0</v>
      </c>
    </row>
    <row r="141" spans="1:9" x14ac:dyDescent="0.3">
      <c r="A141" t="s">
        <v>1175</v>
      </c>
      <c r="B141" t="s">
        <v>1176</v>
      </c>
      <c r="C141" t="s">
        <v>154</v>
      </c>
      <c r="D141">
        <v>0</v>
      </c>
      <c r="I141">
        <v>0</v>
      </c>
    </row>
    <row r="142" spans="1:9" x14ac:dyDescent="0.3">
      <c r="A142" t="s">
        <v>1177</v>
      </c>
      <c r="B142" t="s">
        <v>1178</v>
      </c>
      <c r="C142" t="s">
        <v>306</v>
      </c>
      <c r="D142">
        <v>0</v>
      </c>
      <c r="I142">
        <v>0</v>
      </c>
    </row>
    <row r="143" spans="1:9" x14ac:dyDescent="0.3">
      <c r="A143" t="s">
        <v>1179</v>
      </c>
      <c r="B143" t="s">
        <v>1180</v>
      </c>
      <c r="C143" t="s">
        <v>294</v>
      </c>
      <c r="D143">
        <v>0</v>
      </c>
      <c r="I143">
        <v>0</v>
      </c>
    </row>
    <row r="144" spans="1:9" x14ac:dyDescent="0.3">
      <c r="A144" t="s">
        <v>1181</v>
      </c>
      <c r="B144" t="s">
        <v>1182</v>
      </c>
      <c r="C144" t="s">
        <v>299</v>
      </c>
      <c r="D144">
        <v>0</v>
      </c>
      <c r="I144">
        <v>0</v>
      </c>
    </row>
    <row r="145" spans="1:9" x14ac:dyDescent="0.3">
      <c r="A145" t="s">
        <v>1183</v>
      </c>
      <c r="B145" t="s">
        <v>1184</v>
      </c>
      <c r="C145" t="s">
        <v>154</v>
      </c>
      <c r="D145">
        <v>0</v>
      </c>
      <c r="I145">
        <v>0</v>
      </c>
    </row>
    <row r="146" spans="1:9" x14ac:dyDescent="0.3">
      <c r="A146" t="s">
        <v>1185</v>
      </c>
      <c r="B146" t="s">
        <v>1186</v>
      </c>
      <c r="C146" t="s">
        <v>1187</v>
      </c>
      <c r="D146">
        <v>0</v>
      </c>
      <c r="I146">
        <v>0</v>
      </c>
    </row>
    <row r="147" spans="1:9" x14ac:dyDescent="0.3">
      <c r="A147" t="s">
        <v>1188</v>
      </c>
      <c r="B147" t="s">
        <v>1189</v>
      </c>
      <c r="C147" t="s">
        <v>320</v>
      </c>
      <c r="D147">
        <v>0</v>
      </c>
      <c r="I147">
        <v>0</v>
      </c>
    </row>
    <row r="148" spans="1:9" x14ac:dyDescent="0.3">
      <c r="A148" t="s">
        <v>1190</v>
      </c>
      <c r="B148" t="s">
        <v>1191</v>
      </c>
      <c r="C148" t="s">
        <v>320</v>
      </c>
      <c r="D148">
        <v>0</v>
      </c>
      <c r="I148">
        <v>0</v>
      </c>
    </row>
    <row r="149" spans="1:9" x14ac:dyDescent="0.3">
      <c r="A149" t="s">
        <v>1192</v>
      </c>
      <c r="B149" t="s">
        <v>1193</v>
      </c>
      <c r="C149" t="s">
        <v>320</v>
      </c>
      <c r="D149">
        <v>0</v>
      </c>
      <c r="I149">
        <v>0</v>
      </c>
    </row>
    <row r="150" spans="1:9" x14ac:dyDescent="0.3">
      <c r="A150" t="s">
        <v>1523</v>
      </c>
      <c r="C150" t="s">
        <v>1521</v>
      </c>
      <c r="D150">
        <v>0</v>
      </c>
      <c r="I150">
        <v>0</v>
      </c>
    </row>
    <row r="151" spans="1:9" x14ac:dyDescent="0.3">
      <c r="A151" t="s">
        <v>1194</v>
      </c>
      <c r="B151" t="s">
        <v>1111</v>
      </c>
      <c r="C151" t="s">
        <v>269</v>
      </c>
      <c r="D151">
        <v>0</v>
      </c>
      <c r="I151">
        <v>0</v>
      </c>
    </row>
  </sheetData>
  <autoFilter ref="A1:I151"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3"/>
  <sheetData>
    <row r="1" spans="1:14" ht="12.5" thickBot="1" x14ac:dyDescent="0.35">
      <c r="A1" s="105" t="s">
        <v>335</v>
      </c>
      <c r="B1" s="105" t="s">
        <v>15</v>
      </c>
      <c r="C1" s="105" t="s">
        <v>336</v>
      </c>
      <c r="D1" s="106" t="s">
        <v>50</v>
      </c>
      <c r="E1" s="105" t="s">
        <v>337</v>
      </c>
      <c r="F1" s="18" t="s">
        <v>2094</v>
      </c>
      <c r="G1" s="18" t="s">
        <v>2095</v>
      </c>
      <c r="I1" s="2" t="s">
        <v>2177</v>
      </c>
      <c r="J1" s="106" t="s">
        <v>50</v>
      </c>
      <c r="K1" s="18" t="s">
        <v>2094</v>
      </c>
      <c r="L1" s="18" t="s">
        <v>2095</v>
      </c>
      <c r="M1" s="19" t="s">
        <v>2414</v>
      </c>
      <c r="N1" s="19" t="s">
        <v>2415</v>
      </c>
    </row>
    <row r="2" spans="1:14" ht="12.5" thickTop="1" x14ac:dyDescent="0.3">
      <c r="A2" t="s">
        <v>338</v>
      </c>
      <c r="B2" t="s">
        <v>339</v>
      </c>
      <c r="C2" t="s">
        <v>222</v>
      </c>
      <c r="F2">
        <v>0</v>
      </c>
      <c r="G2">
        <v>0</v>
      </c>
      <c r="K2">
        <v>0</v>
      </c>
      <c r="L2">
        <v>0</v>
      </c>
      <c r="M2" t="e">
        <v>#N/A</v>
      </c>
      <c r="N2" t="e">
        <v>#N/A</v>
      </c>
    </row>
    <row r="3" spans="1:14" x14ac:dyDescent="0.3">
      <c r="A3" t="s">
        <v>52</v>
      </c>
      <c r="B3" t="s">
        <v>340</v>
      </c>
      <c r="C3" t="s">
        <v>53</v>
      </c>
      <c r="F3">
        <v>0</v>
      </c>
      <c r="G3">
        <v>0</v>
      </c>
      <c r="K3">
        <v>0</v>
      </c>
      <c r="L3">
        <v>0</v>
      </c>
      <c r="M3">
        <v>0</v>
      </c>
      <c r="N3">
        <v>0</v>
      </c>
    </row>
    <row r="4" spans="1:14" x14ac:dyDescent="0.3">
      <c r="A4" t="s">
        <v>341</v>
      </c>
      <c r="B4" t="s">
        <v>342</v>
      </c>
      <c r="C4" t="s">
        <v>224</v>
      </c>
      <c r="F4">
        <v>0</v>
      </c>
      <c r="G4">
        <v>0</v>
      </c>
      <c r="K4">
        <v>0</v>
      </c>
      <c r="L4">
        <v>0</v>
      </c>
      <c r="M4">
        <v>0</v>
      </c>
      <c r="N4">
        <v>0</v>
      </c>
    </row>
    <row r="5" spans="1:14" x14ac:dyDescent="0.3">
      <c r="A5" t="s">
        <v>343</v>
      </c>
      <c r="B5" t="s">
        <v>344</v>
      </c>
      <c r="C5" t="s">
        <v>251</v>
      </c>
      <c r="F5">
        <v>0</v>
      </c>
      <c r="G5">
        <v>0</v>
      </c>
      <c r="K5">
        <v>0</v>
      </c>
      <c r="L5">
        <v>0</v>
      </c>
      <c r="M5">
        <v>0</v>
      </c>
      <c r="N5">
        <v>0</v>
      </c>
    </row>
    <row r="6" spans="1:14" x14ac:dyDescent="0.3">
      <c r="A6" t="s">
        <v>345</v>
      </c>
      <c r="B6" t="s">
        <v>346</v>
      </c>
      <c r="C6" t="s">
        <v>253</v>
      </c>
      <c r="F6">
        <v>0</v>
      </c>
      <c r="G6">
        <v>0</v>
      </c>
      <c r="K6">
        <v>0</v>
      </c>
      <c r="L6">
        <v>0</v>
      </c>
      <c r="M6">
        <v>0</v>
      </c>
      <c r="N6">
        <v>0</v>
      </c>
    </row>
    <row r="7" spans="1:14" x14ac:dyDescent="0.3">
      <c r="A7" t="s">
        <v>347</v>
      </c>
      <c r="B7" t="s">
        <v>348</v>
      </c>
      <c r="C7" t="s">
        <v>226</v>
      </c>
      <c r="F7">
        <v>0</v>
      </c>
      <c r="G7">
        <v>0</v>
      </c>
      <c r="K7">
        <v>0</v>
      </c>
      <c r="L7">
        <v>0</v>
      </c>
      <c r="M7">
        <v>0</v>
      </c>
      <c r="N7">
        <v>0</v>
      </c>
    </row>
    <row r="8" spans="1:14" x14ac:dyDescent="0.3">
      <c r="A8" t="s">
        <v>349</v>
      </c>
      <c r="B8" t="s">
        <v>350</v>
      </c>
      <c r="C8" t="s">
        <v>226</v>
      </c>
      <c r="F8">
        <v>0</v>
      </c>
      <c r="G8">
        <v>0</v>
      </c>
      <c r="K8">
        <v>0</v>
      </c>
      <c r="L8">
        <v>0</v>
      </c>
      <c r="M8">
        <v>0</v>
      </c>
      <c r="N8">
        <v>0</v>
      </c>
    </row>
    <row r="9" spans="1:14" x14ac:dyDescent="0.3">
      <c r="A9" t="s">
        <v>351</v>
      </c>
      <c r="B9" t="s">
        <v>352</v>
      </c>
      <c r="C9" t="s">
        <v>228</v>
      </c>
      <c r="F9">
        <v>0</v>
      </c>
      <c r="G9">
        <v>0</v>
      </c>
      <c r="K9">
        <v>0</v>
      </c>
      <c r="L9">
        <v>0</v>
      </c>
      <c r="M9">
        <v>0</v>
      </c>
      <c r="N9">
        <v>0</v>
      </c>
    </row>
    <row r="10" spans="1:14" x14ac:dyDescent="0.3">
      <c r="A10" t="s">
        <v>353</v>
      </c>
      <c r="B10" t="s">
        <v>354</v>
      </c>
      <c r="C10" t="s">
        <v>230</v>
      </c>
      <c r="F10">
        <v>0</v>
      </c>
      <c r="G10">
        <v>0</v>
      </c>
      <c r="K10">
        <v>0</v>
      </c>
      <c r="L10">
        <v>0</v>
      </c>
      <c r="M10">
        <v>0</v>
      </c>
      <c r="N10">
        <v>0</v>
      </c>
    </row>
    <row r="11" spans="1:14" x14ac:dyDescent="0.3">
      <c r="A11" t="s">
        <v>355</v>
      </c>
      <c r="B11" t="s">
        <v>356</v>
      </c>
      <c r="C11" t="s">
        <v>230</v>
      </c>
      <c r="F11">
        <v>0</v>
      </c>
      <c r="G11">
        <v>0</v>
      </c>
      <c r="K11">
        <v>0</v>
      </c>
      <c r="L11">
        <v>0</v>
      </c>
      <c r="M11">
        <v>0</v>
      </c>
      <c r="N11">
        <v>0</v>
      </c>
    </row>
    <row r="12" spans="1:14" x14ac:dyDescent="0.3">
      <c r="A12" t="s">
        <v>357</v>
      </c>
      <c r="B12" t="s">
        <v>358</v>
      </c>
      <c r="C12" t="s">
        <v>230</v>
      </c>
      <c r="F12">
        <v>0</v>
      </c>
      <c r="G12">
        <v>0</v>
      </c>
      <c r="K12">
        <v>0</v>
      </c>
      <c r="L12">
        <v>0</v>
      </c>
      <c r="M12">
        <v>0</v>
      </c>
      <c r="N12">
        <v>0</v>
      </c>
    </row>
    <row r="13" spans="1:14" x14ac:dyDescent="0.3">
      <c r="A13" t="s">
        <v>359</v>
      </c>
      <c r="B13" t="s">
        <v>360</v>
      </c>
      <c r="C13" t="s">
        <v>230</v>
      </c>
      <c r="F13">
        <v>0</v>
      </c>
      <c r="G13">
        <v>0</v>
      </c>
      <c r="K13">
        <v>0</v>
      </c>
      <c r="L13">
        <v>0</v>
      </c>
      <c r="M13">
        <v>0</v>
      </c>
      <c r="N13">
        <v>0</v>
      </c>
    </row>
    <row r="14" spans="1:14" x14ac:dyDescent="0.3">
      <c r="A14" t="s">
        <v>361</v>
      </c>
      <c r="B14" t="s">
        <v>362</v>
      </c>
      <c r="C14" t="s">
        <v>232</v>
      </c>
      <c r="F14">
        <v>0</v>
      </c>
      <c r="G14">
        <v>0</v>
      </c>
      <c r="K14">
        <v>0</v>
      </c>
      <c r="L14">
        <v>0</v>
      </c>
      <c r="M14">
        <v>0</v>
      </c>
      <c r="N14">
        <v>0</v>
      </c>
    </row>
    <row r="15" spans="1:14" x14ac:dyDescent="0.3">
      <c r="A15" t="s">
        <v>54</v>
      </c>
      <c r="B15" t="s">
        <v>363</v>
      </c>
      <c r="C15" t="s">
        <v>55</v>
      </c>
      <c r="F15">
        <v>0</v>
      </c>
      <c r="G15">
        <v>0</v>
      </c>
      <c r="K15">
        <v>0</v>
      </c>
      <c r="L15">
        <v>0</v>
      </c>
      <c r="M15">
        <v>0</v>
      </c>
      <c r="N15">
        <v>0</v>
      </c>
    </row>
    <row r="16" spans="1:14" x14ac:dyDescent="0.3">
      <c r="A16" t="s">
        <v>364</v>
      </c>
      <c r="B16" t="s">
        <v>365</v>
      </c>
      <c r="C16" t="s">
        <v>55</v>
      </c>
      <c r="F16">
        <v>0</v>
      </c>
      <c r="G16">
        <v>0</v>
      </c>
      <c r="K16">
        <v>0</v>
      </c>
      <c r="L16">
        <v>0</v>
      </c>
      <c r="M16">
        <v>0</v>
      </c>
      <c r="N16">
        <v>0</v>
      </c>
    </row>
    <row r="17" spans="1:14" x14ac:dyDescent="0.3">
      <c r="A17" t="s">
        <v>366</v>
      </c>
      <c r="B17" t="s">
        <v>367</v>
      </c>
      <c r="C17" t="s">
        <v>58</v>
      </c>
      <c r="F17">
        <v>0</v>
      </c>
      <c r="G17">
        <v>0</v>
      </c>
      <c r="K17">
        <v>0</v>
      </c>
      <c r="L17">
        <v>0</v>
      </c>
      <c r="M17">
        <v>0</v>
      </c>
      <c r="N17">
        <v>0</v>
      </c>
    </row>
    <row r="18" spans="1:14" x14ac:dyDescent="0.3">
      <c r="A18" t="s">
        <v>368</v>
      </c>
      <c r="B18" t="s">
        <v>369</v>
      </c>
      <c r="C18" t="s">
        <v>55</v>
      </c>
      <c r="F18">
        <v>0</v>
      </c>
      <c r="G18">
        <v>0</v>
      </c>
      <c r="K18">
        <v>0</v>
      </c>
      <c r="L18">
        <v>0</v>
      </c>
      <c r="M18">
        <v>0</v>
      </c>
      <c r="N18">
        <v>0</v>
      </c>
    </row>
    <row r="19" spans="1:14" x14ac:dyDescent="0.3">
      <c r="A19" t="s">
        <v>370</v>
      </c>
      <c r="B19" t="s">
        <v>371</v>
      </c>
      <c r="C19" t="s">
        <v>235</v>
      </c>
      <c r="F19">
        <v>0</v>
      </c>
      <c r="G19">
        <v>0</v>
      </c>
      <c r="K19">
        <v>0</v>
      </c>
      <c r="L19">
        <v>0</v>
      </c>
      <c r="M19">
        <v>0</v>
      </c>
      <c r="N19">
        <v>0</v>
      </c>
    </row>
    <row r="20" spans="1:14" x14ac:dyDescent="0.3">
      <c r="A20" t="s">
        <v>372</v>
      </c>
      <c r="B20" t="s">
        <v>373</v>
      </c>
      <c r="C20" t="s">
        <v>235</v>
      </c>
      <c r="F20">
        <v>0</v>
      </c>
      <c r="G20">
        <v>0</v>
      </c>
      <c r="K20">
        <v>0</v>
      </c>
      <c r="L20">
        <v>0</v>
      </c>
      <c r="M20">
        <v>0</v>
      </c>
      <c r="N20">
        <v>0</v>
      </c>
    </row>
    <row r="21" spans="1:14" x14ac:dyDescent="0.3">
      <c r="A21" t="s">
        <v>374</v>
      </c>
      <c r="B21" t="s">
        <v>375</v>
      </c>
      <c r="C21" t="s">
        <v>235</v>
      </c>
      <c r="F21">
        <v>0</v>
      </c>
      <c r="G21">
        <v>0</v>
      </c>
      <c r="K21">
        <v>0</v>
      </c>
      <c r="L21">
        <v>0</v>
      </c>
      <c r="M21">
        <v>0</v>
      </c>
      <c r="N21">
        <v>0</v>
      </c>
    </row>
    <row r="22" spans="1:14" x14ac:dyDescent="0.3">
      <c r="A22" t="s">
        <v>57</v>
      </c>
      <c r="B22" t="s">
        <v>376</v>
      </c>
      <c r="C22" t="s">
        <v>58</v>
      </c>
      <c r="F22">
        <v>0</v>
      </c>
      <c r="G22">
        <v>0</v>
      </c>
      <c r="K22">
        <v>0</v>
      </c>
      <c r="L22">
        <v>0</v>
      </c>
      <c r="M22">
        <v>0</v>
      </c>
      <c r="N22">
        <v>0</v>
      </c>
    </row>
    <row r="23" spans="1:14" x14ac:dyDescent="0.3">
      <c r="A23" t="s">
        <v>377</v>
      </c>
      <c r="B23" t="s">
        <v>378</v>
      </c>
      <c r="C23" t="s">
        <v>58</v>
      </c>
      <c r="F23">
        <v>0</v>
      </c>
      <c r="G23">
        <v>0</v>
      </c>
      <c r="K23">
        <v>0</v>
      </c>
      <c r="L23">
        <v>0</v>
      </c>
      <c r="M23">
        <v>0</v>
      </c>
      <c r="N23">
        <v>0</v>
      </c>
    </row>
    <row r="24" spans="1:14" x14ac:dyDescent="0.3">
      <c r="A24" t="s">
        <v>379</v>
      </c>
      <c r="B24" t="s">
        <v>380</v>
      </c>
      <c r="C24" t="s">
        <v>58</v>
      </c>
      <c r="F24">
        <v>0</v>
      </c>
      <c r="G24">
        <v>0</v>
      </c>
      <c r="K24">
        <v>0</v>
      </c>
      <c r="L24">
        <v>0</v>
      </c>
      <c r="M24">
        <v>0</v>
      </c>
      <c r="N24">
        <v>0</v>
      </c>
    </row>
    <row r="25" spans="1:14" x14ac:dyDescent="0.3">
      <c r="A25" t="s">
        <v>381</v>
      </c>
      <c r="B25" t="s">
        <v>382</v>
      </c>
      <c r="C25" t="s">
        <v>58</v>
      </c>
      <c r="F25">
        <v>0</v>
      </c>
      <c r="G25">
        <v>0</v>
      </c>
      <c r="K25">
        <v>0</v>
      </c>
      <c r="L25">
        <v>0</v>
      </c>
      <c r="M25">
        <v>0</v>
      </c>
      <c r="N25">
        <v>0</v>
      </c>
    </row>
    <row r="26" spans="1:14" x14ac:dyDescent="0.3">
      <c r="A26" t="s">
        <v>383</v>
      </c>
      <c r="B26" t="s">
        <v>384</v>
      </c>
      <c r="C26" t="s">
        <v>58</v>
      </c>
      <c r="F26">
        <v>0</v>
      </c>
      <c r="G26">
        <v>0</v>
      </c>
      <c r="K26">
        <v>0</v>
      </c>
      <c r="L26">
        <v>0</v>
      </c>
      <c r="M26">
        <v>0</v>
      </c>
      <c r="N26">
        <v>0</v>
      </c>
    </row>
    <row r="27" spans="1:14" x14ac:dyDescent="0.3">
      <c r="A27" t="s">
        <v>385</v>
      </c>
      <c r="B27" t="s">
        <v>386</v>
      </c>
      <c r="C27" t="s">
        <v>58</v>
      </c>
      <c r="F27">
        <v>0</v>
      </c>
      <c r="G27">
        <v>0</v>
      </c>
      <c r="K27">
        <v>0</v>
      </c>
      <c r="L27">
        <v>0</v>
      </c>
      <c r="M27">
        <v>0</v>
      </c>
      <c r="N27">
        <v>0</v>
      </c>
    </row>
    <row r="28" spans="1:14" x14ac:dyDescent="0.3">
      <c r="A28" t="s">
        <v>59</v>
      </c>
      <c r="B28" t="s">
        <v>387</v>
      </c>
      <c r="C28" t="s">
        <v>60</v>
      </c>
      <c r="F28">
        <v>0</v>
      </c>
      <c r="G28">
        <v>0</v>
      </c>
      <c r="K28">
        <v>0</v>
      </c>
      <c r="L28">
        <v>0</v>
      </c>
      <c r="M28">
        <v>0</v>
      </c>
      <c r="N28">
        <v>0</v>
      </c>
    </row>
    <row r="29" spans="1:14" x14ac:dyDescent="0.3">
      <c r="A29" t="s">
        <v>388</v>
      </c>
      <c r="B29" t="s">
        <v>389</v>
      </c>
      <c r="C29" t="s">
        <v>247</v>
      </c>
      <c r="F29">
        <v>0</v>
      </c>
      <c r="G29">
        <v>0</v>
      </c>
      <c r="K29">
        <v>0</v>
      </c>
      <c r="L29">
        <v>0</v>
      </c>
      <c r="M29">
        <v>0</v>
      </c>
      <c r="N29">
        <v>0</v>
      </c>
    </row>
    <row r="30" spans="1:14" x14ac:dyDescent="0.3">
      <c r="A30" t="s">
        <v>390</v>
      </c>
      <c r="B30" t="s">
        <v>391</v>
      </c>
      <c r="C30" t="s">
        <v>237</v>
      </c>
      <c r="F30">
        <v>0</v>
      </c>
      <c r="G30">
        <v>0</v>
      </c>
      <c r="K30">
        <v>0</v>
      </c>
      <c r="L30">
        <v>0</v>
      </c>
      <c r="M30">
        <v>0</v>
      </c>
      <c r="N30">
        <v>0</v>
      </c>
    </row>
    <row r="31" spans="1:14" x14ac:dyDescent="0.3">
      <c r="A31" t="s">
        <v>392</v>
      </c>
      <c r="B31" t="s">
        <v>393</v>
      </c>
      <c r="C31" t="s">
        <v>237</v>
      </c>
      <c r="F31">
        <v>0</v>
      </c>
      <c r="G31">
        <v>0</v>
      </c>
      <c r="K31">
        <v>0</v>
      </c>
      <c r="L31">
        <v>0</v>
      </c>
      <c r="M31">
        <v>0</v>
      </c>
      <c r="N31">
        <v>0</v>
      </c>
    </row>
    <row r="32" spans="1:14" x14ac:dyDescent="0.3">
      <c r="A32" t="s">
        <v>394</v>
      </c>
      <c r="B32" t="s">
        <v>395</v>
      </c>
      <c r="C32" t="s">
        <v>237</v>
      </c>
      <c r="F32">
        <v>0</v>
      </c>
      <c r="G32">
        <v>0</v>
      </c>
      <c r="K32">
        <v>0</v>
      </c>
      <c r="L32">
        <v>0</v>
      </c>
      <c r="M32">
        <v>0</v>
      </c>
      <c r="N32">
        <v>0</v>
      </c>
    </row>
    <row r="33" spans="1:14" x14ac:dyDescent="0.3">
      <c r="A33" t="s">
        <v>396</v>
      </c>
      <c r="B33" t="s">
        <v>397</v>
      </c>
      <c r="C33" t="s">
        <v>239</v>
      </c>
      <c r="F33">
        <v>0</v>
      </c>
      <c r="G33">
        <v>0</v>
      </c>
      <c r="K33">
        <v>0</v>
      </c>
      <c r="L33">
        <v>0</v>
      </c>
      <c r="M33">
        <v>0</v>
      </c>
      <c r="N33">
        <v>0</v>
      </c>
    </row>
    <row r="34" spans="1:14" x14ac:dyDescent="0.3">
      <c r="A34" t="s">
        <v>398</v>
      </c>
      <c r="B34" t="s">
        <v>399</v>
      </c>
      <c r="C34" t="s">
        <v>239</v>
      </c>
      <c r="F34">
        <v>0</v>
      </c>
      <c r="G34">
        <v>0</v>
      </c>
      <c r="K34">
        <v>0</v>
      </c>
      <c r="L34">
        <v>0</v>
      </c>
      <c r="M34">
        <v>0</v>
      </c>
      <c r="N34">
        <v>0</v>
      </c>
    </row>
    <row r="35" spans="1:14" x14ac:dyDescent="0.3">
      <c r="A35" t="s">
        <v>400</v>
      </c>
      <c r="B35" t="s">
        <v>401</v>
      </c>
      <c r="C35" t="s">
        <v>239</v>
      </c>
      <c r="F35">
        <v>0</v>
      </c>
      <c r="G35">
        <v>0</v>
      </c>
      <c r="K35">
        <v>0</v>
      </c>
      <c r="L35">
        <v>0</v>
      </c>
      <c r="M35">
        <v>0</v>
      </c>
      <c r="N35">
        <v>0</v>
      </c>
    </row>
    <row r="36" spans="1:14" x14ac:dyDescent="0.3">
      <c r="A36" t="s">
        <v>402</v>
      </c>
      <c r="B36" t="s">
        <v>403</v>
      </c>
      <c r="C36" t="s">
        <v>239</v>
      </c>
      <c r="F36">
        <v>0</v>
      </c>
      <c r="G36">
        <v>0</v>
      </c>
      <c r="K36">
        <v>0</v>
      </c>
      <c r="L36">
        <v>0</v>
      </c>
      <c r="M36">
        <v>0</v>
      </c>
      <c r="N36">
        <v>0</v>
      </c>
    </row>
    <row r="37" spans="1:14" x14ac:dyDescent="0.3">
      <c r="A37" t="s">
        <v>404</v>
      </c>
      <c r="B37" t="s">
        <v>405</v>
      </c>
      <c r="C37" t="s">
        <v>195</v>
      </c>
      <c r="F37" t="s">
        <v>2097</v>
      </c>
      <c r="G37">
        <v>0</v>
      </c>
      <c r="K37" t="s">
        <v>2179</v>
      </c>
      <c r="L37">
        <v>0</v>
      </c>
      <c r="M37">
        <v>0</v>
      </c>
      <c r="N37">
        <v>0</v>
      </c>
    </row>
    <row r="38" spans="1:14" x14ac:dyDescent="0.3">
      <c r="A38" t="s">
        <v>406</v>
      </c>
      <c r="B38" t="s">
        <v>407</v>
      </c>
      <c r="C38" t="s">
        <v>195</v>
      </c>
      <c r="F38" t="s">
        <v>2098</v>
      </c>
      <c r="G38">
        <v>0</v>
      </c>
      <c r="K38" t="s">
        <v>2180</v>
      </c>
      <c r="L38">
        <v>0</v>
      </c>
      <c r="M38">
        <v>0</v>
      </c>
      <c r="N38">
        <v>0</v>
      </c>
    </row>
    <row r="39" spans="1:14" x14ac:dyDescent="0.3">
      <c r="A39" t="s">
        <v>408</v>
      </c>
      <c r="B39" t="s">
        <v>409</v>
      </c>
      <c r="C39" t="s">
        <v>195</v>
      </c>
      <c r="F39" t="s">
        <v>2099</v>
      </c>
      <c r="G39">
        <v>0</v>
      </c>
      <c r="K39" t="s">
        <v>2181</v>
      </c>
      <c r="L39">
        <v>0</v>
      </c>
      <c r="M39">
        <v>0</v>
      </c>
      <c r="N39">
        <v>0</v>
      </c>
    </row>
    <row r="40" spans="1:14" x14ac:dyDescent="0.3">
      <c r="A40" t="s">
        <v>410</v>
      </c>
      <c r="B40" t="s">
        <v>411</v>
      </c>
      <c r="C40" t="s">
        <v>195</v>
      </c>
      <c r="F40" t="s">
        <v>2100</v>
      </c>
      <c r="G40">
        <v>0</v>
      </c>
      <c r="K40" t="s">
        <v>2182</v>
      </c>
      <c r="L40">
        <v>0</v>
      </c>
      <c r="M40">
        <v>0</v>
      </c>
      <c r="N40">
        <v>0</v>
      </c>
    </row>
    <row r="41" spans="1:14" x14ac:dyDescent="0.3">
      <c r="A41" t="s">
        <v>412</v>
      </c>
      <c r="B41" t="s">
        <v>413</v>
      </c>
      <c r="C41" t="s">
        <v>195</v>
      </c>
      <c r="F41" t="s">
        <v>2101</v>
      </c>
      <c r="G41">
        <v>0</v>
      </c>
      <c r="K41" t="s">
        <v>2183</v>
      </c>
      <c r="L41">
        <v>0</v>
      </c>
      <c r="M41">
        <v>0</v>
      </c>
      <c r="N41">
        <v>0</v>
      </c>
    </row>
    <row r="42" spans="1:14" x14ac:dyDescent="0.3">
      <c r="A42" t="s">
        <v>414</v>
      </c>
      <c r="B42" t="s">
        <v>415</v>
      </c>
      <c r="C42" t="s">
        <v>195</v>
      </c>
      <c r="F42" t="s">
        <v>2102</v>
      </c>
      <c r="G42">
        <v>0</v>
      </c>
      <c r="K42" t="s">
        <v>2184</v>
      </c>
      <c r="L42">
        <v>0</v>
      </c>
      <c r="M42">
        <v>0</v>
      </c>
      <c r="N42">
        <v>0</v>
      </c>
    </row>
    <row r="43" spans="1:14" x14ac:dyDescent="0.3">
      <c r="A43" t="s">
        <v>416</v>
      </c>
      <c r="B43" t="s">
        <v>417</v>
      </c>
      <c r="C43" t="s">
        <v>195</v>
      </c>
      <c r="F43" t="s">
        <v>2103</v>
      </c>
      <c r="G43">
        <v>0</v>
      </c>
      <c r="K43" t="s">
        <v>2185</v>
      </c>
      <c r="L43">
        <v>0</v>
      </c>
      <c r="M43">
        <v>0</v>
      </c>
      <c r="N43">
        <v>0</v>
      </c>
    </row>
    <row r="44" spans="1:14" x14ac:dyDescent="0.3">
      <c r="A44" t="s">
        <v>418</v>
      </c>
      <c r="B44" t="s">
        <v>419</v>
      </c>
      <c r="C44" t="s">
        <v>195</v>
      </c>
      <c r="F44" t="s">
        <v>2104</v>
      </c>
      <c r="G44">
        <v>0</v>
      </c>
      <c r="K44" t="s">
        <v>2186</v>
      </c>
      <c r="L44">
        <v>0</v>
      </c>
      <c r="M44">
        <v>0</v>
      </c>
      <c r="N44">
        <v>0</v>
      </c>
    </row>
    <row r="45" spans="1:14" x14ac:dyDescent="0.3">
      <c r="A45" t="s">
        <v>420</v>
      </c>
      <c r="B45" t="s">
        <v>421</v>
      </c>
      <c r="C45" t="s">
        <v>29</v>
      </c>
      <c r="D45" t="s">
        <v>2176</v>
      </c>
      <c r="F45" t="s">
        <v>2105</v>
      </c>
      <c r="G45">
        <v>0</v>
      </c>
      <c r="J45" t="s">
        <v>27</v>
      </c>
      <c r="K45" t="s">
        <v>2187</v>
      </c>
      <c r="L45">
        <v>0</v>
      </c>
      <c r="M45">
        <v>0</v>
      </c>
      <c r="N45">
        <v>0</v>
      </c>
    </row>
    <row r="46" spans="1:14" x14ac:dyDescent="0.3">
      <c r="A46" t="s">
        <v>422</v>
      </c>
      <c r="B46" t="s">
        <v>423</v>
      </c>
      <c r="C46" t="s">
        <v>29</v>
      </c>
      <c r="D46" t="s">
        <v>2176</v>
      </c>
      <c r="F46">
        <v>0</v>
      </c>
      <c r="G46">
        <v>0</v>
      </c>
      <c r="J46" t="s">
        <v>27</v>
      </c>
      <c r="K46">
        <v>0</v>
      </c>
      <c r="L46">
        <v>0</v>
      </c>
      <c r="M46">
        <v>0</v>
      </c>
      <c r="N46">
        <v>0</v>
      </c>
    </row>
    <row r="47" spans="1:14" x14ac:dyDescent="0.3">
      <c r="A47" t="s">
        <v>424</v>
      </c>
      <c r="B47" t="s">
        <v>425</v>
      </c>
      <c r="C47" t="s">
        <v>29</v>
      </c>
      <c r="D47" t="s">
        <v>2176</v>
      </c>
      <c r="F47">
        <v>0</v>
      </c>
      <c r="G47">
        <v>0</v>
      </c>
      <c r="J47" t="s">
        <v>27</v>
      </c>
      <c r="K47">
        <v>0</v>
      </c>
      <c r="L47">
        <v>0</v>
      </c>
      <c r="M47">
        <v>0</v>
      </c>
      <c r="N47">
        <v>0</v>
      </c>
    </row>
    <row r="48" spans="1:14" x14ac:dyDescent="0.3">
      <c r="A48" t="s">
        <v>426</v>
      </c>
      <c r="B48" t="s">
        <v>427</v>
      </c>
      <c r="C48" t="s">
        <v>29</v>
      </c>
      <c r="D48" t="s">
        <v>2176</v>
      </c>
      <c r="F48">
        <v>0</v>
      </c>
      <c r="G48">
        <v>0</v>
      </c>
      <c r="J48" t="s">
        <v>27</v>
      </c>
      <c r="K48">
        <v>0</v>
      </c>
      <c r="L48">
        <v>0</v>
      </c>
      <c r="M48">
        <v>0</v>
      </c>
      <c r="N48">
        <v>0</v>
      </c>
    </row>
    <row r="49" spans="1:14" x14ac:dyDescent="0.3">
      <c r="A49" t="s">
        <v>428</v>
      </c>
      <c r="B49" t="s">
        <v>421</v>
      </c>
      <c r="C49" t="s">
        <v>29</v>
      </c>
      <c r="D49" t="s">
        <v>2176</v>
      </c>
      <c r="F49">
        <v>0</v>
      </c>
      <c r="G49">
        <v>0</v>
      </c>
      <c r="J49" t="s">
        <v>27</v>
      </c>
      <c r="K49">
        <v>0</v>
      </c>
      <c r="L49">
        <v>0</v>
      </c>
      <c r="M49">
        <v>0</v>
      </c>
      <c r="N49">
        <v>0</v>
      </c>
    </row>
    <row r="50" spans="1:14" x14ac:dyDescent="0.3">
      <c r="A50" t="s">
        <v>429</v>
      </c>
      <c r="B50" t="s">
        <v>430</v>
      </c>
      <c r="C50" t="s">
        <v>193</v>
      </c>
      <c r="D50" t="s">
        <v>2176</v>
      </c>
      <c r="F50">
        <v>0</v>
      </c>
      <c r="G50">
        <v>0</v>
      </c>
      <c r="J50" t="s">
        <v>27</v>
      </c>
      <c r="K50">
        <v>0</v>
      </c>
      <c r="L50">
        <v>0</v>
      </c>
      <c r="M50">
        <v>0</v>
      </c>
      <c r="N50">
        <v>0</v>
      </c>
    </row>
    <row r="51" spans="1:14" x14ac:dyDescent="0.3">
      <c r="A51" t="s">
        <v>431</v>
      </c>
      <c r="B51" t="s">
        <v>432</v>
      </c>
      <c r="C51" t="s">
        <v>193</v>
      </c>
      <c r="D51" t="s">
        <v>2176</v>
      </c>
      <c r="F51">
        <v>0</v>
      </c>
      <c r="G51">
        <v>0</v>
      </c>
      <c r="J51" t="s">
        <v>27</v>
      </c>
      <c r="K51">
        <v>0</v>
      </c>
      <c r="L51">
        <v>0</v>
      </c>
      <c r="M51">
        <v>0</v>
      </c>
      <c r="N51">
        <v>0</v>
      </c>
    </row>
    <row r="52" spans="1:14" x14ac:dyDescent="0.3">
      <c r="A52" t="s">
        <v>433</v>
      </c>
      <c r="B52" t="s">
        <v>434</v>
      </c>
      <c r="C52" t="s">
        <v>193</v>
      </c>
      <c r="D52" t="s">
        <v>2176</v>
      </c>
      <c r="F52">
        <v>0</v>
      </c>
      <c r="G52">
        <v>0</v>
      </c>
      <c r="J52" t="s">
        <v>27</v>
      </c>
      <c r="K52">
        <v>0</v>
      </c>
      <c r="L52">
        <v>0</v>
      </c>
      <c r="M52">
        <v>0</v>
      </c>
      <c r="N52">
        <v>0</v>
      </c>
    </row>
    <row r="53" spans="1:14" x14ac:dyDescent="0.3">
      <c r="A53" t="s">
        <v>435</v>
      </c>
      <c r="B53" t="s">
        <v>436</v>
      </c>
      <c r="C53" t="s">
        <v>193</v>
      </c>
      <c r="D53" t="s">
        <v>2176</v>
      </c>
      <c r="F53">
        <v>0</v>
      </c>
      <c r="G53">
        <v>0</v>
      </c>
      <c r="J53" t="s">
        <v>27</v>
      </c>
      <c r="K53">
        <v>0</v>
      </c>
      <c r="L53">
        <v>0</v>
      </c>
      <c r="M53">
        <v>0</v>
      </c>
      <c r="N53">
        <v>0</v>
      </c>
    </row>
    <row r="54" spans="1:14" x14ac:dyDescent="0.3">
      <c r="A54" t="s">
        <v>437</v>
      </c>
      <c r="B54" t="s">
        <v>438</v>
      </c>
      <c r="C54" t="s">
        <v>193</v>
      </c>
      <c r="D54" t="s">
        <v>2176</v>
      </c>
      <c r="F54">
        <v>0</v>
      </c>
      <c r="G54">
        <v>0</v>
      </c>
      <c r="J54" t="s">
        <v>27</v>
      </c>
      <c r="K54">
        <v>0</v>
      </c>
      <c r="L54">
        <v>0</v>
      </c>
      <c r="M54">
        <v>0</v>
      </c>
      <c r="N54">
        <v>0</v>
      </c>
    </row>
    <row r="55" spans="1:14" x14ac:dyDescent="0.3">
      <c r="A55" t="s">
        <v>439</v>
      </c>
      <c r="B55" t="s">
        <v>440</v>
      </c>
      <c r="C55" t="s">
        <v>193</v>
      </c>
      <c r="D55" t="s">
        <v>2176</v>
      </c>
      <c r="F55">
        <v>0</v>
      </c>
      <c r="G55">
        <v>0</v>
      </c>
      <c r="J55" t="s">
        <v>27</v>
      </c>
      <c r="K55">
        <v>0</v>
      </c>
      <c r="L55">
        <v>0</v>
      </c>
      <c r="M55">
        <v>0</v>
      </c>
      <c r="N55">
        <v>0</v>
      </c>
    </row>
    <row r="56" spans="1:14" x14ac:dyDescent="0.3">
      <c r="A56" t="s">
        <v>441</v>
      </c>
      <c r="B56" t="s">
        <v>442</v>
      </c>
      <c r="C56" t="s">
        <v>193</v>
      </c>
      <c r="D56" t="s">
        <v>2176</v>
      </c>
      <c r="F56">
        <v>0</v>
      </c>
      <c r="G56">
        <v>0</v>
      </c>
      <c r="J56" t="s">
        <v>27</v>
      </c>
      <c r="K56">
        <v>0</v>
      </c>
      <c r="L56">
        <v>0</v>
      </c>
      <c r="M56">
        <v>0</v>
      </c>
      <c r="N56">
        <v>0</v>
      </c>
    </row>
    <row r="57" spans="1:14" x14ac:dyDescent="0.3">
      <c r="A57" t="s">
        <v>443</v>
      </c>
      <c r="B57" t="s">
        <v>444</v>
      </c>
      <c r="C57" t="s">
        <v>193</v>
      </c>
      <c r="D57" t="s">
        <v>2176</v>
      </c>
      <c r="F57" t="s">
        <v>2106</v>
      </c>
      <c r="G57">
        <v>0</v>
      </c>
      <c r="J57" t="s">
        <v>27</v>
      </c>
      <c r="K57" t="s">
        <v>2188</v>
      </c>
      <c r="L57">
        <v>0</v>
      </c>
      <c r="M57" t="s">
        <v>2412</v>
      </c>
      <c r="N57" t="s">
        <v>2412</v>
      </c>
    </row>
    <row r="58" spans="1:14" x14ac:dyDescent="0.3">
      <c r="A58" t="s">
        <v>445</v>
      </c>
      <c r="B58" t="s">
        <v>446</v>
      </c>
      <c r="C58" t="s">
        <v>193</v>
      </c>
      <c r="D58" t="s">
        <v>2176</v>
      </c>
      <c r="F58" t="s">
        <v>2106</v>
      </c>
      <c r="G58">
        <v>0</v>
      </c>
      <c r="J58" t="s">
        <v>27</v>
      </c>
      <c r="K58" t="s">
        <v>2188</v>
      </c>
      <c r="L58">
        <v>0</v>
      </c>
      <c r="M58" t="s">
        <v>2412</v>
      </c>
      <c r="N58" t="s">
        <v>2412</v>
      </c>
    </row>
    <row r="59" spans="1:14" x14ac:dyDescent="0.3">
      <c r="A59" t="s">
        <v>447</v>
      </c>
      <c r="B59" t="s">
        <v>448</v>
      </c>
      <c r="C59" t="s">
        <v>29</v>
      </c>
      <c r="F59" t="s">
        <v>2107</v>
      </c>
      <c r="G59" t="s">
        <v>2107</v>
      </c>
      <c r="K59" t="s">
        <v>2189</v>
      </c>
      <c r="L59" t="s">
        <v>2190</v>
      </c>
      <c r="M59">
        <v>0</v>
      </c>
      <c r="N59">
        <v>0</v>
      </c>
    </row>
    <row r="60" spans="1:14" x14ac:dyDescent="0.3">
      <c r="A60" t="s">
        <v>449</v>
      </c>
      <c r="B60" t="s">
        <v>450</v>
      </c>
      <c r="C60" t="s">
        <v>29</v>
      </c>
      <c r="F60" t="s">
        <v>2105</v>
      </c>
      <c r="G60">
        <v>0</v>
      </c>
      <c r="K60" t="s">
        <v>2187</v>
      </c>
      <c r="L60">
        <v>0</v>
      </c>
      <c r="M60">
        <v>0</v>
      </c>
      <c r="N60">
        <v>0</v>
      </c>
    </row>
    <row r="61" spans="1:14" x14ac:dyDescent="0.3">
      <c r="A61" t="s">
        <v>451</v>
      </c>
      <c r="B61" t="s">
        <v>452</v>
      </c>
      <c r="C61" t="s">
        <v>29</v>
      </c>
      <c r="F61" t="s">
        <v>2108</v>
      </c>
      <c r="G61">
        <v>0</v>
      </c>
      <c r="K61" t="s">
        <v>2191</v>
      </c>
      <c r="L61">
        <v>0</v>
      </c>
      <c r="M61">
        <v>0</v>
      </c>
      <c r="N61">
        <v>0</v>
      </c>
    </row>
    <row r="62" spans="1:14" x14ac:dyDescent="0.3">
      <c r="A62" t="s">
        <v>453</v>
      </c>
      <c r="B62" t="s">
        <v>454</v>
      </c>
      <c r="C62" t="s">
        <v>29</v>
      </c>
      <c r="F62" t="s">
        <v>2106</v>
      </c>
      <c r="G62">
        <v>0</v>
      </c>
      <c r="K62" t="s">
        <v>2188</v>
      </c>
      <c r="L62">
        <v>0</v>
      </c>
      <c r="M62" t="s">
        <v>2412</v>
      </c>
      <c r="N62" t="s">
        <v>2412</v>
      </c>
    </row>
    <row r="63" spans="1:14" x14ac:dyDescent="0.3">
      <c r="A63" t="s">
        <v>455</v>
      </c>
      <c r="B63" t="s">
        <v>456</v>
      </c>
      <c r="C63" t="s">
        <v>29</v>
      </c>
      <c r="F63" t="s">
        <v>2106</v>
      </c>
      <c r="G63">
        <v>0</v>
      </c>
      <c r="K63" t="s">
        <v>2188</v>
      </c>
      <c r="L63">
        <v>0</v>
      </c>
      <c r="M63" t="s">
        <v>2412</v>
      </c>
      <c r="N63" t="s">
        <v>2412</v>
      </c>
    </row>
    <row r="64" spans="1:14" x14ac:dyDescent="0.3">
      <c r="A64" t="s">
        <v>457</v>
      </c>
      <c r="B64" t="s">
        <v>458</v>
      </c>
      <c r="C64" t="s">
        <v>29</v>
      </c>
      <c r="F64" t="s">
        <v>2107</v>
      </c>
      <c r="G64" t="s">
        <v>2107</v>
      </c>
      <c r="K64" t="s">
        <v>2189</v>
      </c>
      <c r="L64" t="s">
        <v>2190</v>
      </c>
      <c r="M64">
        <v>0</v>
      </c>
      <c r="N64">
        <v>0</v>
      </c>
    </row>
    <row r="65" spans="1:14" x14ac:dyDescent="0.3">
      <c r="A65" t="s">
        <v>459</v>
      </c>
      <c r="B65" t="s">
        <v>460</v>
      </c>
      <c r="C65" t="s">
        <v>29</v>
      </c>
      <c r="F65" t="s">
        <v>2105</v>
      </c>
      <c r="G65">
        <v>0</v>
      </c>
      <c r="K65" t="s">
        <v>2187</v>
      </c>
      <c r="L65">
        <v>0</v>
      </c>
      <c r="M65">
        <v>0</v>
      </c>
      <c r="N65">
        <v>0</v>
      </c>
    </row>
    <row r="66" spans="1:14" x14ac:dyDescent="0.3">
      <c r="A66" t="s">
        <v>461</v>
      </c>
      <c r="B66" t="s">
        <v>462</v>
      </c>
      <c r="C66" t="s">
        <v>29</v>
      </c>
      <c r="F66">
        <v>0</v>
      </c>
      <c r="G66">
        <v>0</v>
      </c>
      <c r="K66">
        <v>0</v>
      </c>
      <c r="L66">
        <v>0</v>
      </c>
      <c r="M66">
        <v>0</v>
      </c>
      <c r="N66">
        <v>0</v>
      </c>
    </row>
    <row r="67" spans="1:14" x14ac:dyDescent="0.3">
      <c r="A67" t="s">
        <v>463</v>
      </c>
      <c r="B67" t="s">
        <v>464</v>
      </c>
      <c r="C67" t="s">
        <v>29</v>
      </c>
      <c r="F67">
        <v>0</v>
      </c>
      <c r="G67">
        <v>0</v>
      </c>
      <c r="K67">
        <v>0</v>
      </c>
      <c r="L67">
        <v>0</v>
      </c>
      <c r="M67">
        <v>0</v>
      </c>
      <c r="N67">
        <v>0</v>
      </c>
    </row>
    <row r="68" spans="1:14" x14ac:dyDescent="0.3">
      <c r="A68" t="s">
        <v>465</v>
      </c>
      <c r="B68" t="s">
        <v>466</v>
      </c>
      <c r="C68" t="s">
        <v>62</v>
      </c>
      <c r="F68" t="s">
        <v>2065</v>
      </c>
      <c r="G68">
        <v>0</v>
      </c>
      <c r="K68" t="s">
        <v>2192</v>
      </c>
      <c r="L68">
        <v>0</v>
      </c>
      <c r="M68">
        <v>0</v>
      </c>
      <c r="N68">
        <v>0</v>
      </c>
    </row>
    <row r="69" spans="1:14" x14ac:dyDescent="0.3">
      <c r="A69" t="s">
        <v>467</v>
      </c>
      <c r="B69" t="s">
        <v>468</v>
      </c>
      <c r="C69" t="s">
        <v>62</v>
      </c>
      <c r="F69" t="s">
        <v>2065</v>
      </c>
      <c r="G69">
        <v>0</v>
      </c>
      <c r="K69" t="s">
        <v>2192</v>
      </c>
      <c r="L69">
        <v>0</v>
      </c>
      <c r="M69">
        <v>0</v>
      </c>
      <c r="N69">
        <v>0</v>
      </c>
    </row>
    <row r="70" spans="1:14" x14ac:dyDescent="0.3">
      <c r="A70" t="s">
        <v>61</v>
      </c>
      <c r="B70" t="s">
        <v>469</v>
      </c>
      <c r="C70" t="s">
        <v>62</v>
      </c>
      <c r="F70" t="s">
        <v>2066</v>
      </c>
      <c r="G70">
        <v>0</v>
      </c>
      <c r="K70" t="s">
        <v>2193</v>
      </c>
      <c r="L70">
        <v>0</v>
      </c>
      <c r="M70">
        <v>0</v>
      </c>
      <c r="N70">
        <v>0</v>
      </c>
    </row>
    <row r="71" spans="1:14" x14ac:dyDescent="0.3">
      <c r="A71" t="s">
        <v>470</v>
      </c>
      <c r="B71" t="s">
        <v>471</v>
      </c>
      <c r="C71" t="s">
        <v>62</v>
      </c>
      <c r="F71" t="s">
        <v>2068</v>
      </c>
      <c r="G71">
        <v>0</v>
      </c>
      <c r="K71" t="s">
        <v>2194</v>
      </c>
      <c r="L71">
        <v>0</v>
      </c>
      <c r="M71">
        <v>0</v>
      </c>
      <c r="N71">
        <v>0</v>
      </c>
    </row>
    <row r="72" spans="1:14" x14ac:dyDescent="0.3">
      <c r="A72" t="s">
        <v>472</v>
      </c>
      <c r="B72" t="s">
        <v>473</v>
      </c>
      <c r="C72" t="s">
        <v>62</v>
      </c>
      <c r="F72" t="s">
        <v>2067</v>
      </c>
      <c r="G72">
        <v>0</v>
      </c>
      <c r="K72" t="s">
        <v>2195</v>
      </c>
      <c r="L72">
        <v>0</v>
      </c>
      <c r="M72">
        <v>0</v>
      </c>
      <c r="N72">
        <v>0</v>
      </c>
    </row>
    <row r="73" spans="1:14" x14ac:dyDescent="0.3">
      <c r="A73" t="s">
        <v>474</v>
      </c>
      <c r="B73" t="s">
        <v>475</v>
      </c>
      <c r="C73" t="s">
        <v>216</v>
      </c>
      <c r="F73">
        <v>0</v>
      </c>
      <c r="G73">
        <v>0</v>
      </c>
      <c r="K73">
        <v>0</v>
      </c>
      <c r="L73">
        <v>0</v>
      </c>
      <c r="M73">
        <v>0</v>
      </c>
      <c r="N73">
        <v>0</v>
      </c>
    </row>
    <row r="74" spans="1:14" x14ac:dyDescent="0.3">
      <c r="A74" t="s">
        <v>476</v>
      </c>
      <c r="B74" t="s">
        <v>477</v>
      </c>
      <c r="C74" t="s">
        <v>62</v>
      </c>
      <c r="F74" t="s">
        <v>2069</v>
      </c>
      <c r="G74">
        <v>0</v>
      </c>
      <c r="K74" t="s">
        <v>2196</v>
      </c>
      <c r="L74">
        <v>0</v>
      </c>
      <c r="M74">
        <v>0</v>
      </c>
      <c r="N74">
        <v>0</v>
      </c>
    </row>
    <row r="75" spans="1:14" x14ac:dyDescent="0.3">
      <c r="A75" t="s">
        <v>478</v>
      </c>
      <c r="B75" t="s">
        <v>479</v>
      </c>
      <c r="C75" t="s">
        <v>65</v>
      </c>
      <c r="F75" t="s">
        <v>2073</v>
      </c>
      <c r="G75">
        <v>0</v>
      </c>
      <c r="K75" t="s">
        <v>2197</v>
      </c>
      <c r="L75">
        <v>0</v>
      </c>
      <c r="M75">
        <v>0</v>
      </c>
      <c r="N75">
        <v>0</v>
      </c>
    </row>
    <row r="76" spans="1:14" x14ac:dyDescent="0.3">
      <c r="A76" t="s">
        <v>480</v>
      </c>
      <c r="B76" t="s">
        <v>481</v>
      </c>
      <c r="C76" t="s">
        <v>65</v>
      </c>
      <c r="F76" t="s">
        <v>2073</v>
      </c>
      <c r="G76">
        <v>0</v>
      </c>
      <c r="K76" t="s">
        <v>2197</v>
      </c>
      <c r="L76">
        <v>0</v>
      </c>
      <c r="M76">
        <v>0</v>
      </c>
      <c r="N76">
        <v>0</v>
      </c>
    </row>
    <row r="77" spans="1:14" x14ac:dyDescent="0.3">
      <c r="A77" t="s">
        <v>482</v>
      </c>
      <c r="B77" t="s">
        <v>483</v>
      </c>
      <c r="C77" t="s">
        <v>65</v>
      </c>
      <c r="F77" t="s">
        <v>2073</v>
      </c>
      <c r="G77">
        <v>0</v>
      </c>
      <c r="K77" t="s">
        <v>2197</v>
      </c>
      <c r="L77">
        <v>0</v>
      </c>
      <c r="M77">
        <v>0</v>
      </c>
      <c r="N77">
        <v>0</v>
      </c>
    </row>
    <row r="78" spans="1:14" x14ac:dyDescent="0.3">
      <c r="A78" t="s">
        <v>63</v>
      </c>
      <c r="B78" t="s">
        <v>484</v>
      </c>
      <c r="C78" t="s">
        <v>65</v>
      </c>
      <c r="F78" t="s">
        <v>2074</v>
      </c>
      <c r="G78">
        <v>0</v>
      </c>
      <c r="K78" t="s">
        <v>64</v>
      </c>
      <c r="L78">
        <v>0</v>
      </c>
      <c r="M78">
        <v>0</v>
      </c>
      <c r="N78">
        <v>0</v>
      </c>
    </row>
    <row r="79" spans="1:14" x14ac:dyDescent="0.3">
      <c r="A79" t="s">
        <v>66</v>
      </c>
      <c r="B79" t="s">
        <v>485</v>
      </c>
      <c r="C79" t="s">
        <v>65</v>
      </c>
      <c r="F79" t="s">
        <v>2075</v>
      </c>
      <c r="G79">
        <v>0</v>
      </c>
      <c r="K79" t="s">
        <v>2198</v>
      </c>
      <c r="L79">
        <v>0</v>
      </c>
      <c r="M79">
        <v>0</v>
      </c>
      <c r="N79">
        <v>0</v>
      </c>
    </row>
    <row r="80" spans="1:14" x14ac:dyDescent="0.3">
      <c r="A80" t="s">
        <v>67</v>
      </c>
      <c r="B80" t="s">
        <v>486</v>
      </c>
      <c r="C80" t="s">
        <v>65</v>
      </c>
      <c r="F80" t="s">
        <v>2075</v>
      </c>
      <c r="G80">
        <v>0</v>
      </c>
      <c r="K80" t="s">
        <v>2198</v>
      </c>
      <c r="L80">
        <v>0</v>
      </c>
      <c r="M80">
        <v>0</v>
      </c>
      <c r="N80">
        <v>0</v>
      </c>
    </row>
    <row r="81" spans="1:14" x14ac:dyDescent="0.3">
      <c r="A81" t="s">
        <v>68</v>
      </c>
      <c r="B81" t="s">
        <v>487</v>
      </c>
      <c r="C81" t="s">
        <v>65</v>
      </c>
      <c r="F81" t="s">
        <v>2075</v>
      </c>
      <c r="G81">
        <v>0</v>
      </c>
      <c r="K81" t="s">
        <v>2198</v>
      </c>
      <c r="L81">
        <v>0</v>
      </c>
      <c r="M81">
        <v>0</v>
      </c>
      <c r="N81">
        <v>0</v>
      </c>
    </row>
    <row r="82" spans="1:14" x14ac:dyDescent="0.3">
      <c r="A82" t="s">
        <v>488</v>
      </c>
      <c r="B82" t="s">
        <v>489</v>
      </c>
      <c r="C82" t="s">
        <v>65</v>
      </c>
      <c r="F82" t="s">
        <v>2075</v>
      </c>
      <c r="G82">
        <v>0</v>
      </c>
      <c r="K82" t="s">
        <v>2198</v>
      </c>
      <c r="L82">
        <v>0</v>
      </c>
      <c r="M82">
        <v>0</v>
      </c>
      <c r="N82">
        <v>0</v>
      </c>
    </row>
    <row r="83" spans="1:14" x14ac:dyDescent="0.3">
      <c r="A83" t="s">
        <v>490</v>
      </c>
      <c r="B83" t="s">
        <v>491</v>
      </c>
      <c r="C83" t="s">
        <v>24</v>
      </c>
      <c r="F83" t="s">
        <v>2075</v>
      </c>
      <c r="G83">
        <v>0</v>
      </c>
      <c r="K83" t="s">
        <v>2198</v>
      </c>
      <c r="L83">
        <v>0</v>
      </c>
      <c r="M83">
        <v>0</v>
      </c>
      <c r="N83">
        <v>0</v>
      </c>
    </row>
    <row r="84" spans="1:14" x14ac:dyDescent="0.3">
      <c r="A84" t="s">
        <v>69</v>
      </c>
      <c r="B84" t="s">
        <v>492</v>
      </c>
      <c r="C84" t="s">
        <v>65</v>
      </c>
      <c r="F84" t="s">
        <v>2076</v>
      </c>
      <c r="G84">
        <v>0</v>
      </c>
      <c r="K84" t="s">
        <v>2199</v>
      </c>
      <c r="L84">
        <v>0</v>
      </c>
      <c r="M84">
        <v>0</v>
      </c>
      <c r="N84">
        <v>0</v>
      </c>
    </row>
    <row r="85" spans="1:14" x14ac:dyDescent="0.3">
      <c r="A85" t="s">
        <v>493</v>
      </c>
      <c r="B85" t="s">
        <v>494</v>
      </c>
      <c r="C85" t="s">
        <v>65</v>
      </c>
      <c r="F85" t="s">
        <v>2078</v>
      </c>
      <c r="G85">
        <v>0</v>
      </c>
      <c r="K85" t="s">
        <v>2200</v>
      </c>
      <c r="L85">
        <v>0</v>
      </c>
      <c r="M85">
        <v>0</v>
      </c>
      <c r="N85">
        <v>0</v>
      </c>
    </row>
    <row r="86" spans="1:14" x14ac:dyDescent="0.3">
      <c r="A86" t="s">
        <v>495</v>
      </c>
      <c r="B86" t="s">
        <v>496</v>
      </c>
      <c r="C86" t="s">
        <v>65</v>
      </c>
      <c r="F86" t="s">
        <v>2081</v>
      </c>
      <c r="G86">
        <v>0</v>
      </c>
      <c r="K86" t="s">
        <v>2201</v>
      </c>
      <c r="L86">
        <v>0</v>
      </c>
      <c r="M86">
        <v>0</v>
      </c>
      <c r="N86">
        <v>0</v>
      </c>
    </row>
    <row r="87" spans="1:14" x14ac:dyDescent="0.3">
      <c r="A87" t="s">
        <v>497</v>
      </c>
      <c r="B87" t="s">
        <v>498</v>
      </c>
      <c r="C87" t="s">
        <v>65</v>
      </c>
      <c r="F87" t="s">
        <v>2082</v>
      </c>
      <c r="G87">
        <v>0</v>
      </c>
      <c r="K87" t="s">
        <v>2202</v>
      </c>
      <c r="L87">
        <v>0</v>
      </c>
      <c r="M87">
        <v>0</v>
      </c>
      <c r="N87">
        <v>0</v>
      </c>
    </row>
    <row r="88" spans="1:14" x14ac:dyDescent="0.3">
      <c r="A88" t="s">
        <v>499</v>
      </c>
      <c r="B88" t="s">
        <v>500</v>
      </c>
      <c r="C88" t="s">
        <v>65</v>
      </c>
      <c r="F88" t="s">
        <v>2075</v>
      </c>
      <c r="G88">
        <v>0</v>
      </c>
      <c r="K88" t="s">
        <v>2198</v>
      </c>
      <c r="L88">
        <v>0</v>
      </c>
      <c r="M88">
        <v>0</v>
      </c>
      <c r="N88">
        <v>0</v>
      </c>
    </row>
    <row r="89" spans="1:14" x14ac:dyDescent="0.3">
      <c r="A89" t="s">
        <v>501</v>
      </c>
      <c r="B89" t="s">
        <v>502</v>
      </c>
      <c r="C89" t="s">
        <v>65</v>
      </c>
      <c r="F89" t="s">
        <v>2076</v>
      </c>
      <c r="G89">
        <v>0</v>
      </c>
      <c r="K89" t="s">
        <v>2199</v>
      </c>
      <c r="L89">
        <v>0</v>
      </c>
      <c r="M89">
        <v>0</v>
      </c>
      <c r="N89">
        <v>0</v>
      </c>
    </row>
    <row r="90" spans="1:14" x14ac:dyDescent="0.3">
      <c r="A90" t="s">
        <v>503</v>
      </c>
      <c r="B90" t="s">
        <v>504</v>
      </c>
      <c r="C90" t="s">
        <v>65</v>
      </c>
      <c r="F90" t="s">
        <v>2082</v>
      </c>
      <c r="G90">
        <v>0</v>
      </c>
      <c r="K90" t="s">
        <v>2202</v>
      </c>
      <c r="L90">
        <v>0</v>
      </c>
      <c r="M90">
        <v>0</v>
      </c>
      <c r="N90">
        <v>0</v>
      </c>
    </row>
    <row r="91" spans="1:14" x14ac:dyDescent="0.3">
      <c r="A91" t="s">
        <v>505</v>
      </c>
      <c r="B91" t="s">
        <v>506</v>
      </c>
      <c r="C91" t="s">
        <v>65</v>
      </c>
      <c r="F91" t="s">
        <v>2079</v>
      </c>
      <c r="G91">
        <v>0</v>
      </c>
      <c r="K91" t="s">
        <v>2203</v>
      </c>
      <c r="L91">
        <v>0</v>
      </c>
      <c r="M91">
        <v>0</v>
      </c>
      <c r="N91">
        <v>0</v>
      </c>
    </row>
    <row r="92" spans="1:14" x14ac:dyDescent="0.3">
      <c r="A92" t="s">
        <v>507</v>
      </c>
      <c r="B92" t="s">
        <v>508</v>
      </c>
      <c r="C92" t="s">
        <v>65</v>
      </c>
      <c r="F92">
        <v>0</v>
      </c>
      <c r="G92">
        <v>0</v>
      </c>
      <c r="K92">
        <v>0</v>
      </c>
      <c r="L92">
        <v>0</v>
      </c>
      <c r="M92">
        <v>0</v>
      </c>
      <c r="N92">
        <v>0</v>
      </c>
    </row>
    <row r="93" spans="1:14" x14ac:dyDescent="0.3">
      <c r="A93" t="s">
        <v>509</v>
      </c>
      <c r="B93" t="s">
        <v>510</v>
      </c>
      <c r="C93" t="s">
        <v>62</v>
      </c>
      <c r="F93">
        <v>0</v>
      </c>
      <c r="G93">
        <v>0</v>
      </c>
      <c r="K93">
        <v>0</v>
      </c>
      <c r="L93">
        <v>0</v>
      </c>
      <c r="M93">
        <v>0</v>
      </c>
      <c r="N93">
        <v>0</v>
      </c>
    </row>
    <row r="94" spans="1:14" x14ac:dyDescent="0.3">
      <c r="A94" t="s">
        <v>511</v>
      </c>
      <c r="B94" t="s">
        <v>512</v>
      </c>
      <c r="C94" t="s">
        <v>62</v>
      </c>
      <c r="F94">
        <v>0</v>
      </c>
      <c r="G94">
        <v>0</v>
      </c>
      <c r="K94">
        <v>0</v>
      </c>
      <c r="L94">
        <v>0</v>
      </c>
      <c r="M94">
        <v>0</v>
      </c>
      <c r="N94">
        <v>0</v>
      </c>
    </row>
    <row r="95" spans="1:14" x14ac:dyDescent="0.3">
      <c r="A95" t="s">
        <v>513</v>
      </c>
      <c r="B95" t="s">
        <v>514</v>
      </c>
      <c r="C95" t="s">
        <v>65</v>
      </c>
      <c r="F95" t="s">
        <v>2080</v>
      </c>
      <c r="G95">
        <v>0</v>
      </c>
      <c r="K95" t="s">
        <v>2204</v>
      </c>
      <c r="L95">
        <v>0</v>
      </c>
      <c r="M95">
        <v>0</v>
      </c>
      <c r="N95">
        <v>0</v>
      </c>
    </row>
    <row r="96" spans="1:14" x14ac:dyDescent="0.3">
      <c r="A96" t="s">
        <v>515</v>
      </c>
      <c r="B96" t="s">
        <v>516</v>
      </c>
      <c r="C96" t="s">
        <v>26</v>
      </c>
      <c r="F96" t="s">
        <v>2087</v>
      </c>
      <c r="G96">
        <v>0</v>
      </c>
      <c r="K96" t="s">
        <v>2205</v>
      </c>
      <c r="L96">
        <v>0</v>
      </c>
      <c r="M96">
        <v>0</v>
      </c>
      <c r="N96">
        <v>0</v>
      </c>
    </row>
    <row r="97" spans="1:14" x14ac:dyDescent="0.3">
      <c r="A97" t="s">
        <v>517</v>
      </c>
      <c r="B97" t="s">
        <v>518</v>
      </c>
      <c r="C97" t="s">
        <v>26</v>
      </c>
      <c r="F97" t="s">
        <v>2087</v>
      </c>
      <c r="G97">
        <v>0</v>
      </c>
      <c r="K97" t="s">
        <v>2205</v>
      </c>
      <c r="L97">
        <v>0</v>
      </c>
      <c r="M97">
        <v>0</v>
      </c>
      <c r="N97">
        <v>0</v>
      </c>
    </row>
    <row r="98" spans="1:14" x14ac:dyDescent="0.3">
      <c r="A98" t="s">
        <v>519</v>
      </c>
      <c r="B98" t="s">
        <v>520</v>
      </c>
      <c r="C98" t="s">
        <v>26</v>
      </c>
      <c r="F98" t="s">
        <v>2087</v>
      </c>
      <c r="G98">
        <v>0</v>
      </c>
      <c r="K98" t="s">
        <v>2205</v>
      </c>
      <c r="L98">
        <v>0</v>
      </c>
      <c r="M98">
        <v>0</v>
      </c>
      <c r="N98">
        <v>0</v>
      </c>
    </row>
    <row r="99" spans="1:14" x14ac:dyDescent="0.3">
      <c r="A99" t="s">
        <v>521</v>
      </c>
      <c r="B99" t="s">
        <v>522</v>
      </c>
      <c r="C99" t="s">
        <v>24</v>
      </c>
      <c r="F99">
        <v>0</v>
      </c>
      <c r="G99">
        <v>0</v>
      </c>
      <c r="K99">
        <v>0</v>
      </c>
      <c r="L99">
        <v>0</v>
      </c>
      <c r="M99">
        <v>0</v>
      </c>
      <c r="N99">
        <v>0</v>
      </c>
    </row>
    <row r="100" spans="1:14" x14ac:dyDescent="0.3">
      <c r="A100" t="s">
        <v>523</v>
      </c>
      <c r="B100" t="s">
        <v>524</v>
      </c>
      <c r="C100" t="s">
        <v>26</v>
      </c>
      <c r="F100" t="s">
        <v>2109</v>
      </c>
      <c r="G100">
        <v>0</v>
      </c>
      <c r="K100" t="s">
        <v>2206</v>
      </c>
      <c r="L100">
        <v>0</v>
      </c>
      <c r="M100">
        <v>0</v>
      </c>
      <c r="N100">
        <v>0</v>
      </c>
    </row>
    <row r="101" spans="1:14" x14ac:dyDescent="0.3">
      <c r="A101" t="s">
        <v>525</v>
      </c>
      <c r="B101" t="s">
        <v>526</v>
      </c>
      <c r="C101" t="s">
        <v>26</v>
      </c>
      <c r="D101" t="s">
        <v>2176</v>
      </c>
      <c r="F101" t="s">
        <v>2088</v>
      </c>
      <c r="G101">
        <v>0</v>
      </c>
      <c r="J101" t="s">
        <v>27</v>
      </c>
      <c r="K101" t="s">
        <v>2207</v>
      </c>
      <c r="L101">
        <v>0</v>
      </c>
      <c r="M101" s="34" t="s">
        <v>2413</v>
      </c>
      <c r="N101" s="34" t="s">
        <v>2413</v>
      </c>
    </row>
    <row r="102" spans="1:14" x14ac:dyDescent="0.3">
      <c r="A102" t="s">
        <v>527</v>
      </c>
      <c r="B102" t="s">
        <v>528</v>
      </c>
      <c r="C102" t="s">
        <v>26</v>
      </c>
      <c r="D102" t="s">
        <v>2176</v>
      </c>
      <c r="F102" t="s">
        <v>2088</v>
      </c>
      <c r="G102">
        <v>0</v>
      </c>
      <c r="J102" t="s">
        <v>27</v>
      </c>
      <c r="K102" t="s">
        <v>2207</v>
      </c>
      <c r="L102">
        <v>0</v>
      </c>
      <c r="M102" s="34" t="s">
        <v>2413</v>
      </c>
      <c r="N102" s="34" t="s">
        <v>2413</v>
      </c>
    </row>
    <row r="103" spans="1:14" x14ac:dyDescent="0.3">
      <c r="A103" t="s">
        <v>529</v>
      </c>
      <c r="B103" t="s">
        <v>530</v>
      </c>
      <c r="C103" t="s">
        <v>26</v>
      </c>
      <c r="D103" t="s">
        <v>2176</v>
      </c>
      <c r="F103">
        <v>0</v>
      </c>
      <c r="G103">
        <v>0</v>
      </c>
      <c r="J103" t="s">
        <v>27</v>
      </c>
      <c r="K103">
        <v>0</v>
      </c>
      <c r="L103">
        <v>0</v>
      </c>
      <c r="M103" s="34" t="s">
        <v>2413</v>
      </c>
      <c r="N103" s="34" t="s">
        <v>2413</v>
      </c>
    </row>
    <row r="104" spans="1:14" x14ac:dyDescent="0.3">
      <c r="A104" t="s">
        <v>531</v>
      </c>
      <c r="B104" t="s">
        <v>532</v>
      </c>
      <c r="C104" t="s">
        <v>26</v>
      </c>
      <c r="D104" t="s">
        <v>2176</v>
      </c>
      <c r="F104">
        <v>0</v>
      </c>
      <c r="G104">
        <v>0</v>
      </c>
      <c r="J104" t="s">
        <v>27</v>
      </c>
      <c r="K104">
        <v>0</v>
      </c>
      <c r="L104">
        <v>0</v>
      </c>
      <c r="M104" s="34" t="s">
        <v>2413</v>
      </c>
      <c r="N104" s="34" t="s">
        <v>2413</v>
      </c>
    </row>
    <row r="105" spans="1:14" x14ac:dyDescent="0.3">
      <c r="A105" t="s">
        <v>533</v>
      </c>
      <c r="B105" t="s">
        <v>534</v>
      </c>
      <c r="C105" t="s">
        <v>26</v>
      </c>
      <c r="D105" t="s">
        <v>2176</v>
      </c>
      <c r="F105" t="s">
        <v>2092</v>
      </c>
      <c r="G105">
        <v>0</v>
      </c>
      <c r="J105" t="s">
        <v>27</v>
      </c>
      <c r="K105" t="s">
        <v>2208</v>
      </c>
      <c r="L105">
        <v>0</v>
      </c>
      <c r="M105">
        <v>0</v>
      </c>
      <c r="N105">
        <v>0</v>
      </c>
    </row>
    <row r="106" spans="1:14" x14ac:dyDescent="0.3">
      <c r="A106" t="s">
        <v>535</v>
      </c>
      <c r="B106" t="s">
        <v>536</v>
      </c>
      <c r="C106" t="s">
        <v>26</v>
      </c>
      <c r="D106" t="s">
        <v>2176</v>
      </c>
      <c r="F106" t="s">
        <v>2092</v>
      </c>
      <c r="G106">
        <v>0</v>
      </c>
      <c r="J106" t="s">
        <v>27</v>
      </c>
      <c r="K106" t="s">
        <v>2208</v>
      </c>
      <c r="L106">
        <v>0</v>
      </c>
      <c r="M106">
        <v>0</v>
      </c>
      <c r="N106">
        <v>0</v>
      </c>
    </row>
    <row r="107" spans="1:14" x14ac:dyDescent="0.3">
      <c r="A107" t="s">
        <v>537</v>
      </c>
      <c r="B107" t="s">
        <v>538</v>
      </c>
      <c r="C107" t="s">
        <v>26</v>
      </c>
      <c r="D107" t="s">
        <v>2176</v>
      </c>
      <c r="F107" t="s">
        <v>2092</v>
      </c>
      <c r="G107">
        <v>0</v>
      </c>
      <c r="J107" t="s">
        <v>27</v>
      </c>
      <c r="K107" t="s">
        <v>2208</v>
      </c>
      <c r="L107">
        <v>0</v>
      </c>
      <c r="M107">
        <v>0</v>
      </c>
      <c r="N107">
        <v>0</v>
      </c>
    </row>
    <row r="108" spans="1:14" x14ac:dyDescent="0.3">
      <c r="A108" t="s">
        <v>25</v>
      </c>
      <c r="B108" t="s">
        <v>539</v>
      </c>
      <c r="C108" t="s">
        <v>26</v>
      </c>
      <c r="D108" t="s">
        <v>2176</v>
      </c>
      <c r="F108" t="s">
        <v>2092</v>
      </c>
      <c r="G108">
        <v>0</v>
      </c>
      <c r="J108" t="s">
        <v>27</v>
      </c>
      <c r="K108" t="s">
        <v>2208</v>
      </c>
      <c r="L108">
        <v>0</v>
      </c>
      <c r="M108">
        <v>0</v>
      </c>
      <c r="N108">
        <v>0</v>
      </c>
    </row>
    <row r="109" spans="1:14" x14ac:dyDescent="0.3">
      <c r="A109" t="s">
        <v>540</v>
      </c>
      <c r="B109" t="s">
        <v>541</v>
      </c>
      <c r="C109" t="s">
        <v>26</v>
      </c>
      <c r="D109" t="s">
        <v>2176</v>
      </c>
      <c r="F109" t="s">
        <v>2092</v>
      </c>
      <c r="G109">
        <v>0</v>
      </c>
      <c r="J109" t="s">
        <v>27</v>
      </c>
      <c r="K109" t="s">
        <v>2208</v>
      </c>
      <c r="L109">
        <v>0</v>
      </c>
      <c r="M109">
        <v>0</v>
      </c>
      <c r="N109">
        <v>0</v>
      </c>
    </row>
    <row r="110" spans="1:14" x14ac:dyDescent="0.3">
      <c r="A110" t="s">
        <v>542</v>
      </c>
      <c r="B110" t="s">
        <v>543</v>
      </c>
      <c r="C110" t="s">
        <v>29</v>
      </c>
      <c r="F110">
        <v>0</v>
      </c>
      <c r="G110">
        <v>0</v>
      </c>
      <c r="K110">
        <v>0</v>
      </c>
      <c r="L110">
        <v>0</v>
      </c>
      <c r="M110">
        <v>0</v>
      </c>
      <c r="N110">
        <v>0</v>
      </c>
    </row>
    <row r="111" spans="1:14" x14ac:dyDescent="0.3">
      <c r="A111" t="s">
        <v>544</v>
      </c>
      <c r="B111" t="s">
        <v>545</v>
      </c>
      <c r="C111" t="s">
        <v>29</v>
      </c>
      <c r="F111">
        <v>0</v>
      </c>
      <c r="G111">
        <v>0</v>
      </c>
      <c r="K111">
        <v>0</v>
      </c>
      <c r="L111">
        <v>0</v>
      </c>
      <c r="M111">
        <v>0</v>
      </c>
      <c r="N111">
        <v>0</v>
      </c>
    </row>
    <row r="112" spans="1:14" x14ac:dyDescent="0.3">
      <c r="A112" t="s">
        <v>546</v>
      </c>
      <c r="B112" t="s">
        <v>547</v>
      </c>
      <c r="C112" t="s">
        <v>29</v>
      </c>
      <c r="F112">
        <v>0</v>
      </c>
      <c r="G112">
        <v>0</v>
      </c>
      <c r="K112">
        <v>0</v>
      </c>
      <c r="L112">
        <v>0</v>
      </c>
      <c r="M112">
        <v>0</v>
      </c>
      <c r="N112">
        <v>0</v>
      </c>
    </row>
    <row r="113" spans="1:14" x14ac:dyDescent="0.3">
      <c r="A113" t="s">
        <v>548</v>
      </c>
      <c r="B113" t="s">
        <v>549</v>
      </c>
      <c r="C113" t="s">
        <v>29</v>
      </c>
      <c r="F113" t="s">
        <v>2107</v>
      </c>
      <c r="G113" t="s">
        <v>2107</v>
      </c>
      <c r="K113" t="s">
        <v>2189</v>
      </c>
      <c r="L113" t="s">
        <v>2190</v>
      </c>
      <c r="M113">
        <v>0</v>
      </c>
      <c r="N113">
        <v>0</v>
      </c>
    </row>
    <row r="114" spans="1:14" x14ac:dyDescent="0.3">
      <c r="A114" t="s">
        <v>550</v>
      </c>
      <c r="B114" t="s">
        <v>551</v>
      </c>
      <c r="C114" t="s">
        <v>62</v>
      </c>
      <c r="F114">
        <v>0</v>
      </c>
      <c r="G114" t="s">
        <v>2065</v>
      </c>
      <c r="K114">
        <v>0</v>
      </c>
      <c r="L114" t="s">
        <v>2192</v>
      </c>
      <c r="M114">
        <v>0</v>
      </c>
      <c r="N114">
        <v>0</v>
      </c>
    </row>
    <row r="115" spans="1:14" x14ac:dyDescent="0.3">
      <c r="A115" t="s">
        <v>552</v>
      </c>
      <c r="B115" t="s">
        <v>553</v>
      </c>
      <c r="C115" t="s">
        <v>62</v>
      </c>
      <c r="F115">
        <v>0</v>
      </c>
      <c r="G115" t="s">
        <v>2065</v>
      </c>
      <c r="K115">
        <v>0</v>
      </c>
      <c r="L115" t="s">
        <v>2192</v>
      </c>
      <c r="M115">
        <v>0</v>
      </c>
      <c r="N115">
        <v>0</v>
      </c>
    </row>
    <row r="116" spans="1:14" x14ac:dyDescent="0.3">
      <c r="A116" t="s">
        <v>70</v>
      </c>
      <c r="B116" t="s">
        <v>554</v>
      </c>
      <c r="C116" t="s">
        <v>62</v>
      </c>
      <c r="F116">
        <v>0</v>
      </c>
      <c r="G116" t="s">
        <v>2066</v>
      </c>
      <c r="K116">
        <v>0</v>
      </c>
      <c r="L116" t="s">
        <v>2193</v>
      </c>
      <c r="M116">
        <v>0</v>
      </c>
      <c r="N116">
        <v>0</v>
      </c>
    </row>
    <row r="117" spans="1:14" x14ac:dyDescent="0.3">
      <c r="A117" t="s">
        <v>555</v>
      </c>
      <c r="B117" t="s">
        <v>556</v>
      </c>
      <c r="C117" t="s">
        <v>62</v>
      </c>
      <c r="F117">
        <v>0</v>
      </c>
      <c r="G117" t="s">
        <v>2068</v>
      </c>
      <c r="K117">
        <v>0</v>
      </c>
      <c r="L117" t="s">
        <v>2194</v>
      </c>
      <c r="M117">
        <v>0</v>
      </c>
      <c r="N117">
        <v>0</v>
      </c>
    </row>
    <row r="118" spans="1:14" x14ac:dyDescent="0.3">
      <c r="A118" t="s">
        <v>557</v>
      </c>
      <c r="B118" t="s">
        <v>558</v>
      </c>
      <c r="C118" t="s">
        <v>62</v>
      </c>
      <c r="F118">
        <v>0</v>
      </c>
      <c r="G118" t="s">
        <v>2069</v>
      </c>
      <c r="K118">
        <v>0</v>
      </c>
      <c r="L118" t="s">
        <v>2196</v>
      </c>
      <c r="M118">
        <v>0</v>
      </c>
      <c r="N118">
        <v>0</v>
      </c>
    </row>
    <row r="119" spans="1:14" x14ac:dyDescent="0.3">
      <c r="A119" t="s">
        <v>559</v>
      </c>
      <c r="B119" t="s">
        <v>560</v>
      </c>
      <c r="C119" t="s">
        <v>62</v>
      </c>
      <c r="F119">
        <v>0</v>
      </c>
      <c r="G119" t="s">
        <v>2067</v>
      </c>
      <c r="K119">
        <v>0</v>
      </c>
      <c r="L119" t="s">
        <v>2195</v>
      </c>
      <c r="M119">
        <v>0</v>
      </c>
      <c r="N119">
        <v>0</v>
      </c>
    </row>
    <row r="120" spans="1:14" x14ac:dyDescent="0.3">
      <c r="A120" t="s">
        <v>561</v>
      </c>
      <c r="B120" t="s">
        <v>562</v>
      </c>
      <c r="C120" t="s">
        <v>65</v>
      </c>
      <c r="F120">
        <v>0</v>
      </c>
      <c r="G120" t="s">
        <v>2073</v>
      </c>
      <c r="K120">
        <v>0</v>
      </c>
      <c r="L120" t="s">
        <v>2197</v>
      </c>
      <c r="M120">
        <v>0</v>
      </c>
      <c r="N120">
        <v>0</v>
      </c>
    </row>
    <row r="121" spans="1:14" x14ac:dyDescent="0.3">
      <c r="A121" t="s">
        <v>71</v>
      </c>
      <c r="B121" t="s">
        <v>563</v>
      </c>
      <c r="C121" t="s">
        <v>65</v>
      </c>
      <c r="F121">
        <v>0</v>
      </c>
      <c r="G121" t="s">
        <v>2074</v>
      </c>
      <c r="K121">
        <v>0</v>
      </c>
      <c r="L121" t="s">
        <v>64</v>
      </c>
      <c r="M121">
        <v>0</v>
      </c>
      <c r="N121">
        <v>0</v>
      </c>
    </row>
    <row r="122" spans="1:14" x14ac:dyDescent="0.3">
      <c r="A122" t="s">
        <v>72</v>
      </c>
      <c r="B122" t="s">
        <v>564</v>
      </c>
      <c r="C122" t="s">
        <v>65</v>
      </c>
      <c r="F122">
        <v>0</v>
      </c>
      <c r="G122" t="s">
        <v>2075</v>
      </c>
      <c r="K122">
        <v>0</v>
      </c>
      <c r="L122" t="s">
        <v>2198</v>
      </c>
      <c r="M122">
        <v>0</v>
      </c>
      <c r="N122">
        <v>0</v>
      </c>
    </row>
    <row r="123" spans="1:14" x14ac:dyDescent="0.3">
      <c r="A123" t="s">
        <v>73</v>
      </c>
      <c r="B123" t="s">
        <v>565</v>
      </c>
      <c r="C123" t="s">
        <v>65</v>
      </c>
      <c r="F123">
        <v>0</v>
      </c>
      <c r="G123" t="s">
        <v>2076</v>
      </c>
      <c r="K123">
        <v>0</v>
      </c>
      <c r="L123" t="s">
        <v>2199</v>
      </c>
      <c r="M123">
        <v>0</v>
      </c>
      <c r="N123">
        <v>0</v>
      </c>
    </row>
    <row r="124" spans="1:14" x14ac:dyDescent="0.3">
      <c r="A124" t="s">
        <v>566</v>
      </c>
      <c r="B124" t="s">
        <v>567</v>
      </c>
      <c r="C124" t="s">
        <v>65</v>
      </c>
      <c r="F124">
        <v>0</v>
      </c>
      <c r="G124" t="s">
        <v>2078</v>
      </c>
      <c r="K124">
        <v>0</v>
      </c>
      <c r="L124" t="s">
        <v>2200</v>
      </c>
      <c r="M124">
        <v>0</v>
      </c>
      <c r="N124">
        <v>0</v>
      </c>
    </row>
    <row r="125" spans="1:14" x14ac:dyDescent="0.3">
      <c r="A125" t="s">
        <v>568</v>
      </c>
      <c r="B125" t="s">
        <v>569</v>
      </c>
      <c r="C125" t="s">
        <v>65</v>
      </c>
      <c r="F125">
        <v>0</v>
      </c>
      <c r="G125" t="s">
        <v>2081</v>
      </c>
      <c r="K125">
        <v>0</v>
      </c>
      <c r="L125" t="s">
        <v>2201</v>
      </c>
      <c r="M125">
        <v>0</v>
      </c>
      <c r="N125">
        <v>0</v>
      </c>
    </row>
    <row r="126" spans="1:14" x14ac:dyDescent="0.3">
      <c r="A126" t="s">
        <v>570</v>
      </c>
      <c r="B126" t="s">
        <v>571</v>
      </c>
      <c r="C126" t="s">
        <v>65</v>
      </c>
      <c r="F126">
        <v>0</v>
      </c>
      <c r="G126" t="s">
        <v>2082</v>
      </c>
      <c r="K126">
        <v>0</v>
      </c>
      <c r="L126" t="s">
        <v>2202</v>
      </c>
      <c r="M126">
        <v>0</v>
      </c>
      <c r="N126">
        <v>0</v>
      </c>
    </row>
    <row r="127" spans="1:14" x14ac:dyDescent="0.3">
      <c r="A127" t="s">
        <v>572</v>
      </c>
      <c r="B127" t="s">
        <v>573</v>
      </c>
      <c r="C127" t="s">
        <v>62</v>
      </c>
      <c r="F127" t="s">
        <v>2110</v>
      </c>
      <c r="G127">
        <v>0</v>
      </c>
      <c r="K127" t="s">
        <v>2209</v>
      </c>
      <c r="L127">
        <v>0</v>
      </c>
      <c r="M127">
        <v>0</v>
      </c>
      <c r="N127">
        <v>0</v>
      </c>
    </row>
    <row r="128" spans="1:14" x14ac:dyDescent="0.3">
      <c r="A128" t="s">
        <v>574</v>
      </c>
      <c r="B128" t="s">
        <v>575</v>
      </c>
      <c r="C128" t="s">
        <v>62</v>
      </c>
      <c r="F128" t="s">
        <v>2111</v>
      </c>
      <c r="G128">
        <v>0</v>
      </c>
      <c r="K128" t="s">
        <v>2210</v>
      </c>
      <c r="L128">
        <v>0</v>
      </c>
      <c r="M128">
        <v>0</v>
      </c>
      <c r="N128">
        <v>0</v>
      </c>
    </row>
    <row r="129" spans="1:14" x14ac:dyDescent="0.3">
      <c r="A129" t="s">
        <v>576</v>
      </c>
      <c r="B129" t="s">
        <v>577</v>
      </c>
      <c r="C129" t="s">
        <v>62</v>
      </c>
      <c r="F129" t="s">
        <v>2112</v>
      </c>
      <c r="G129">
        <v>0</v>
      </c>
      <c r="K129" t="s">
        <v>2211</v>
      </c>
      <c r="L129">
        <v>0</v>
      </c>
      <c r="M129">
        <v>0</v>
      </c>
      <c r="N129">
        <v>0</v>
      </c>
    </row>
    <row r="130" spans="1:14" x14ac:dyDescent="0.3">
      <c r="A130" t="s">
        <v>578</v>
      </c>
      <c r="B130" t="s">
        <v>579</v>
      </c>
      <c r="C130" t="s">
        <v>62</v>
      </c>
      <c r="F130" t="s">
        <v>2113</v>
      </c>
      <c r="G130">
        <v>0</v>
      </c>
      <c r="K130" t="s">
        <v>2212</v>
      </c>
      <c r="L130">
        <v>0</v>
      </c>
      <c r="M130">
        <v>0</v>
      </c>
      <c r="N130">
        <v>0</v>
      </c>
    </row>
    <row r="131" spans="1:14" x14ac:dyDescent="0.3">
      <c r="A131" t="s">
        <v>580</v>
      </c>
      <c r="B131" t="s">
        <v>581</v>
      </c>
      <c r="C131" t="s">
        <v>24</v>
      </c>
      <c r="F131" t="s">
        <v>2114</v>
      </c>
      <c r="G131">
        <v>0</v>
      </c>
      <c r="K131" t="s">
        <v>2213</v>
      </c>
      <c r="L131">
        <v>0</v>
      </c>
      <c r="M131">
        <v>0</v>
      </c>
      <c r="N131">
        <v>0</v>
      </c>
    </row>
    <row r="132" spans="1:14" x14ac:dyDescent="0.3">
      <c r="A132" t="s">
        <v>582</v>
      </c>
      <c r="B132" t="s">
        <v>583</v>
      </c>
      <c r="C132" t="s">
        <v>65</v>
      </c>
      <c r="F132" t="s">
        <v>2115</v>
      </c>
      <c r="G132">
        <v>0</v>
      </c>
      <c r="K132" t="s">
        <v>2214</v>
      </c>
      <c r="L132">
        <v>0</v>
      </c>
      <c r="M132">
        <v>0</v>
      </c>
      <c r="N132">
        <v>0</v>
      </c>
    </row>
    <row r="133" spans="1:14" x14ac:dyDescent="0.3">
      <c r="A133" t="s">
        <v>584</v>
      </c>
      <c r="B133" t="s">
        <v>585</v>
      </c>
      <c r="C133" t="s">
        <v>65</v>
      </c>
      <c r="F133" t="s">
        <v>2116</v>
      </c>
      <c r="G133">
        <v>0</v>
      </c>
      <c r="K133" t="s">
        <v>2215</v>
      </c>
      <c r="L133">
        <v>0</v>
      </c>
      <c r="M133">
        <v>0</v>
      </c>
      <c r="N133">
        <v>0</v>
      </c>
    </row>
    <row r="134" spans="1:14" x14ac:dyDescent="0.3">
      <c r="A134" t="s">
        <v>586</v>
      </c>
      <c r="B134" t="s">
        <v>587</v>
      </c>
      <c r="C134" t="s">
        <v>65</v>
      </c>
      <c r="F134" t="s">
        <v>2117</v>
      </c>
      <c r="G134">
        <v>0</v>
      </c>
      <c r="K134" t="s">
        <v>2216</v>
      </c>
      <c r="L134">
        <v>0</v>
      </c>
      <c r="M134">
        <v>0</v>
      </c>
      <c r="N134">
        <v>0</v>
      </c>
    </row>
    <row r="135" spans="1:14" x14ac:dyDescent="0.3">
      <c r="A135" t="s">
        <v>588</v>
      </c>
      <c r="B135" t="s">
        <v>589</v>
      </c>
      <c r="C135" t="s">
        <v>65</v>
      </c>
      <c r="F135" t="s">
        <v>2118</v>
      </c>
      <c r="G135">
        <v>0</v>
      </c>
      <c r="K135" t="s">
        <v>2217</v>
      </c>
      <c r="L135">
        <v>0</v>
      </c>
      <c r="M135">
        <v>0</v>
      </c>
      <c r="N135">
        <v>0</v>
      </c>
    </row>
    <row r="136" spans="1:14" x14ac:dyDescent="0.3">
      <c r="A136" t="s">
        <v>590</v>
      </c>
      <c r="B136" t="s">
        <v>591</v>
      </c>
      <c r="C136" t="s">
        <v>65</v>
      </c>
      <c r="F136" t="s">
        <v>2119</v>
      </c>
      <c r="G136">
        <v>0</v>
      </c>
      <c r="K136" t="s">
        <v>2218</v>
      </c>
      <c r="L136">
        <v>0</v>
      </c>
      <c r="M136">
        <v>0</v>
      </c>
      <c r="N136">
        <v>0</v>
      </c>
    </row>
    <row r="137" spans="1:14" x14ac:dyDescent="0.3">
      <c r="A137" t="s">
        <v>592</v>
      </c>
      <c r="B137" t="s">
        <v>593</v>
      </c>
      <c r="C137" t="s">
        <v>65</v>
      </c>
      <c r="F137" t="s">
        <v>2120</v>
      </c>
      <c r="G137">
        <v>0</v>
      </c>
      <c r="K137" t="s">
        <v>2219</v>
      </c>
      <c r="L137">
        <v>0</v>
      </c>
      <c r="M137">
        <v>0</v>
      </c>
      <c r="N137">
        <v>0</v>
      </c>
    </row>
    <row r="138" spans="1:14" x14ac:dyDescent="0.3">
      <c r="A138" t="s">
        <v>594</v>
      </c>
      <c r="B138" t="s">
        <v>595</v>
      </c>
      <c r="C138" t="s">
        <v>65</v>
      </c>
      <c r="F138" t="s">
        <v>2121</v>
      </c>
      <c r="G138">
        <v>0</v>
      </c>
      <c r="K138" t="s">
        <v>2220</v>
      </c>
      <c r="L138">
        <v>0</v>
      </c>
      <c r="M138">
        <v>0</v>
      </c>
      <c r="N138">
        <v>0</v>
      </c>
    </row>
    <row r="139" spans="1:14" x14ac:dyDescent="0.3">
      <c r="A139" t="s">
        <v>596</v>
      </c>
      <c r="B139" t="s">
        <v>597</v>
      </c>
      <c r="C139" t="s">
        <v>24</v>
      </c>
      <c r="F139">
        <v>0</v>
      </c>
      <c r="G139">
        <v>0</v>
      </c>
      <c r="K139">
        <v>0</v>
      </c>
      <c r="L139">
        <v>0</v>
      </c>
      <c r="M139">
        <v>0</v>
      </c>
      <c r="N139">
        <v>0</v>
      </c>
    </row>
    <row r="140" spans="1:14" x14ac:dyDescent="0.3">
      <c r="A140" t="s">
        <v>598</v>
      </c>
      <c r="B140" t="s">
        <v>599</v>
      </c>
      <c r="C140" t="s">
        <v>65</v>
      </c>
      <c r="F140" t="s">
        <v>2122</v>
      </c>
      <c r="G140">
        <v>0</v>
      </c>
      <c r="K140" t="s">
        <v>2221</v>
      </c>
      <c r="L140">
        <v>0</v>
      </c>
      <c r="M140">
        <v>0</v>
      </c>
      <c r="N140">
        <v>0</v>
      </c>
    </row>
    <row r="141" spans="1:14" x14ac:dyDescent="0.3">
      <c r="A141" t="s">
        <v>600</v>
      </c>
      <c r="B141" t="s">
        <v>601</v>
      </c>
      <c r="C141" t="s">
        <v>65</v>
      </c>
      <c r="F141" t="s">
        <v>2123</v>
      </c>
      <c r="G141">
        <v>0</v>
      </c>
      <c r="K141" t="s">
        <v>2222</v>
      </c>
      <c r="L141">
        <v>0</v>
      </c>
      <c r="M141">
        <v>0</v>
      </c>
      <c r="N141">
        <v>0</v>
      </c>
    </row>
    <row r="142" spans="1:14" x14ac:dyDescent="0.3">
      <c r="A142" t="s">
        <v>602</v>
      </c>
      <c r="B142" t="s">
        <v>603</v>
      </c>
      <c r="C142" t="s">
        <v>26</v>
      </c>
      <c r="F142" t="s">
        <v>2124</v>
      </c>
      <c r="G142">
        <v>0</v>
      </c>
      <c r="K142" t="s">
        <v>2223</v>
      </c>
      <c r="L142">
        <v>0</v>
      </c>
      <c r="M142">
        <v>0</v>
      </c>
      <c r="N142">
        <v>0</v>
      </c>
    </row>
    <row r="143" spans="1:14" x14ac:dyDescent="0.3">
      <c r="A143" t="s">
        <v>604</v>
      </c>
      <c r="B143" t="s">
        <v>605</v>
      </c>
      <c r="C143" t="s">
        <v>26</v>
      </c>
      <c r="F143">
        <v>0</v>
      </c>
      <c r="G143">
        <v>0</v>
      </c>
      <c r="K143">
        <v>0</v>
      </c>
      <c r="L143">
        <v>0</v>
      </c>
      <c r="M143">
        <v>0</v>
      </c>
      <c r="N143">
        <v>0</v>
      </c>
    </row>
    <row r="144" spans="1:14" x14ac:dyDescent="0.3">
      <c r="A144" t="s">
        <v>606</v>
      </c>
      <c r="B144" t="s">
        <v>607</v>
      </c>
      <c r="C144" t="s">
        <v>26</v>
      </c>
      <c r="F144" t="s">
        <v>2125</v>
      </c>
      <c r="G144">
        <v>0</v>
      </c>
      <c r="K144" t="s">
        <v>2224</v>
      </c>
      <c r="L144">
        <v>0</v>
      </c>
      <c r="M144">
        <v>0</v>
      </c>
      <c r="N144">
        <v>0</v>
      </c>
    </row>
    <row r="145" spans="1:14" x14ac:dyDescent="0.3">
      <c r="A145" t="s">
        <v>608</v>
      </c>
      <c r="B145" t="s">
        <v>609</v>
      </c>
      <c r="C145" t="s">
        <v>26</v>
      </c>
      <c r="F145">
        <v>0</v>
      </c>
      <c r="G145">
        <v>0</v>
      </c>
      <c r="K145">
        <v>0</v>
      </c>
      <c r="L145">
        <v>0</v>
      </c>
      <c r="M145">
        <v>0</v>
      </c>
      <c r="N145">
        <v>0</v>
      </c>
    </row>
    <row r="146" spans="1:14" x14ac:dyDescent="0.3">
      <c r="A146" t="s">
        <v>610</v>
      </c>
      <c r="B146" t="s">
        <v>611</v>
      </c>
      <c r="C146" t="s">
        <v>26</v>
      </c>
      <c r="F146" t="s">
        <v>2126</v>
      </c>
      <c r="G146">
        <v>0</v>
      </c>
      <c r="K146" t="s">
        <v>2225</v>
      </c>
      <c r="L146">
        <v>0</v>
      </c>
      <c r="M146">
        <v>0</v>
      </c>
      <c r="N146">
        <v>0</v>
      </c>
    </row>
    <row r="147" spans="1:14" x14ac:dyDescent="0.3">
      <c r="A147" t="s">
        <v>612</v>
      </c>
      <c r="B147" t="s">
        <v>613</v>
      </c>
      <c r="C147" t="s">
        <v>26</v>
      </c>
      <c r="F147">
        <v>0</v>
      </c>
      <c r="G147">
        <v>0</v>
      </c>
      <c r="K147">
        <v>0</v>
      </c>
      <c r="L147">
        <v>0</v>
      </c>
      <c r="M147">
        <v>0</v>
      </c>
      <c r="N147">
        <v>0</v>
      </c>
    </row>
    <row r="148" spans="1:14" x14ac:dyDescent="0.3">
      <c r="A148" t="s">
        <v>614</v>
      </c>
      <c r="B148" t="s">
        <v>615</v>
      </c>
      <c r="C148" t="s">
        <v>26</v>
      </c>
      <c r="F148">
        <v>0</v>
      </c>
      <c r="G148">
        <v>0</v>
      </c>
      <c r="K148">
        <v>0</v>
      </c>
      <c r="L148">
        <v>0</v>
      </c>
      <c r="M148">
        <v>0</v>
      </c>
      <c r="N148">
        <v>0</v>
      </c>
    </row>
    <row r="149" spans="1:14" x14ac:dyDescent="0.3">
      <c r="A149" t="s">
        <v>616</v>
      </c>
      <c r="B149" t="s">
        <v>617</v>
      </c>
      <c r="C149" t="s">
        <v>75</v>
      </c>
      <c r="F149" t="s">
        <v>2127</v>
      </c>
      <c r="G149">
        <v>0</v>
      </c>
      <c r="K149" t="s">
        <v>2226</v>
      </c>
      <c r="L149">
        <v>0</v>
      </c>
      <c r="M149">
        <v>0</v>
      </c>
      <c r="N149">
        <v>0</v>
      </c>
    </row>
    <row r="150" spans="1:14" x14ac:dyDescent="0.3">
      <c r="A150" t="s">
        <v>618</v>
      </c>
      <c r="B150" t="s">
        <v>619</v>
      </c>
      <c r="C150" t="s">
        <v>75</v>
      </c>
      <c r="F150" t="s">
        <v>2127</v>
      </c>
      <c r="G150">
        <v>0</v>
      </c>
      <c r="K150" t="s">
        <v>2226</v>
      </c>
      <c r="L150">
        <v>0</v>
      </c>
      <c r="M150">
        <v>0</v>
      </c>
      <c r="N150">
        <v>0</v>
      </c>
    </row>
    <row r="151" spans="1:14" x14ac:dyDescent="0.3">
      <c r="A151" t="s">
        <v>620</v>
      </c>
      <c r="B151" t="s">
        <v>621</v>
      </c>
      <c r="C151" t="s">
        <v>75</v>
      </c>
      <c r="F151" t="s">
        <v>2127</v>
      </c>
      <c r="G151">
        <v>0</v>
      </c>
      <c r="K151" t="s">
        <v>2226</v>
      </c>
      <c r="L151">
        <v>0</v>
      </c>
      <c r="M151">
        <v>0</v>
      </c>
      <c r="N151">
        <v>0</v>
      </c>
    </row>
    <row r="152" spans="1:14" x14ac:dyDescent="0.3">
      <c r="A152" t="s">
        <v>622</v>
      </c>
      <c r="B152" t="s">
        <v>623</v>
      </c>
      <c r="C152" t="s">
        <v>75</v>
      </c>
      <c r="F152" t="s">
        <v>2127</v>
      </c>
      <c r="G152">
        <v>0</v>
      </c>
      <c r="K152" t="s">
        <v>2226</v>
      </c>
      <c r="L152">
        <v>0</v>
      </c>
      <c r="M152">
        <v>0</v>
      </c>
      <c r="N152">
        <v>0</v>
      </c>
    </row>
    <row r="153" spans="1:14" x14ac:dyDescent="0.3">
      <c r="A153" t="s">
        <v>624</v>
      </c>
      <c r="B153" t="s">
        <v>625</v>
      </c>
      <c r="C153" t="s">
        <v>75</v>
      </c>
      <c r="F153" t="s">
        <v>2127</v>
      </c>
      <c r="G153">
        <v>0</v>
      </c>
      <c r="K153" t="s">
        <v>2226</v>
      </c>
      <c r="L153">
        <v>0</v>
      </c>
      <c r="M153">
        <v>0</v>
      </c>
      <c r="N153">
        <v>0</v>
      </c>
    </row>
    <row r="154" spans="1:14" x14ac:dyDescent="0.3">
      <c r="A154" t="s">
        <v>626</v>
      </c>
      <c r="B154" t="s">
        <v>627</v>
      </c>
      <c r="C154" t="s">
        <v>75</v>
      </c>
      <c r="F154" t="s">
        <v>2127</v>
      </c>
      <c r="G154">
        <v>0</v>
      </c>
      <c r="K154" t="s">
        <v>2226</v>
      </c>
      <c r="L154">
        <v>0</v>
      </c>
      <c r="M154">
        <v>0</v>
      </c>
      <c r="N154">
        <v>0</v>
      </c>
    </row>
    <row r="155" spans="1:14" x14ac:dyDescent="0.3">
      <c r="A155" t="s">
        <v>628</v>
      </c>
      <c r="B155" t="s">
        <v>629</v>
      </c>
      <c r="C155" t="s">
        <v>75</v>
      </c>
      <c r="F155" t="s">
        <v>2127</v>
      </c>
      <c r="G155">
        <v>0</v>
      </c>
      <c r="K155" t="s">
        <v>2226</v>
      </c>
      <c r="L155">
        <v>0</v>
      </c>
      <c r="M155">
        <v>0</v>
      </c>
      <c r="N155">
        <v>0</v>
      </c>
    </row>
    <row r="156" spans="1:14" x14ac:dyDescent="0.3">
      <c r="A156" t="s">
        <v>74</v>
      </c>
      <c r="B156" t="s">
        <v>630</v>
      </c>
      <c r="C156" t="s">
        <v>75</v>
      </c>
      <c r="F156" t="s">
        <v>2127</v>
      </c>
      <c r="G156">
        <v>0</v>
      </c>
      <c r="K156" t="s">
        <v>2226</v>
      </c>
      <c r="L156">
        <v>0</v>
      </c>
      <c r="M156">
        <v>0</v>
      </c>
      <c r="N156">
        <v>0</v>
      </c>
    </row>
    <row r="157" spans="1:14" x14ac:dyDescent="0.3">
      <c r="A157" t="s">
        <v>76</v>
      </c>
      <c r="B157" t="s">
        <v>631</v>
      </c>
      <c r="C157" t="s">
        <v>75</v>
      </c>
      <c r="F157" t="s">
        <v>2128</v>
      </c>
      <c r="G157">
        <v>0</v>
      </c>
      <c r="K157" t="s">
        <v>2227</v>
      </c>
      <c r="L157">
        <v>0</v>
      </c>
      <c r="M157">
        <v>0</v>
      </c>
      <c r="N157">
        <v>0</v>
      </c>
    </row>
    <row r="158" spans="1:14" x14ac:dyDescent="0.3">
      <c r="A158" t="s">
        <v>632</v>
      </c>
      <c r="B158" t="s">
        <v>633</v>
      </c>
      <c r="C158" t="s">
        <v>75</v>
      </c>
      <c r="D158" t="s">
        <v>2175</v>
      </c>
      <c r="F158" t="s">
        <v>2127</v>
      </c>
      <c r="G158">
        <v>0</v>
      </c>
      <c r="J158" t="s">
        <v>30</v>
      </c>
      <c r="K158" t="s">
        <v>2226</v>
      </c>
      <c r="L158">
        <v>0</v>
      </c>
      <c r="M158">
        <v>0</v>
      </c>
      <c r="N158">
        <v>0</v>
      </c>
    </row>
    <row r="159" spans="1:14" x14ac:dyDescent="0.3">
      <c r="A159" t="s">
        <v>634</v>
      </c>
      <c r="B159" t="s">
        <v>635</v>
      </c>
      <c r="C159" t="s">
        <v>75</v>
      </c>
      <c r="F159" t="s">
        <v>2129</v>
      </c>
      <c r="G159">
        <v>0</v>
      </c>
      <c r="K159" t="s">
        <v>2228</v>
      </c>
      <c r="L159">
        <v>0</v>
      </c>
      <c r="M159">
        <v>0</v>
      </c>
      <c r="N159">
        <v>0</v>
      </c>
    </row>
    <row r="160" spans="1:14" x14ac:dyDescent="0.3">
      <c r="A160" t="s">
        <v>636</v>
      </c>
      <c r="B160" t="s">
        <v>637</v>
      </c>
      <c r="C160" t="s">
        <v>75</v>
      </c>
      <c r="F160" t="s">
        <v>2129</v>
      </c>
      <c r="G160">
        <v>0</v>
      </c>
      <c r="K160" t="s">
        <v>2228</v>
      </c>
      <c r="L160">
        <v>0</v>
      </c>
      <c r="M160">
        <v>0</v>
      </c>
      <c r="N160">
        <v>0</v>
      </c>
    </row>
    <row r="161" spans="1:14" x14ac:dyDescent="0.3">
      <c r="A161" t="s">
        <v>638</v>
      </c>
      <c r="B161" t="s">
        <v>639</v>
      </c>
      <c r="C161" t="s">
        <v>75</v>
      </c>
      <c r="F161" t="s">
        <v>2129</v>
      </c>
      <c r="G161">
        <v>0</v>
      </c>
      <c r="K161" t="s">
        <v>2228</v>
      </c>
      <c r="L161">
        <v>0</v>
      </c>
      <c r="M161">
        <v>0</v>
      </c>
      <c r="N161">
        <v>0</v>
      </c>
    </row>
    <row r="162" spans="1:14" x14ac:dyDescent="0.3">
      <c r="A162" t="s">
        <v>640</v>
      </c>
      <c r="B162" t="s">
        <v>641</v>
      </c>
      <c r="C162" t="s">
        <v>75</v>
      </c>
      <c r="F162" t="s">
        <v>2129</v>
      </c>
      <c r="G162">
        <v>0</v>
      </c>
      <c r="K162" t="s">
        <v>2228</v>
      </c>
      <c r="L162">
        <v>0</v>
      </c>
      <c r="M162">
        <v>0</v>
      </c>
      <c r="N162">
        <v>0</v>
      </c>
    </row>
    <row r="163" spans="1:14" x14ac:dyDescent="0.3">
      <c r="A163" t="s">
        <v>642</v>
      </c>
      <c r="B163" t="s">
        <v>643</v>
      </c>
      <c r="C163" t="s">
        <v>75</v>
      </c>
      <c r="F163" t="s">
        <v>2129</v>
      </c>
      <c r="G163">
        <v>0</v>
      </c>
      <c r="K163" t="s">
        <v>2228</v>
      </c>
      <c r="L163">
        <v>0</v>
      </c>
      <c r="M163">
        <v>0</v>
      </c>
      <c r="N163">
        <v>0</v>
      </c>
    </row>
    <row r="164" spans="1:14" x14ac:dyDescent="0.3">
      <c r="A164" t="s">
        <v>644</v>
      </c>
      <c r="B164" t="s">
        <v>645</v>
      </c>
      <c r="C164" t="s">
        <v>75</v>
      </c>
      <c r="F164" t="s">
        <v>2129</v>
      </c>
      <c r="G164">
        <v>0</v>
      </c>
      <c r="K164" t="s">
        <v>2228</v>
      </c>
      <c r="L164">
        <v>0</v>
      </c>
      <c r="M164">
        <v>0</v>
      </c>
      <c r="N164">
        <v>0</v>
      </c>
    </row>
    <row r="165" spans="1:14" x14ac:dyDescent="0.3">
      <c r="A165" t="s">
        <v>646</v>
      </c>
      <c r="B165" t="s">
        <v>647</v>
      </c>
      <c r="C165" t="s">
        <v>75</v>
      </c>
      <c r="F165" t="s">
        <v>2130</v>
      </c>
      <c r="G165">
        <v>0</v>
      </c>
      <c r="K165" t="s">
        <v>2229</v>
      </c>
      <c r="L165">
        <v>0</v>
      </c>
      <c r="M165">
        <v>0</v>
      </c>
      <c r="N165">
        <v>0</v>
      </c>
    </row>
    <row r="166" spans="1:14" x14ac:dyDescent="0.3">
      <c r="A166" t="s">
        <v>648</v>
      </c>
      <c r="B166" t="s">
        <v>649</v>
      </c>
      <c r="C166" t="s">
        <v>75</v>
      </c>
      <c r="F166" t="s">
        <v>2130</v>
      </c>
      <c r="G166">
        <v>0</v>
      </c>
      <c r="K166" t="s">
        <v>2229</v>
      </c>
      <c r="L166">
        <v>0</v>
      </c>
      <c r="M166">
        <v>0</v>
      </c>
      <c r="N166">
        <v>0</v>
      </c>
    </row>
    <row r="167" spans="1:14" x14ac:dyDescent="0.3">
      <c r="A167" t="s">
        <v>650</v>
      </c>
      <c r="B167" t="s">
        <v>651</v>
      </c>
      <c r="C167" t="s">
        <v>75</v>
      </c>
      <c r="F167" t="s">
        <v>2131</v>
      </c>
      <c r="G167">
        <v>0</v>
      </c>
      <c r="K167" t="s">
        <v>2230</v>
      </c>
      <c r="L167">
        <v>0</v>
      </c>
      <c r="M167">
        <v>0</v>
      </c>
      <c r="N167">
        <v>0</v>
      </c>
    </row>
    <row r="168" spans="1:14" x14ac:dyDescent="0.3">
      <c r="A168" t="s">
        <v>652</v>
      </c>
      <c r="B168" t="s">
        <v>653</v>
      </c>
      <c r="C168" t="s">
        <v>75</v>
      </c>
      <c r="F168" t="s">
        <v>2132</v>
      </c>
      <c r="G168">
        <v>0</v>
      </c>
      <c r="K168" t="s">
        <v>2231</v>
      </c>
      <c r="L168">
        <v>0</v>
      </c>
      <c r="M168">
        <v>0</v>
      </c>
      <c r="N168">
        <v>0</v>
      </c>
    </row>
    <row r="169" spans="1:14" x14ac:dyDescent="0.3">
      <c r="A169" t="s">
        <v>654</v>
      </c>
      <c r="B169" t="s">
        <v>655</v>
      </c>
      <c r="C169" t="s">
        <v>75</v>
      </c>
      <c r="F169" t="s">
        <v>2133</v>
      </c>
      <c r="G169">
        <v>0</v>
      </c>
      <c r="K169" t="s">
        <v>2232</v>
      </c>
      <c r="L169">
        <v>0</v>
      </c>
      <c r="M169">
        <v>0</v>
      </c>
      <c r="N169">
        <v>0</v>
      </c>
    </row>
    <row r="170" spans="1:14" x14ac:dyDescent="0.3">
      <c r="A170" t="s">
        <v>656</v>
      </c>
      <c r="B170" t="s">
        <v>657</v>
      </c>
      <c r="C170" t="s">
        <v>75</v>
      </c>
      <c r="F170" t="s">
        <v>2134</v>
      </c>
      <c r="G170">
        <v>0</v>
      </c>
      <c r="K170" t="s">
        <v>2233</v>
      </c>
      <c r="L170">
        <v>0</v>
      </c>
      <c r="M170">
        <v>0</v>
      </c>
      <c r="N170">
        <v>0</v>
      </c>
    </row>
    <row r="171" spans="1:14" x14ac:dyDescent="0.3">
      <c r="A171" t="s">
        <v>658</v>
      </c>
      <c r="B171" t="s">
        <v>659</v>
      </c>
      <c r="C171" t="s">
        <v>75</v>
      </c>
      <c r="D171" t="s">
        <v>2175</v>
      </c>
      <c r="F171" t="s">
        <v>2130</v>
      </c>
      <c r="G171">
        <v>0</v>
      </c>
      <c r="J171" t="s">
        <v>30</v>
      </c>
      <c r="K171" t="s">
        <v>2229</v>
      </c>
      <c r="L171">
        <v>0</v>
      </c>
      <c r="M171">
        <v>0</v>
      </c>
      <c r="N171">
        <v>0</v>
      </c>
    </row>
    <row r="172" spans="1:14" x14ac:dyDescent="0.3">
      <c r="A172" t="s">
        <v>660</v>
      </c>
      <c r="B172" t="s">
        <v>661</v>
      </c>
      <c r="C172" t="s">
        <v>75</v>
      </c>
      <c r="D172" t="s">
        <v>2175</v>
      </c>
      <c r="F172" t="s">
        <v>2132</v>
      </c>
      <c r="G172">
        <v>0</v>
      </c>
      <c r="J172" t="s">
        <v>30</v>
      </c>
      <c r="K172" t="s">
        <v>2231</v>
      </c>
      <c r="L172">
        <v>0</v>
      </c>
      <c r="M172">
        <v>0</v>
      </c>
      <c r="N172">
        <v>0</v>
      </c>
    </row>
    <row r="173" spans="1:14" x14ac:dyDescent="0.3">
      <c r="A173" t="s">
        <v>662</v>
      </c>
      <c r="B173" t="s">
        <v>663</v>
      </c>
      <c r="C173" t="s">
        <v>75</v>
      </c>
      <c r="F173" t="s">
        <v>2135</v>
      </c>
      <c r="G173">
        <v>0</v>
      </c>
      <c r="K173" t="s">
        <v>2234</v>
      </c>
      <c r="L173">
        <v>0</v>
      </c>
      <c r="M173">
        <v>0</v>
      </c>
      <c r="N173">
        <v>0</v>
      </c>
    </row>
    <row r="174" spans="1:14" x14ac:dyDescent="0.3">
      <c r="A174" t="s">
        <v>664</v>
      </c>
      <c r="B174" t="s">
        <v>665</v>
      </c>
      <c r="C174" t="s">
        <v>75</v>
      </c>
      <c r="F174" t="s">
        <v>2135</v>
      </c>
      <c r="G174">
        <v>0</v>
      </c>
      <c r="K174" t="s">
        <v>2234</v>
      </c>
      <c r="L174">
        <v>0</v>
      </c>
      <c r="M174">
        <v>0</v>
      </c>
      <c r="N174">
        <v>0</v>
      </c>
    </row>
    <row r="175" spans="1:14" x14ac:dyDescent="0.3">
      <c r="A175" t="s">
        <v>666</v>
      </c>
      <c r="B175" t="s">
        <v>667</v>
      </c>
      <c r="C175" t="s">
        <v>75</v>
      </c>
      <c r="F175" t="s">
        <v>2135</v>
      </c>
      <c r="G175">
        <v>0</v>
      </c>
      <c r="K175" t="s">
        <v>2234</v>
      </c>
      <c r="L175">
        <v>0</v>
      </c>
      <c r="M175">
        <v>0</v>
      </c>
      <c r="N175">
        <v>0</v>
      </c>
    </row>
    <row r="176" spans="1:14" x14ac:dyDescent="0.3">
      <c r="A176" t="s">
        <v>668</v>
      </c>
      <c r="B176" t="s">
        <v>669</v>
      </c>
      <c r="C176" t="s">
        <v>75</v>
      </c>
      <c r="F176" t="s">
        <v>2135</v>
      </c>
      <c r="G176">
        <v>0</v>
      </c>
      <c r="K176" t="s">
        <v>2234</v>
      </c>
      <c r="L176">
        <v>0</v>
      </c>
      <c r="M176">
        <v>0</v>
      </c>
      <c r="N176">
        <v>0</v>
      </c>
    </row>
    <row r="177" spans="1:14" x14ac:dyDescent="0.3">
      <c r="A177" t="s">
        <v>670</v>
      </c>
      <c r="B177" t="s">
        <v>671</v>
      </c>
      <c r="C177" t="s">
        <v>75</v>
      </c>
      <c r="F177" t="s">
        <v>2135</v>
      </c>
      <c r="G177">
        <v>0</v>
      </c>
      <c r="K177" t="s">
        <v>2234</v>
      </c>
      <c r="L177">
        <v>0</v>
      </c>
      <c r="M177">
        <v>0</v>
      </c>
      <c r="N177">
        <v>0</v>
      </c>
    </row>
    <row r="178" spans="1:14" x14ac:dyDescent="0.3">
      <c r="A178" t="s">
        <v>672</v>
      </c>
      <c r="B178" t="s">
        <v>673</v>
      </c>
      <c r="C178" t="s">
        <v>75</v>
      </c>
      <c r="F178" t="s">
        <v>2136</v>
      </c>
      <c r="G178">
        <v>0</v>
      </c>
      <c r="K178" t="s">
        <v>2235</v>
      </c>
      <c r="L178">
        <v>0</v>
      </c>
      <c r="M178">
        <v>0</v>
      </c>
      <c r="N178">
        <v>0</v>
      </c>
    </row>
    <row r="179" spans="1:14" x14ac:dyDescent="0.3">
      <c r="A179" t="s">
        <v>674</v>
      </c>
      <c r="B179" t="s">
        <v>675</v>
      </c>
      <c r="C179" t="s">
        <v>75</v>
      </c>
      <c r="D179" t="s">
        <v>2175</v>
      </c>
      <c r="F179" t="s">
        <v>2136</v>
      </c>
      <c r="G179">
        <v>0</v>
      </c>
      <c r="J179" t="s">
        <v>30</v>
      </c>
      <c r="K179" t="s">
        <v>2235</v>
      </c>
      <c r="L179">
        <v>0</v>
      </c>
      <c r="M179">
        <v>0</v>
      </c>
      <c r="N179">
        <v>0</v>
      </c>
    </row>
    <row r="180" spans="1:14" x14ac:dyDescent="0.3">
      <c r="A180" t="s">
        <v>676</v>
      </c>
      <c r="B180" t="s">
        <v>677</v>
      </c>
      <c r="C180" t="s">
        <v>75</v>
      </c>
      <c r="F180" t="s">
        <v>2132</v>
      </c>
      <c r="G180">
        <v>0</v>
      </c>
      <c r="K180" t="s">
        <v>2231</v>
      </c>
      <c r="L180">
        <v>0</v>
      </c>
      <c r="M180">
        <v>0</v>
      </c>
      <c r="N180">
        <v>0</v>
      </c>
    </row>
    <row r="181" spans="1:14" x14ac:dyDescent="0.3">
      <c r="A181" t="s">
        <v>678</v>
      </c>
      <c r="B181" t="s">
        <v>679</v>
      </c>
      <c r="C181" t="s">
        <v>75</v>
      </c>
      <c r="D181" t="s">
        <v>2175</v>
      </c>
      <c r="F181" t="s">
        <v>2132</v>
      </c>
      <c r="G181">
        <v>0</v>
      </c>
      <c r="J181" t="s">
        <v>30</v>
      </c>
      <c r="K181" t="s">
        <v>2231</v>
      </c>
      <c r="L181">
        <v>0</v>
      </c>
      <c r="M181">
        <v>0</v>
      </c>
      <c r="N181">
        <v>0</v>
      </c>
    </row>
    <row r="182" spans="1:14" x14ac:dyDescent="0.3">
      <c r="A182" t="s">
        <v>680</v>
      </c>
      <c r="B182" t="s">
        <v>681</v>
      </c>
      <c r="C182" t="s">
        <v>75</v>
      </c>
      <c r="F182" t="s">
        <v>2137</v>
      </c>
      <c r="G182">
        <v>0</v>
      </c>
      <c r="K182" t="s">
        <v>2236</v>
      </c>
      <c r="L182">
        <v>0</v>
      </c>
      <c r="M182">
        <v>0</v>
      </c>
      <c r="N182">
        <v>0</v>
      </c>
    </row>
    <row r="183" spans="1:14" x14ac:dyDescent="0.3">
      <c r="A183" t="s">
        <v>682</v>
      </c>
      <c r="B183" t="s">
        <v>683</v>
      </c>
      <c r="C183" t="s">
        <v>75</v>
      </c>
      <c r="D183" t="s">
        <v>2175</v>
      </c>
      <c r="F183" t="s">
        <v>2137</v>
      </c>
      <c r="G183">
        <v>0</v>
      </c>
      <c r="J183" t="s">
        <v>30</v>
      </c>
      <c r="K183" t="s">
        <v>2236</v>
      </c>
      <c r="L183">
        <v>0</v>
      </c>
      <c r="M183">
        <v>0</v>
      </c>
      <c r="N183">
        <v>0</v>
      </c>
    </row>
    <row r="184" spans="1:14" x14ac:dyDescent="0.3">
      <c r="A184" t="s">
        <v>684</v>
      </c>
      <c r="B184" t="s">
        <v>685</v>
      </c>
      <c r="C184" t="s">
        <v>75</v>
      </c>
      <c r="F184" t="s">
        <v>2138</v>
      </c>
      <c r="G184">
        <v>0</v>
      </c>
      <c r="K184" t="s">
        <v>2237</v>
      </c>
      <c r="L184">
        <v>0</v>
      </c>
      <c r="M184">
        <v>0</v>
      </c>
      <c r="N184">
        <v>0</v>
      </c>
    </row>
    <row r="185" spans="1:14" x14ac:dyDescent="0.3">
      <c r="A185" t="s">
        <v>686</v>
      </c>
      <c r="B185" t="s">
        <v>687</v>
      </c>
      <c r="C185" t="s">
        <v>75</v>
      </c>
      <c r="F185" t="s">
        <v>2138</v>
      </c>
      <c r="G185">
        <v>0</v>
      </c>
      <c r="K185" t="s">
        <v>2237</v>
      </c>
      <c r="L185">
        <v>0</v>
      </c>
      <c r="M185">
        <v>0</v>
      </c>
      <c r="N185">
        <v>0</v>
      </c>
    </row>
    <row r="186" spans="1:14" x14ac:dyDescent="0.3">
      <c r="A186" t="s">
        <v>688</v>
      </c>
      <c r="B186" t="s">
        <v>689</v>
      </c>
      <c r="C186" t="s">
        <v>75</v>
      </c>
      <c r="F186" t="s">
        <v>2139</v>
      </c>
      <c r="G186">
        <v>0</v>
      </c>
      <c r="K186" t="s">
        <v>2238</v>
      </c>
      <c r="L186">
        <v>0</v>
      </c>
      <c r="M186">
        <v>0</v>
      </c>
      <c r="N186">
        <v>0</v>
      </c>
    </row>
    <row r="187" spans="1:14" x14ac:dyDescent="0.3">
      <c r="A187" t="s">
        <v>690</v>
      </c>
      <c r="B187" t="s">
        <v>691</v>
      </c>
      <c r="C187" t="s">
        <v>75</v>
      </c>
      <c r="F187" t="s">
        <v>2140</v>
      </c>
      <c r="G187">
        <v>0</v>
      </c>
      <c r="K187" t="s">
        <v>2239</v>
      </c>
      <c r="L187">
        <v>0</v>
      </c>
      <c r="M187">
        <v>0</v>
      </c>
      <c r="N187">
        <v>0</v>
      </c>
    </row>
    <row r="188" spans="1:14" x14ac:dyDescent="0.3">
      <c r="A188" t="s">
        <v>692</v>
      </c>
      <c r="B188" t="s">
        <v>693</v>
      </c>
      <c r="C188" t="s">
        <v>75</v>
      </c>
      <c r="F188" t="s">
        <v>2141</v>
      </c>
      <c r="G188">
        <v>0</v>
      </c>
      <c r="K188" t="s">
        <v>2240</v>
      </c>
      <c r="L188">
        <v>0</v>
      </c>
      <c r="M188">
        <v>0</v>
      </c>
      <c r="N188">
        <v>0</v>
      </c>
    </row>
    <row r="189" spans="1:14" x14ac:dyDescent="0.3">
      <c r="A189" t="s">
        <v>694</v>
      </c>
      <c r="B189" t="s">
        <v>695</v>
      </c>
      <c r="C189" t="s">
        <v>75</v>
      </c>
      <c r="F189" t="s">
        <v>2142</v>
      </c>
      <c r="G189">
        <v>0</v>
      </c>
      <c r="K189" t="s">
        <v>2241</v>
      </c>
      <c r="L189">
        <v>0</v>
      </c>
      <c r="M189">
        <v>0</v>
      </c>
      <c r="N189">
        <v>0</v>
      </c>
    </row>
    <row r="190" spans="1:14" x14ac:dyDescent="0.3">
      <c r="A190" t="s">
        <v>696</v>
      </c>
      <c r="B190" t="s">
        <v>697</v>
      </c>
      <c r="C190" t="s">
        <v>75</v>
      </c>
      <c r="F190" t="s">
        <v>2141</v>
      </c>
      <c r="G190">
        <v>0</v>
      </c>
      <c r="K190" t="s">
        <v>2240</v>
      </c>
      <c r="L190">
        <v>0</v>
      </c>
      <c r="M190">
        <v>0</v>
      </c>
      <c r="N190">
        <v>0</v>
      </c>
    </row>
    <row r="191" spans="1:14" x14ac:dyDescent="0.3">
      <c r="A191" t="s">
        <v>698</v>
      </c>
      <c r="B191" t="s">
        <v>699</v>
      </c>
      <c r="C191" t="s">
        <v>75</v>
      </c>
      <c r="F191" t="s">
        <v>2143</v>
      </c>
      <c r="G191">
        <v>0</v>
      </c>
      <c r="K191" t="s">
        <v>2242</v>
      </c>
      <c r="L191">
        <v>0</v>
      </c>
      <c r="M191">
        <v>0</v>
      </c>
      <c r="N191">
        <v>0</v>
      </c>
    </row>
    <row r="192" spans="1:14" x14ac:dyDescent="0.3">
      <c r="A192" t="s">
        <v>700</v>
      </c>
      <c r="B192" t="s">
        <v>701</v>
      </c>
      <c r="C192" t="s">
        <v>75</v>
      </c>
      <c r="F192" t="s">
        <v>2144</v>
      </c>
      <c r="G192">
        <v>0</v>
      </c>
      <c r="K192" t="s">
        <v>2243</v>
      </c>
      <c r="L192">
        <v>0</v>
      </c>
      <c r="M192">
        <v>0</v>
      </c>
      <c r="N192">
        <v>0</v>
      </c>
    </row>
    <row r="193" spans="1:14" x14ac:dyDescent="0.3">
      <c r="A193" t="s">
        <v>702</v>
      </c>
      <c r="B193" t="s">
        <v>703</v>
      </c>
      <c r="C193" t="s">
        <v>75</v>
      </c>
      <c r="F193" t="s">
        <v>2145</v>
      </c>
      <c r="G193">
        <v>0</v>
      </c>
      <c r="K193" t="s">
        <v>2244</v>
      </c>
      <c r="L193">
        <v>0</v>
      </c>
      <c r="M193">
        <v>0</v>
      </c>
      <c r="N193">
        <v>0</v>
      </c>
    </row>
    <row r="194" spans="1:14" x14ac:dyDescent="0.3">
      <c r="A194" t="s">
        <v>704</v>
      </c>
      <c r="B194" t="s">
        <v>705</v>
      </c>
      <c r="C194" t="s">
        <v>75</v>
      </c>
      <c r="F194" t="s">
        <v>2145</v>
      </c>
      <c r="G194">
        <v>0</v>
      </c>
      <c r="K194" t="s">
        <v>2244</v>
      </c>
      <c r="L194">
        <v>0</v>
      </c>
      <c r="M194">
        <v>0</v>
      </c>
      <c r="N194">
        <v>0</v>
      </c>
    </row>
    <row r="195" spans="1:14" x14ac:dyDescent="0.3">
      <c r="A195" t="s">
        <v>706</v>
      </c>
      <c r="B195" t="s">
        <v>707</v>
      </c>
      <c r="C195" t="s">
        <v>75</v>
      </c>
      <c r="F195" t="s">
        <v>2145</v>
      </c>
      <c r="G195">
        <v>0</v>
      </c>
      <c r="K195" t="s">
        <v>2244</v>
      </c>
      <c r="L195">
        <v>0</v>
      </c>
      <c r="M195">
        <v>0</v>
      </c>
      <c r="N195">
        <v>0</v>
      </c>
    </row>
    <row r="196" spans="1:14" x14ac:dyDescent="0.3">
      <c r="A196" t="s">
        <v>708</v>
      </c>
      <c r="B196" t="s">
        <v>709</v>
      </c>
      <c r="C196" t="s">
        <v>75</v>
      </c>
      <c r="F196" t="s">
        <v>2145</v>
      </c>
      <c r="G196">
        <v>0</v>
      </c>
      <c r="K196" t="s">
        <v>2244</v>
      </c>
      <c r="L196">
        <v>0</v>
      </c>
      <c r="M196">
        <v>0</v>
      </c>
      <c r="N196">
        <v>0</v>
      </c>
    </row>
    <row r="197" spans="1:14" x14ac:dyDescent="0.3">
      <c r="A197" t="s">
        <v>710</v>
      </c>
      <c r="B197" t="s">
        <v>711</v>
      </c>
      <c r="C197" t="s">
        <v>75</v>
      </c>
      <c r="F197" t="s">
        <v>2145</v>
      </c>
      <c r="G197">
        <v>0</v>
      </c>
      <c r="K197" t="s">
        <v>2244</v>
      </c>
      <c r="L197">
        <v>0</v>
      </c>
      <c r="M197">
        <v>0</v>
      </c>
      <c r="N197">
        <v>0</v>
      </c>
    </row>
    <row r="198" spans="1:14" x14ac:dyDescent="0.3">
      <c r="A198" t="s">
        <v>712</v>
      </c>
      <c r="B198" t="s">
        <v>713</v>
      </c>
      <c r="C198" t="s">
        <v>75</v>
      </c>
      <c r="F198" t="s">
        <v>2145</v>
      </c>
      <c r="G198">
        <v>0</v>
      </c>
      <c r="K198" t="s">
        <v>2244</v>
      </c>
      <c r="L198">
        <v>0</v>
      </c>
      <c r="M198">
        <v>0</v>
      </c>
      <c r="N198">
        <v>0</v>
      </c>
    </row>
    <row r="199" spans="1:14" x14ac:dyDescent="0.3">
      <c r="A199" t="s">
        <v>714</v>
      </c>
      <c r="B199" t="s">
        <v>715</v>
      </c>
      <c r="C199" t="s">
        <v>75</v>
      </c>
      <c r="F199" t="s">
        <v>2145</v>
      </c>
      <c r="G199">
        <v>0</v>
      </c>
      <c r="K199" t="s">
        <v>2244</v>
      </c>
      <c r="L199">
        <v>0</v>
      </c>
      <c r="M199">
        <v>0</v>
      </c>
      <c r="N199">
        <v>0</v>
      </c>
    </row>
    <row r="200" spans="1:14" x14ac:dyDescent="0.3">
      <c r="A200" t="s">
        <v>716</v>
      </c>
      <c r="B200" t="s">
        <v>717</v>
      </c>
      <c r="C200" t="s">
        <v>75</v>
      </c>
      <c r="F200" t="s">
        <v>2145</v>
      </c>
      <c r="G200">
        <v>0</v>
      </c>
      <c r="K200" t="s">
        <v>2244</v>
      </c>
      <c r="L200">
        <v>0</v>
      </c>
      <c r="M200">
        <v>0</v>
      </c>
      <c r="N200">
        <v>0</v>
      </c>
    </row>
    <row r="201" spans="1:14" x14ac:dyDescent="0.3">
      <c r="A201" t="s">
        <v>718</v>
      </c>
      <c r="B201" t="s">
        <v>719</v>
      </c>
      <c r="C201" t="s">
        <v>75</v>
      </c>
      <c r="F201" t="s">
        <v>2145</v>
      </c>
      <c r="G201">
        <v>0</v>
      </c>
      <c r="K201" t="s">
        <v>2244</v>
      </c>
      <c r="L201">
        <v>0</v>
      </c>
      <c r="M201">
        <v>0</v>
      </c>
      <c r="N201">
        <v>0</v>
      </c>
    </row>
    <row r="202" spans="1:14" x14ac:dyDescent="0.3">
      <c r="A202" t="s">
        <v>720</v>
      </c>
      <c r="B202" t="s">
        <v>721</v>
      </c>
      <c r="C202" t="s">
        <v>75</v>
      </c>
      <c r="F202" t="s">
        <v>2146</v>
      </c>
      <c r="G202">
        <v>0</v>
      </c>
      <c r="K202" t="s">
        <v>2245</v>
      </c>
      <c r="L202">
        <v>0</v>
      </c>
      <c r="M202">
        <v>0</v>
      </c>
      <c r="N202">
        <v>0</v>
      </c>
    </row>
    <row r="203" spans="1:14" x14ac:dyDescent="0.3">
      <c r="A203" t="s">
        <v>722</v>
      </c>
      <c r="B203" t="s">
        <v>723</v>
      </c>
      <c r="C203" t="s">
        <v>75</v>
      </c>
      <c r="F203" t="s">
        <v>2141</v>
      </c>
      <c r="G203">
        <v>0</v>
      </c>
      <c r="K203" t="s">
        <v>2240</v>
      </c>
      <c r="L203">
        <v>0</v>
      </c>
      <c r="M203">
        <v>0</v>
      </c>
      <c r="N203">
        <v>0</v>
      </c>
    </row>
    <row r="204" spans="1:14" x14ac:dyDescent="0.3">
      <c r="A204" t="s">
        <v>724</v>
      </c>
      <c r="B204" t="s">
        <v>725</v>
      </c>
      <c r="C204" t="s">
        <v>75</v>
      </c>
      <c r="F204" t="s">
        <v>2147</v>
      </c>
      <c r="G204">
        <v>0</v>
      </c>
      <c r="K204" t="s">
        <v>2246</v>
      </c>
      <c r="L204">
        <v>0</v>
      </c>
      <c r="M204">
        <v>0</v>
      </c>
      <c r="N204">
        <v>0</v>
      </c>
    </row>
    <row r="205" spans="1:14" x14ac:dyDescent="0.3">
      <c r="A205" t="s">
        <v>77</v>
      </c>
      <c r="B205" t="s">
        <v>726</v>
      </c>
      <c r="C205" t="s">
        <v>29</v>
      </c>
      <c r="F205" t="s">
        <v>2148</v>
      </c>
      <c r="G205">
        <v>0</v>
      </c>
      <c r="K205" t="s">
        <v>2247</v>
      </c>
      <c r="L205">
        <v>0</v>
      </c>
      <c r="M205">
        <v>0</v>
      </c>
      <c r="N205">
        <v>0</v>
      </c>
    </row>
    <row r="206" spans="1:14" x14ac:dyDescent="0.3">
      <c r="A206" t="s">
        <v>727</v>
      </c>
      <c r="B206" t="s">
        <v>728</v>
      </c>
      <c r="C206" t="s">
        <v>29</v>
      </c>
      <c r="F206" t="s">
        <v>2149</v>
      </c>
      <c r="G206">
        <v>0</v>
      </c>
      <c r="K206" t="s">
        <v>2248</v>
      </c>
      <c r="L206">
        <v>0</v>
      </c>
      <c r="M206">
        <v>0</v>
      </c>
      <c r="N206">
        <v>0</v>
      </c>
    </row>
    <row r="207" spans="1:14" x14ac:dyDescent="0.3">
      <c r="A207" t="s">
        <v>78</v>
      </c>
      <c r="B207" t="s">
        <v>729</v>
      </c>
      <c r="C207" t="s">
        <v>29</v>
      </c>
      <c r="F207" t="s">
        <v>2148</v>
      </c>
      <c r="G207">
        <v>0</v>
      </c>
      <c r="K207" t="s">
        <v>2247</v>
      </c>
      <c r="L207">
        <v>0</v>
      </c>
      <c r="M207">
        <v>0</v>
      </c>
      <c r="N207">
        <v>0</v>
      </c>
    </row>
    <row r="208" spans="1:14" x14ac:dyDescent="0.3">
      <c r="A208" t="s">
        <v>730</v>
      </c>
      <c r="B208" t="s">
        <v>731</v>
      </c>
      <c r="C208" t="s">
        <v>29</v>
      </c>
      <c r="F208" t="s">
        <v>2149</v>
      </c>
      <c r="G208">
        <v>0</v>
      </c>
      <c r="K208" t="s">
        <v>2248</v>
      </c>
      <c r="L208">
        <v>0</v>
      </c>
      <c r="M208">
        <v>0</v>
      </c>
      <c r="N208">
        <v>0</v>
      </c>
    </row>
    <row r="209" spans="1:14" x14ac:dyDescent="0.3">
      <c r="A209" t="s">
        <v>79</v>
      </c>
      <c r="B209" t="s">
        <v>732</v>
      </c>
      <c r="C209" t="s">
        <v>29</v>
      </c>
      <c r="F209" t="s">
        <v>2148</v>
      </c>
      <c r="G209">
        <v>0</v>
      </c>
      <c r="K209" t="s">
        <v>2247</v>
      </c>
      <c r="L209">
        <v>0</v>
      </c>
      <c r="M209">
        <v>0</v>
      </c>
      <c r="N209">
        <v>0</v>
      </c>
    </row>
    <row r="210" spans="1:14" x14ac:dyDescent="0.3">
      <c r="A210" t="s">
        <v>733</v>
      </c>
      <c r="B210" t="s">
        <v>734</v>
      </c>
      <c r="C210" t="s">
        <v>75</v>
      </c>
      <c r="F210" t="s">
        <v>2150</v>
      </c>
      <c r="G210">
        <v>0</v>
      </c>
      <c r="K210" t="s">
        <v>2249</v>
      </c>
      <c r="L210">
        <v>0</v>
      </c>
      <c r="M210">
        <v>0</v>
      </c>
      <c r="N210">
        <v>0</v>
      </c>
    </row>
    <row r="211" spans="1:14" x14ac:dyDescent="0.3">
      <c r="A211" t="s">
        <v>80</v>
      </c>
      <c r="B211" t="s">
        <v>735</v>
      </c>
      <c r="C211" t="s">
        <v>75</v>
      </c>
      <c r="F211">
        <v>0</v>
      </c>
      <c r="G211">
        <v>0</v>
      </c>
      <c r="K211">
        <v>0</v>
      </c>
      <c r="L211">
        <v>0</v>
      </c>
      <c r="M211">
        <v>0</v>
      </c>
      <c r="N211">
        <v>0</v>
      </c>
    </row>
    <row r="212" spans="1:14" x14ac:dyDescent="0.3">
      <c r="A212" t="s">
        <v>736</v>
      </c>
      <c r="B212" t="s">
        <v>737</v>
      </c>
      <c r="C212" t="s">
        <v>65</v>
      </c>
      <c r="F212" t="s">
        <v>2151</v>
      </c>
      <c r="G212">
        <v>0</v>
      </c>
      <c r="K212" t="s">
        <v>2250</v>
      </c>
      <c r="L212">
        <v>0</v>
      </c>
      <c r="M212">
        <v>0</v>
      </c>
      <c r="N212">
        <v>0</v>
      </c>
    </row>
    <row r="213" spans="1:14" x14ac:dyDescent="0.3">
      <c r="A213" t="s">
        <v>738</v>
      </c>
      <c r="B213" t="s">
        <v>739</v>
      </c>
      <c r="C213" t="s">
        <v>62</v>
      </c>
      <c r="F213" t="s">
        <v>2070</v>
      </c>
      <c r="G213">
        <v>0</v>
      </c>
      <c r="K213" t="s">
        <v>2251</v>
      </c>
      <c r="L213">
        <v>0</v>
      </c>
      <c r="M213">
        <v>0</v>
      </c>
      <c r="N213">
        <v>0</v>
      </c>
    </row>
    <row r="214" spans="1:14" x14ac:dyDescent="0.3">
      <c r="A214" t="s">
        <v>81</v>
      </c>
      <c r="B214" t="s">
        <v>740</v>
      </c>
      <c r="C214" t="s">
        <v>82</v>
      </c>
      <c r="F214" t="s">
        <v>2152</v>
      </c>
      <c r="G214">
        <v>0</v>
      </c>
      <c r="K214" t="s">
        <v>2252</v>
      </c>
      <c r="L214">
        <v>0</v>
      </c>
      <c r="M214">
        <v>0</v>
      </c>
      <c r="N214">
        <v>0</v>
      </c>
    </row>
    <row r="215" spans="1:14" x14ac:dyDescent="0.3">
      <c r="A215" t="s">
        <v>83</v>
      </c>
      <c r="B215" t="s">
        <v>741</v>
      </c>
      <c r="C215" t="s">
        <v>82</v>
      </c>
      <c r="F215" t="s">
        <v>2096</v>
      </c>
      <c r="G215">
        <v>0</v>
      </c>
      <c r="K215" t="s">
        <v>2178</v>
      </c>
      <c r="L215">
        <v>0</v>
      </c>
      <c r="M215">
        <v>0</v>
      </c>
      <c r="N215">
        <v>0</v>
      </c>
    </row>
    <row r="216" spans="1:14" x14ac:dyDescent="0.3">
      <c r="A216" t="s">
        <v>742</v>
      </c>
      <c r="B216" t="s">
        <v>741</v>
      </c>
      <c r="C216" t="s">
        <v>82</v>
      </c>
      <c r="F216" t="s">
        <v>2096</v>
      </c>
      <c r="G216">
        <v>0</v>
      </c>
      <c r="K216" t="s">
        <v>2178</v>
      </c>
      <c r="L216">
        <v>0</v>
      </c>
      <c r="M216" t="e">
        <v>#N/A</v>
      </c>
      <c r="N216" t="e">
        <v>#N/A</v>
      </c>
    </row>
    <row r="217" spans="1:14" x14ac:dyDescent="0.3">
      <c r="A217" t="s">
        <v>743</v>
      </c>
      <c r="B217" t="s">
        <v>744</v>
      </c>
      <c r="C217" t="s">
        <v>82</v>
      </c>
      <c r="F217" t="s">
        <v>2096</v>
      </c>
      <c r="G217">
        <v>0</v>
      </c>
      <c r="K217" t="s">
        <v>2178</v>
      </c>
      <c r="L217">
        <v>0</v>
      </c>
      <c r="M217">
        <v>0</v>
      </c>
      <c r="N217">
        <v>0</v>
      </c>
    </row>
    <row r="218" spans="1:14" x14ac:dyDescent="0.3">
      <c r="A218" t="s">
        <v>745</v>
      </c>
      <c r="B218" t="s">
        <v>746</v>
      </c>
      <c r="C218" t="s">
        <v>82</v>
      </c>
      <c r="F218" t="s">
        <v>2096</v>
      </c>
      <c r="G218">
        <v>0</v>
      </c>
      <c r="K218" t="s">
        <v>2178</v>
      </c>
      <c r="L218">
        <v>0</v>
      </c>
      <c r="M218">
        <v>0</v>
      </c>
      <c r="N218">
        <v>0</v>
      </c>
    </row>
    <row r="219" spans="1:14" x14ac:dyDescent="0.3">
      <c r="A219" t="s">
        <v>747</v>
      </c>
      <c r="B219" t="s">
        <v>748</v>
      </c>
      <c r="C219" t="s">
        <v>82</v>
      </c>
      <c r="F219" t="s">
        <v>2096</v>
      </c>
      <c r="G219">
        <v>0</v>
      </c>
      <c r="K219" t="s">
        <v>2178</v>
      </c>
      <c r="L219">
        <v>0</v>
      </c>
      <c r="M219">
        <v>0</v>
      </c>
      <c r="N219">
        <v>0</v>
      </c>
    </row>
    <row r="220" spans="1:14" x14ac:dyDescent="0.3">
      <c r="A220" t="s">
        <v>84</v>
      </c>
      <c r="B220" t="s">
        <v>749</v>
      </c>
      <c r="C220" t="s">
        <v>29</v>
      </c>
      <c r="F220" t="s">
        <v>2153</v>
      </c>
      <c r="G220">
        <v>0</v>
      </c>
      <c r="K220" t="s">
        <v>2253</v>
      </c>
      <c r="L220">
        <v>0</v>
      </c>
      <c r="M220">
        <v>0</v>
      </c>
      <c r="N220">
        <v>0</v>
      </c>
    </row>
    <row r="221" spans="1:14" x14ac:dyDescent="0.3">
      <c r="A221" t="s">
        <v>85</v>
      </c>
      <c r="B221" t="s">
        <v>750</v>
      </c>
      <c r="C221" t="s">
        <v>29</v>
      </c>
      <c r="F221" t="s">
        <v>2154</v>
      </c>
      <c r="G221" t="s">
        <v>2107</v>
      </c>
      <c r="K221" t="s">
        <v>2254</v>
      </c>
      <c r="L221" t="s">
        <v>2190</v>
      </c>
      <c r="M221">
        <v>0</v>
      </c>
      <c r="N221">
        <v>0</v>
      </c>
    </row>
    <row r="222" spans="1:14" x14ac:dyDescent="0.3">
      <c r="A222" t="s">
        <v>86</v>
      </c>
      <c r="B222" t="s">
        <v>751</v>
      </c>
      <c r="C222" t="s">
        <v>29</v>
      </c>
      <c r="F222" t="s">
        <v>2154</v>
      </c>
      <c r="G222" t="s">
        <v>2107</v>
      </c>
      <c r="K222" t="s">
        <v>2254</v>
      </c>
      <c r="L222" t="s">
        <v>2190</v>
      </c>
      <c r="M222">
        <v>0</v>
      </c>
      <c r="N222">
        <v>0</v>
      </c>
    </row>
    <row r="223" spans="1:14" x14ac:dyDescent="0.3">
      <c r="A223" t="s">
        <v>752</v>
      </c>
      <c r="B223" t="s">
        <v>753</v>
      </c>
      <c r="C223" t="s">
        <v>29</v>
      </c>
      <c r="F223" t="s">
        <v>2154</v>
      </c>
      <c r="G223" t="s">
        <v>2107</v>
      </c>
      <c r="K223" t="s">
        <v>2254</v>
      </c>
      <c r="L223" t="s">
        <v>2190</v>
      </c>
      <c r="M223">
        <v>0</v>
      </c>
      <c r="N223">
        <v>0</v>
      </c>
    </row>
    <row r="224" spans="1:14" x14ac:dyDescent="0.3">
      <c r="A224" t="s">
        <v>754</v>
      </c>
      <c r="B224" t="s">
        <v>755</v>
      </c>
      <c r="C224" t="s">
        <v>82</v>
      </c>
      <c r="F224" t="s">
        <v>2155</v>
      </c>
      <c r="G224" t="s">
        <v>2155</v>
      </c>
      <c r="K224" t="s">
        <v>2255</v>
      </c>
      <c r="L224" t="s">
        <v>2255</v>
      </c>
      <c r="M224">
        <v>0</v>
      </c>
      <c r="N224">
        <v>0</v>
      </c>
    </row>
    <row r="225" spans="1:14" x14ac:dyDescent="0.3">
      <c r="A225" t="s">
        <v>756</v>
      </c>
      <c r="B225" t="s">
        <v>757</v>
      </c>
      <c r="C225" t="s">
        <v>29</v>
      </c>
      <c r="F225" t="s">
        <v>2154</v>
      </c>
      <c r="G225" t="s">
        <v>2107</v>
      </c>
      <c r="K225" t="s">
        <v>2254</v>
      </c>
      <c r="L225" t="s">
        <v>2190</v>
      </c>
      <c r="M225">
        <v>0</v>
      </c>
      <c r="N225">
        <v>0</v>
      </c>
    </row>
    <row r="226" spans="1:14" x14ac:dyDescent="0.3">
      <c r="A226" t="s">
        <v>758</v>
      </c>
      <c r="B226" t="s">
        <v>759</v>
      </c>
      <c r="C226" t="s">
        <v>29</v>
      </c>
      <c r="F226" t="s">
        <v>2154</v>
      </c>
      <c r="G226" t="s">
        <v>2107</v>
      </c>
      <c r="K226" t="s">
        <v>2254</v>
      </c>
      <c r="L226" t="s">
        <v>2190</v>
      </c>
      <c r="M226">
        <v>0</v>
      </c>
      <c r="N226">
        <v>0</v>
      </c>
    </row>
    <row r="227" spans="1:14" x14ac:dyDescent="0.3">
      <c r="A227" t="s">
        <v>87</v>
      </c>
      <c r="B227" t="s">
        <v>760</v>
      </c>
      <c r="C227" t="s">
        <v>82</v>
      </c>
      <c r="F227" t="s">
        <v>2155</v>
      </c>
      <c r="G227" t="s">
        <v>2155</v>
      </c>
      <c r="K227" t="s">
        <v>2255</v>
      </c>
      <c r="L227" t="s">
        <v>2255</v>
      </c>
      <c r="M227">
        <v>0</v>
      </c>
      <c r="N227">
        <v>0</v>
      </c>
    </row>
    <row r="228" spans="1:14" x14ac:dyDescent="0.3">
      <c r="A228" t="s">
        <v>761</v>
      </c>
      <c r="B228" t="s">
        <v>762</v>
      </c>
      <c r="C228" t="s">
        <v>29</v>
      </c>
      <c r="F228" t="s">
        <v>2156</v>
      </c>
      <c r="G228" t="s">
        <v>2107</v>
      </c>
      <c r="K228" t="s">
        <v>2256</v>
      </c>
      <c r="L228" t="s">
        <v>2190</v>
      </c>
      <c r="M228">
        <v>0</v>
      </c>
      <c r="N228">
        <v>0</v>
      </c>
    </row>
    <row r="229" spans="1:14" x14ac:dyDescent="0.3">
      <c r="A229" t="s">
        <v>88</v>
      </c>
      <c r="B229" t="s">
        <v>763</v>
      </c>
      <c r="C229" t="s">
        <v>29</v>
      </c>
      <c r="F229" t="s">
        <v>2156</v>
      </c>
      <c r="G229" t="s">
        <v>2107</v>
      </c>
      <c r="K229" t="s">
        <v>2256</v>
      </c>
      <c r="L229" t="s">
        <v>2190</v>
      </c>
      <c r="M229">
        <v>0</v>
      </c>
      <c r="N229">
        <v>0</v>
      </c>
    </row>
    <row r="230" spans="1:14" x14ac:dyDescent="0.3">
      <c r="A230" t="s">
        <v>764</v>
      </c>
      <c r="B230" t="s">
        <v>763</v>
      </c>
      <c r="C230" t="s">
        <v>29</v>
      </c>
      <c r="F230" t="s">
        <v>2156</v>
      </c>
      <c r="G230" t="s">
        <v>2107</v>
      </c>
      <c r="K230" t="s">
        <v>2256</v>
      </c>
      <c r="L230" t="s">
        <v>2190</v>
      </c>
      <c r="M230">
        <v>0</v>
      </c>
      <c r="N230">
        <v>0</v>
      </c>
    </row>
    <row r="231" spans="1:14" x14ac:dyDescent="0.3">
      <c r="A231" t="s">
        <v>765</v>
      </c>
      <c r="B231" t="s">
        <v>766</v>
      </c>
      <c r="C231" t="s">
        <v>29</v>
      </c>
      <c r="F231" t="s">
        <v>2156</v>
      </c>
      <c r="G231" t="s">
        <v>2107</v>
      </c>
      <c r="K231" t="s">
        <v>2256</v>
      </c>
      <c r="L231" t="s">
        <v>2190</v>
      </c>
      <c r="M231">
        <v>0</v>
      </c>
      <c r="N231">
        <v>0</v>
      </c>
    </row>
    <row r="232" spans="1:14" x14ac:dyDescent="0.3">
      <c r="A232" t="s">
        <v>767</v>
      </c>
      <c r="B232" t="s">
        <v>768</v>
      </c>
      <c r="C232" t="s">
        <v>29</v>
      </c>
      <c r="F232" t="s">
        <v>2156</v>
      </c>
      <c r="G232" t="s">
        <v>2107</v>
      </c>
      <c r="K232" t="s">
        <v>2256</v>
      </c>
      <c r="L232" t="s">
        <v>2190</v>
      </c>
      <c r="M232">
        <v>0</v>
      </c>
      <c r="N232">
        <v>0</v>
      </c>
    </row>
    <row r="233" spans="1:14" x14ac:dyDescent="0.3">
      <c r="A233" t="s">
        <v>769</v>
      </c>
      <c r="B233" t="s">
        <v>770</v>
      </c>
      <c r="C233" t="s">
        <v>29</v>
      </c>
      <c r="F233" t="s">
        <v>2156</v>
      </c>
      <c r="G233" t="s">
        <v>2107</v>
      </c>
      <c r="K233" t="s">
        <v>2256</v>
      </c>
      <c r="L233" t="s">
        <v>2190</v>
      </c>
      <c r="M233">
        <v>0</v>
      </c>
      <c r="N233">
        <v>0</v>
      </c>
    </row>
    <row r="234" spans="1:14" x14ac:dyDescent="0.3">
      <c r="A234" t="s">
        <v>89</v>
      </c>
      <c r="B234" t="s">
        <v>771</v>
      </c>
      <c r="C234" t="s">
        <v>29</v>
      </c>
      <c r="F234" t="s">
        <v>2156</v>
      </c>
      <c r="G234" t="s">
        <v>2107</v>
      </c>
      <c r="K234" t="s">
        <v>2256</v>
      </c>
      <c r="L234" t="s">
        <v>2190</v>
      </c>
      <c r="M234">
        <v>0</v>
      </c>
      <c r="N234">
        <v>0</v>
      </c>
    </row>
    <row r="235" spans="1:14" x14ac:dyDescent="0.3">
      <c r="A235" t="s">
        <v>772</v>
      </c>
      <c r="B235" t="s">
        <v>773</v>
      </c>
      <c r="C235" t="s">
        <v>29</v>
      </c>
      <c r="F235" t="s">
        <v>2156</v>
      </c>
      <c r="G235" t="s">
        <v>2107</v>
      </c>
      <c r="K235" t="s">
        <v>2256</v>
      </c>
      <c r="L235" t="s">
        <v>2190</v>
      </c>
      <c r="M235">
        <v>0</v>
      </c>
      <c r="N235">
        <v>0</v>
      </c>
    </row>
    <row r="236" spans="1:14" x14ac:dyDescent="0.3">
      <c r="A236" t="s">
        <v>774</v>
      </c>
      <c r="B236" t="s">
        <v>775</v>
      </c>
      <c r="C236" t="s">
        <v>29</v>
      </c>
      <c r="F236" t="s">
        <v>2156</v>
      </c>
      <c r="G236" t="s">
        <v>2107</v>
      </c>
      <c r="K236" t="s">
        <v>2256</v>
      </c>
      <c r="L236" t="s">
        <v>2190</v>
      </c>
      <c r="M236">
        <v>0</v>
      </c>
      <c r="N236">
        <v>0</v>
      </c>
    </row>
    <row r="237" spans="1:14" x14ac:dyDescent="0.3">
      <c r="A237" t="s">
        <v>776</v>
      </c>
      <c r="B237" t="s">
        <v>777</v>
      </c>
      <c r="C237" t="s">
        <v>29</v>
      </c>
      <c r="F237" t="s">
        <v>2156</v>
      </c>
      <c r="G237" t="s">
        <v>2107</v>
      </c>
      <c r="K237" t="s">
        <v>2256</v>
      </c>
      <c r="L237" t="s">
        <v>2190</v>
      </c>
      <c r="M237">
        <v>0</v>
      </c>
      <c r="N237">
        <v>0</v>
      </c>
    </row>
    <row r="238" spans="1:14" x14ac:dyDescent="0.3">
      <c r="A238" t="s">
        <v>90</v>
      </c>
      <c r="B238" t="s">
        <v>778</v>
      </c>
      <c r="C238" t="s">
        <v>82</v>
      </c>
      <c r="F238" t="s">
        <v>2157</v>
      </c>
      <c r="G238" t="s">
        <v>2155</v>
      </c>
      <c r="K238" t="s">
        <v>2257</v>
      </c>
      <c r="L238" t="s">
        <v>2255</v>
      </c>
      <c r="M238">
        <v>0</v>
      </c>
      <c r="N238">
        <v>0</v>
      </c>
    </row>
    <row r="239" spans="1:14" x14ac:dyDescent="0.3">
      <c r="A239" t="s">
        <v>779</v>
      </c>
      <c r="B239" t="s">
        <v>780</v>
      </c>
      <c r="C239" t="s">
        <v>29</v>
      </c>
      <c r="F239" t="s">
        <v>2156</v>
      </c>
      <c r="G239" t="s">
        <v>2107</v>
      </c>
      <c r="K239" t="s">
        <v>2256</v>
      </c>
      <c r="L239" t="s">
        <v>2190</v>
      </c>
      <c r="M239">
        <v>0</v>
      </c>
      <c r="N239">
        <v>0</v>
      </c>
    </row>
    <row r="240" spans="1:14" x14ac:dyDescent="0.3">
      <c r="A240" t="s">
        <v>91</v>
      </c>
      <c r="B240" t="s">
        <v>781</v>
      </c>
      <c r="C240" t="s">
        <v>29</v>
      </c>
      <c r="F240" t="s">
        <v>2156</v>
      </c>
      <c r="G240" t="s">
        <v>2107</v>
      </c>
      <c r="K240" t="s">
        <v>2256</v>
      </c>
      <c r="L240" t="s">
        <v>2190</v>
      </c>
      <c r="M240">
        <v>0</v>
      </c>
      <c r="N240">
        <v>0</v>
      </c>
    </row>
    <row r="241" spans="1:14" x14ac:dyDescent="0.3">
      <c r="A241" t="s">
        <v>782</v>
      </c>
      <c r="B241" t="s">
        <v>783</v>
      </c>
      <c r="C241" t="s">
        <v>29</v>
      </c>
      <c r="F241" t="s">
        <v>2156</v>
      </c>
      <c r="G241" t="s">
        <v>2107</v>
      </c>
      <c r="K241" t="s">
        <v>2256</v>
      </c>
      <c r="L241" t="s">
        <v>2190</v>
      </c>
      <c r="M241">
        <v>0</v>
      </c>
      <c r="N241">
        <v>0</v>
      </c>
    </row>
    <row r="242" spans="1:14" x14ac:dyDescent="0.3">
      <c r="A242" t="s">
        <v>28</v>
      </c>
      <c r="B242" t="s">
        <v>784</v>
      </c>
      <c r="C242" t="s">
        <v>29</v>
      </c>
      <c r="D242" t="s">
        <v>2175</v>
      </c>
      <c r="F242" t="s">
        <v>2156</v>
      </c>
      <c r="G242" t="s">
        <v>2107</v>
      </c>
      <c r="J242" t="s">
        <v>30</v>
      </c>
      <c r="K242" t="s">
        <v>2256</v>
      </c>
      <c r="L242" t="s">
        <v>2190</v>
      </c>
      <c r="M242">
        <v>0</v>
      </c>
      <c r="N242">
        <v>0</v>
      </c>
    </row>
    <row r="243" spans="1:14" x14ac:dyDescent="0.3">
      <c r="A243" t="s">
        <v>92</v>
      </c>
      <c r="B243" t="s">
        <v>785</v>
      </c>
      <c r="C243" t="s">
        <v>82</v>
      </c>
      <c r="F243" t="s">
        <v>2157</v>
      </c>
      <c r="G243" t="s">
        <v>2155</v>
      </c>
      <c r="K243" t="s">
        <v>2257</v>
      </c>
      <c r="L243" t="s">
        <v>2255</v>
      </c>
      <c r="M243">
        <v>0</v>
      </c>
      <c r="N243">
        <v>0</v>
      </c>
    </row>
    <row r="244" spans="1:14" x14ac:dyDescent="0.3">
      <c r="A244" t="s">
        <v>93</v>
      </c>
      <c r="B244" t="s">
        <v>786</v>
      </c>
      <c r="C244" t="s">
        <v>82</v>
      </c>
      <c r="F244" t="s">
        <v>2157</v>
      </c>
      <c r="G244" t="s">
        <v>2155</v>
      </c>
      <c r="K244" t="s">
        <v>2257</v>
      </c>
      <c r="L244" t="s">
        <v>2255</v>
      </c>
      <c r="M244">
        <v>0</v>
      </c>
      <c r="N244">
        <v>0</v>
      </c>
    </row>
    <row r="245" spans="1:14" x14ac:dyDescent="0.3">
      <c r="A245" t="s">
        <v>28</v>
      </c>
      <c r="B245" t="s">
        <v>784</v>
      </c>
      <c r="C245" t="s">
        <v>29</v>
      </c>
      <c r="D245" t="s">
        <v>2175</v>
      </c>
      <c r="F245" t="s">
        <v>2156</v>
      </c>
      <c r="G245" t="s">
        <v>2107</v>
      </c>
      <c r="J245" t="s">
        <v>30</v>
      </c>
      <c r="K245" t="s">
        <v>2256</v>
      </c>
      <c r="L245" t="s">
        <v>2190</v>
      </c>
      <c r="M245">
        <v>0</v>
      </c>
      <c r="N245">
        <v>0</v>
      </c>
    </row>
    <row r="246" spans="1:14" x14ac:dyDescent="0.3">
      <c r="A246" t="s">
        <v>787</v>
      </c>
      <c r="B246" t="s">
        <v>788</v>
      </c>
      <c r="C246" t="s">
        <v>29</v>
      </c>
      <c r="F246" t="s">
        <v>2156</v>
      </c>
      <c r="G246" t="s">
        <v>2107</v>
      </c>
      <c r="K246" t="s">
        <v>2256</v>
      </c>
      <c r="L246" t="s">
        <v>2190</v>
      </c>
      <c r="M246">
        <v>0</v>
      </c>
      <c r="N246">
        <v>0</v>
      </c>
    </row>
    <row r="247" spans="1:14" x14ac:dyDescent="0.3">
      <c r="A247" t="s">
        <v>94</v>
      </c>
      <c r="B247" t="s">
        <v>789</v>
      </c>
      <c r="C247" t="s">
        <v>29</v>
      </c>
      <c r="F247" t="s">
        <v>2156</v>
      </c>
      <c r="G247" t="s">
        <v>2107</v>
      </c>
      <c r="K247" t="s">
        <v>2256</v>
      </c>
      <c r="L247" t="s">
        <v>2190</v>
      </c>
      <c r="M247">
        <v>0</v>
      </c>
      <c r="N247">
        <v>0</v>
      </c>
    </row>
    <row r="248" spans="1:14" x14ac:dyDescent="0.3">
      <c r="A248" t="s">
        <v>95</v>
      </c>
      <c r="B248" t="s">
        <v>790</v>
      </c>
      <c r="C248" t="s">
        <v>29</v>
      </c>
      <c r="F248" t="s">
        <v>2156</v>
      </c>
      <c r="G248" t="s">
        <v>2107</v>
      </c>
      <c r="K248" t="s">
        <v>2256</v>
      </c>
      <c r="L248" t="s">
        <v>2190</v>
      </c>
      <c r="M248">
        <v>0</v>
      </c>
      <c r="N248">
        <v>0</v>
      </c>
    </row>
    <row r="249" spans="1:14" x14ac:dyDescent="0.3">
      <c r="A249" t="s">
        <v>791</v>
      </c>
      <c r="B249" t="s">
        <v>792</v>
      </c>
      <c r="C249" t="s">
        <v>82</v>
      </c>
      <c r="D249" t="s">
        <v>2176</v>
      </c>
      <c r="F249" t="s">
        <v>2157</v>
      </c>
      <c r="G249" t="s">
        <v>2155</v>
      </c>
      <c r="J249" t="s">
        <v>27</v>
      </c>
      <c r="K249" t="s">
        <v>2257</v>
      </c>
      <c r="L249" t="s">
        <v>2255</v>
      </c>
      <c r="M249">
        <v>0</v>
      </c>
      <c r="N249">
        <v>0</v>
      </c>
    </row>
    <row r="250" spans="1:14" x14ac:dyDescent="0.3">
      <c r="A250" t="s">
        <v>793</v>
      </c>
      <c r="B250" t="s">
        <v>794</v>
      </c>
      <c r="C250" t="s">
        <v>82</v>
      </c>
      <c r="D250" t="s">
        <v>2176</v>
      </c>
      <c r="F250" t="s">
        <v>2157</v>
      </c>
      <c r="G250" t="s">
        <v>2155</v>
      </c>
      <c r="J250" t="s">
        <v>27</v>
      </c>
      <c r="K250" t="s">
        <v>2257</v>
      </c>
      <c r="L250" t="s">
        <v>2255</v>
      </c>
      <c r="M250">
        <v>0</v>
      </c>
      <c r="N250">
        <v>0</v>
      </c>
    </row>
    <row r="251" spans="1:14" x14ac:dyDescent="0.3">
      <c r="A251" t="s">
        <v>795</v>
      </c>
      <c r="B251" t="s">
        <v>796</v>
      </c>
      <c r="C251" t="s">
        <v>82</v>
      </c>
      <c r="D251" t="s">
        <v>2176</v>
      </c>
      <c r="F251" t="s">
        <v>2157</v>
      </c>
      <c r="G251" t="s">
        <v>2155</v>
      </c>
      <c r="J251" t="s">
        <v>27</v>
      </c>
      <c r="K251" t="s">
        <v>2257</v>
      </c>
      <c r="L251" t="s">
        <v>2255</v>
      </c>
      <c r="M251">
        <v>0</v>
      </c>
      <c r="N251">
        <v>0</v>
      </c>
    </row>
    <row r="252" spans="1:14" x14ac:dyDescent="0.3">
      <c r="A252" t="s">
        <v>797</v>
      </c>
      <c r="B252" t="s">
        <v>798</v>
      </c>
      <c r="C252" t="s">
        <v>82</v>
      </c>
      <c r="D252" t="s">
        <v>2176</v>
      </c>
      <c r="F252" t="s">
        <v>2157</v>
      </c>
      <c r="G252" t="s">
        <v>2155</v>
      </c>
      <c r="J252" t="s">
        <v>27</v>
      </c>
      <c r="K252" t="s">
        <v>2257</v>
      </c>
      <c r="L252" t="s">
        <v>2255</v>
      </c>
      <c r="M252">
        <v>0</v>
      </c>
      <c r="N252">
        <v>0</v>
      </c>
    </row>
    <row r="253" spans="1:14" x14ac:dyDescent="0.3">
      <c r="A253" t="s">
        <v>96</v>
      </c>
      <c r="B253" t="s">
        <v>799</v>
      </c>
      <c r="C253" t="s">
        <v>29</v>
      </c>
      <c r="D253" t="s">
        <v>2176</v>
      </c>
      <c r="F253" t="s">
        <v>2156</v>
      </c>
      <c r="G253" t="s">
        <v>2107</v>
      </c>
      <c r="J253" t="s">
        <v>27</v>
      </c>
      <c r="K253" t="s">
        <v>2256</v>
      </c>
      <c r="L253" t="s">
        <v>2190</v>
      </c>
      <c r="M253">
        <v>0</v>
      </c>
      <c r="N253">
        <v>0</v>
      </c>
    </row>
    <row r="254" spans="1:14" x14ac:dyDescent="0.3">
      <c r="A254" t="s">
        <v>800</v>
      </c>
      <c r="B254" t="s">
        <v>801</v>
      </c>
      <c r="C254" t="s">
        <v>29</v>
      </c>
      <c r="D254" t="s">
        <v>2176</v>
      </c>
      <c r="F254" t="s">
        <v>2154</v>
      </c>
      <c r="G254" t="s">
        <v>2107</v>
      </c>
      <c r="J254" t="s">
        <v>27</v>
      </c>
      <c r="K254" t="s">
        <v>2254</v>
      </c>
      <c r="L254" t="s">
        <v>2190</v>
      </c>
      <c r="M254">
        <v>0</v>
      </c>
      <c r="N254">
        <v>0</v>
      </c>
    </row>
    <row r="255" spans="1:14" x14ac:dyDescent="0.3">
      <c r="A255" t="s">
        <v>97</v>
      </c>
      <c r="B255" t="s">
        <v>802</v>
      </c>
      <c r="C255" t="s">
        <v>82</v>
      </c>
      <c r="D255" t="s">
        <v>2176</v>
      </c>
      <c r="F255" t="s">
        <v>2157</v>
      </c>
      <c r="G255" t="s">
        <v>2155</v>
      </c>
      <c r="J255" t="s">
        <v>27</v>
      </c>
      <c r="K255" t="s">
        <v>2257</v>
      </c>
      <c r="L255" t="s">
        <v>2255</v>
      </c>
      <c r="M255">
        <v>0</v>
      </c>
      <c r="N255">
        <v>0</v>
      </c>
    </row>
    <row r="256" spans="1:14" x14ac:dyDescent="0.3">
      <c r="A256" t="s">
        <v>803</v>
      </c>
      <c r="B256" t="s">
        <v>804</v>
      </c>
      <c r="C256" t="s">
        <v>29</v>
      </c>
      <c r="D256" t="s">
        <v>2176</v>
      </c>
      <c r="F256" t="s">
        <v>2156</v>
      </c>
      <c r="G256" t="s">
        <v>2107</v>
      </c>
      <c r="J256" t="s">
        <v>27</v>
      </c>
      <c r="K256" t="s">
        <v>2256</v>
      </c>
      <c r="L256" t="s">
        <v>2190</v>
      </c>
      <c r="M256">
        <v>0</v>
      </c>
      <c r="N256">
        <v>0</v>
      </c>
    </row>
    <row r="257" spans="1:14" x14ac:dyDescent="0.3">
      <c r="A257" t="s">
        <v>805</v>
      </c>
      <c r="B257" t="s">
        <v>806</v>
      </c>
      <c r="C257" t="s">
        <v>29</v>
      </c>
      <c r="D257" t="s">
        <v>2176</v>
      </c>
      <c r="F257" t="s">
        <v>2158</v>
      </c>
      <c r="G257">
        <v>0</v>
      </c>
      <c r="J257" t="s">
        <v>27</v>
      </c>
      <c r="K257" t="s">
        <v>2258</v>
      </c>
      <c r="L257">
        <v>0</v>
      </c>
      <c r="M257" s="244" t="str">
        <f>IFERROR(IF(VLOOKUP(A257,'Trial Balance'!$D:$H,5,0)&gt;=0,"Creante comerciale","Datorii comerciale"),"")</f>
        <v/>
      </c>
      <c r="N257" s="244" t="str">
        <f>IFERROR(IF(VLOOKUP(A257,'Trial Balance'!$E:$K,7,0)&gt;=0,"Creante comerciale","Datorii comerciale"),"")</f>
        <v/>
      </c>
    </row>
    <row r="258" spans="1:14" x14ac:dyDescent="0.3">
      <c r="A258" t="s">
        <v>807</v>
      </c>
      <c r="B258" t="s">
        <v>808</v>
      </c>
      <c r="C258" t="s">
        <v>29</v>
      </c>
      <c r="D258" t="s">
        <v>2174</v>
      </c>
      <c r="F258" t="s">
        <v>2158</v>
      </c>
      <c r="G258">
        <v>0</v>
      </c>
      <c r="J258" t="s">
        <v>2273</v>
      </c>
      <c r="K258" t="s">
        <v>2258</v>
      </c>
      <c r="L258">
        <v>0</v>
      </c>
      <c r="M258" s="244" t="str">
        <f>IFERROR(IF(VLOOKUP(A258,'Trial Balance'!$D:$H,5,0)&gt;=0,"Creante comerciale","Datorii comerciale"),"")</f>
        <v/>
      </c>
      <c r="N258" s="244" t="str">
        <f>IFERROR(IF(VLOOKUP(A258,'Trial Balance'!$E:$K,7,0)&gt;=0,"Creante comerciale","Datorii comerciale"),"")</f>
        <v/>
      </c>
    </row>
    <row r="259" spans="1:14" x14ac:dyDescent="0.3">
      <c r="A259" t="s">
        <v>809</v>
      </c>
      <c r="B259" t="s">
        <v>810</v>
      </c>
      <c r="C259" t="s">
        <v>29</v>
      </c>
      <c r="D259" t="s">
        <v>2174</v>
      </c>
      <c r="F259" t="s">
        <v>2158</v>
      </c>
      <c r="G259">
        <v>0</v>
      </c>
      <c r="J259" t="s">
        <v>2273</v>
      </c>
      <c r="K259" t="s">
        <v>2258</v>
      </c>
      <c r="L259">
        <v>0</v>
      </c>
      <c r="M259" s="244" t="str">
        <f>IFERROR(IF(VLOOKUP(A259,'Trial Balance'!$D:$H,5,0)&gt;=0,"Creante comerciale","Datorii comerciale"),"")</f>
        <v/>
      </c>
      <c r="N259" s="244" t="str">
        <f>IFERROR(IF(VLOOKUP(A259,'Trial Balance'!$E:$K,7,0)&gt;=0,"Creante comerciale","Datorii comerciale"),"")</f>
        <v/>
      </c>
    </row>
    <row r="260" spans="1:14" x14ac:dyDescent="0.3">
      <c r="A260" t="s">
        <v>807</v>
      </c>
      <c r="B260" t="s">
        <v>808</v>
      </c>
      <c r="C260" t="s">
        <v>29</v>
      </c>
      <c r="D260" t="s">
        <v>2174</v>
      </c>
      <c r="F260" t="s">
        <v>2158</v>
      </c>
      <c r="G260">
        <v>0</v>
      </c>
      <c r="J260" t="s">
        <v>2273</v>
      </c>
      <c r="K260" t="s">
        <v>2258</v>
      </c>
      <c r="L260">
        <v>0</v>
      </c>
      <c r="M260" s="244" t="str">
        <f>IFERROR(IF(VLOOKUP(A260,'Trial Balance'!$D:$H,5,0)&gt;=0,"Creante comerciale","Datorii comerciale"),"")</f>
        <v/>
      </c>
      <c r="N260" s="244" t="str">
        <f>IFERROR(IF(VLOOKUP(A260,'Trial Balance'!$E:$K,7,0)&gt;=0,"Creante comerciale","Datorii comerciale"),"")</f>
        <v/>
      </c>
    </row>
    <row r="261" spans="1:14" x14ac:dyDescent="0.3">
      <c r="A261" t="s">
        <v>809</v>
      </c>
      <c r="B261" t="s">
        <v>810</v>
      </c>
      <c r="C261" t="s">
        <v>29</v>
      </c>
      <c r="D261" t="s">
        <v>2174</v>
      </c>
      <c r="F261" t="s">
        <v>2158</v>
      </c>
      <c r="G261">
        <v>0</v>
      </c>
      <c r="J261" t="s">
        <v>2273</v>
      </c>
      <c r="K261" t="s">
        <v>2258</v>
      </c>
      <c r="L261">
        <v>0</v>
      </c>
      <c r="M261" s="244" t="str">
        <f>IFERROR(IF(VLOOKUP(A261,'Trial Balance'!$D:$H,5,0)&gt;=0,"Creante comerciale","Datorii comerciale"),"")</f>
        <v/>
      </c>
      <c r="N261" s="244" t="str">
        <f>IFERROR(IF(VLOOKUP(A261,'Trial Balance'!$E:$K,7,0)&gt;=0,"Creante comerciale","Datorii comerciale"),"")</f>
        <v/>
      </c>
    </row>
    <row r="262" spans="1:14" x14ac:dyDescent="0.3">
      <c r="A262" t="s">
        <v>811</v>
      </c>
      <c r="B262" t="s">
        <v>812</v>
      </c>
      <c r="C262" t="s">
        <v>29</v>
      </c>
      <c r="D262" t="s">
        <v>2174</v>
      </c>
      <c r="F262">
        <v>0</v>
      </c>
      <c r="G262">
        <v>0</v>
      </c>
      <c r="J262" t="s">
        <v>2273</v>
      </c>
      <c r="K262">
        <v>0</v>
      </c>
      <c r="L262">
        <v>0</v>
      </c>
      <c r="M262" s="244" t="str">
        <f>IFERROR(IF(VLOOKUP(A262,'Trial Balance'!$D:$H,5,0)&gt;=0,"Creante comerciale","Datorii comerciale"),"")</f>
        <v/>
      </c>
      <c r="N262" s="244" t="str">
        <f>IFERROR(IF(VLOOKUP(A262,'Trial Balance'!$E:$K,7,0)&gt;=0,"Creante comerciale","Datorii comerciale"),"")</f>
        <v/>
      </c>
    </row>
    <row r="263" spans="1:14" x14ac:dyDescent="0.3">
      <c r="A263" t="s">
        <v>813</v>
      </c>
      <c r="B263" t="s">
        <v>814</v>
      </c>
      <c r="C263" t="s">
        <v>29</v>
      </c>
      <c r="D263" t="s">
        <v>2174</v>
      </c>
      <c r="F263">
        <v>0</v>
      </c>
      <c r="G263">
        <v>0</v>
      </c>
      <c r="J263" t="s">
        <v>2273</v>
      </c>
      <c r="K263">
        <v>0</v>
      </c>
      <c r="L263">
        <v>0</v>
      </c>
      <c r="M263" s="244" t="str">
        <f>IFERROR(IF(VLOOKUP(A263,'Trial Balance'!$D:$H,5,0)&gt;=0,"Creante comerciale","Datorii comerciale"),"")</f>
        <v/>
      </c>
      <c r="N263" s="244" t="str">
        <f>IFERROR(IF(VLOOKUP(A263,'Trial Balance'!$E:$K,7,0)&gt;=0,"Creante comerciale","Datorii comerciale"),"")</f>
        <v/>
      </c>
    </row>
    <row r="264" spans="1:14" x14ac:dyDescent="0.3">
      <c r="A264" t="s">
        <v>811</v>
      </c>
      <c r="B264" t="s">
        <v>812</v>
      </c>
      <c r="C264" t="s">
        <v>29</v>
      </c>
      <c r="D264" t="s">
        <v>2175</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3">
      <c r="A265" t="s">
        <v>813</v>
      </c>
      <c r="B265" t="s">
        <v>814</v>
      </c>
      <c r="C265" t="s">
        <v>29</v>
      </c>
      <c r="D265" t="s">
        <v>2175</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3">
      <c r="A266" t="s">
        <v>815</v>
      </c>
      <c r="B266" t="s">
        <v>816</v>
      </c>
      <c r="C266" t="s">
        <v>29</v>
      </c>
      <c r="D266" t="s">
        <v>2176</v>
      </c>
      <c r="F266" t="s">
        <v>2159</v>
      </c>
      <c r="G266" t="s">
        <v>2107</v>
      </c>
      <c r="J266" t="s">
        <v>27</v>
      </c>
      <c r="K266" t="s">
        <v>2259</v>
      </c>
      <c r="L266" t="s">
        <v>2190</v>
      </c>
      <c r="M266" s="244" t="str">
        <f>IFERROR(IF(VLOOKUP(A266,'Trial Balance'!$D:$H,5,0)&gt;=0,"Creante comerciale","Datorii comerciale"),"")</f>
        <v/>
      </c>
      <c r="N266" s="244" t="str">
        <f>IFERROR(IF(VLOOKUP(A266,'Trial Balance'!$E:$K,7,0)&gt;=0,"Creante comerciale","Datorii comerciale"),"")</f>
        <v/>
      </c>
    </row>
    <row r="267" spans="1:14" x14ac:dyDescent="0.3">
      <c r="A267" t="s">
        <v>817</v>
      </c>
      <c r="B267" t="s">
        <v>818</v>
      </c>
      <c r="C267" t="s">
        <v>29</v>
      </c>
      <c r="D267" t="s">
        <v>2176</v>
      </c>
      <c r="F267" t="s">
        <v>2159</v>
      </c>
      <c r="G267" t="s">
        <v>2107</v>
      </c>
      <c r="J267" t="s">
        <v>27</v>
      </c>
      <c r="K267" t="s">
        <v>2259</v>
      </c>
      <c r="L267" t="s">
        <v>2190</v>
      </c>
      <c r="M267" s="244" t="str">
        <f>IFERROR(IF(VLOOKUP(A267,'Trial Balance'!$D:$H,5,0)&gt;=0,"Creante comerciale","Datorii comerciale"),"")</f>
        <v/>
      </c>
      <c r="N267" s="244" t="str">
        <f>IFERROR(IF(VLOOKUP(A267,'Trial Balance'!$E:$K,7,0)&gt;=0,"Creante comerciale","Datorii comerciale"),"")</f>
        <v/>
      </c>
    </row>
    <row r="268" spans="1:14" x14ac:dyDescent="0.3">
      <c r="A268" t="s">
        <v>819</v>
      </c>
      <c r="B268" t="s">
        <v>820</v>
      </c>
      <c r="C268" t="s">
        <v>29</v>
      </c>
      <c r="D268" t="s">
        <v>2175</v>
      </c>
      <c r="F268" t="s">
        <v>2160</v>
      </c>
      <c r="G268">
        <v>0</v>
      </c>
      <c r="J268" t="s">
        <v>30</v>
      </c>
      <c r="K268" t="s">
        <v>2260</v>
      </c>
      <c r="L268">
        <v>0</v>
      </c>
      <c r="M268" s="244" t="str">
        <f>IFERROR(IF(VLOOKUP(A268,'Trial Balance'!$D:$H,5,0)&gt;=0,"Creante comerciale","Datorii comerciale"),"")</f>
        <v/>
      </c>
      <c r="N268" s="244" t="str">
        <f>IFERROR(IF(VLOOKUP(A268,'Trial Balance'!$E:$K,7,0)&gt;=0,"Creante comerciale","Datorii comerciale"),"")</f>
        <v/>
      </c>
    </row>
    <row r="269" spans="1:14" x14ac:dyDescent="0.3">
      <c r="A269" t="s">
        <v>821</v>
      </c>
      <c r="B269" t="s">
        <v>822</v>
      </c>
      <c r="C269" t="s">
        <v>29</v>
      </c>
      <c r="F269" t="s">
        <v>2159</v>
      </c>
      <c r="G269" t="s">
        <v>2107</v>
      </c>
      <c r="K269" t="s">
        <v>2259</v>
      </c>
      <c r="L269" t="s">
        <v>2190</v>
      </c>
      <c r="M269">
        <v>0</v>
      </c>
      <c r="N269">
        <v>0</v>
      </c>
    </row>
    <row r="270" spans="1:14" x14ac:dyDescent="0.3">
      <c r="A270" t="s">
        <v>823</v>
      </c>
      <c r="B270" t="s">
        <v>824</v>
      </c>
      <c r="C270" t="s">
        <v>82</v>
      </c>
      <c r="F270" t="s">
        <v>2161</v>
      </c>
      <c r="G270" t="s">
        <v>2155</v>
      </c>
      <c r="K270" t="s">
        <v>2261</v>
      </c>
      <c r="L270" t="s">
        <v>2255</v>
      </c>
      <c r="M270">
        <v>0</v>
      </c>
      <c r="N270">
        <v>0</v>
      </c>
    </row>
    <row r="271" spans="1:14" x14ac:dyDescent="0.3">
      <c r="A271" t="s">
        <v>825</v>
      </c>
      <c r="B271" t="s">
        <v>826</v>
      </c>
      <c r="C271" t="s">
        <v>29</v>
      </c>
      <c r="F271" t="s">
        <v>2159</v>
      </c>
      <c r="G271" t="s">
        <v>2107</v>
      </c>
      <c r="K271" t="s">
        <v>2259</v>
      </c>
      <c r="L271" t="s">
        <v>2190</v>
      </c>
      <c r="M271">
        <v>0</v>
      </c>
      <c r="N271">
        <v>0</v>
      </c>
    </row>
    <row r="272" spans="1:14" x14ac:dyDescent="0.3">
      <c r="A272" t="s">
        <v>827</v>
      </c>
      <c r="B272" t="s">
        <v>828</v>
      </c>
      <c r="C272" t="s">
        <v>82</v>
      </c>
      <c r="F272" t="s">
        <v>2157</v>
      </c>
      <c r="G272" t="s">
        <v>2155</v>
      </c>
      <c r="K272" t="s">
        <v>2257</v>
      </c>
      <c r="L272" t="s">
        <v>2255</v>
      </c>
      <c r="M272">
        <v>0</v>
      </c>
      <c r="N272">
        <v>0</v>
      </c>
    </row>
    <row r="273" spans="1:14" x14ac:dyDescent="0.3">
      <c r="A273" t="s">
        <v>98</v>
      </c>
      <c r="B273" t="s">
        <v>829</v>
      </c>
      <c r="C273" t="s">
        <v>29</v>
      </c>
      <c r="F273" t="s">
        <v>2107</v>
      </c>
      <c r="G273" t="s">
        <v>2107</v>
      </c>
      <c r="K273" t="s">
        <v>2189</v>
      </c>
      <c r="L273" t="s">
        <v>2190</v>
      </c>
      <c r="M273">
        <v>0</v>
      </c>
      <c r="N273">
        <v>0</v>
      </c>
    </row>
    <row r="274" spans="1:14" x14ac:dyDescent="0.3">
      <c r="A274" t="s">
        <v>830</v>
      </c>
      <c r="B274" t="s">
        <v>831</v>
      </c>
      <c r="C274" t="s">
        <v>175</v>
      </c>
      <c r="F274">
        <v>0</v>
      </c>
      <c r="G274">
        <v>0</v>
      </c>
      <c r="K274">
        <v>0</v>
      </c>
      <c r="L274">
        <v>0</v>
      </c>
      <c r="M274">
        <v>0</v>
      </c>
      <c r="N274">
        <v>0</v>
      </c>
    </row>
    <row r="275" spans="1:14" x14ac:dyDescent="0.3">
      <c r="A275" t="s">
        <v>832</v>
      </c>
      <c r="B275" t="s">
        <v>833</v>
      </c>
      <c r="C275" t="s">
        <v>82</v>
      </c>
      <c r="F275" t="s">
        <v>2155</v>
      </c>
      <c r="G275" t="s">
        <v>2155</v>
      </c>
      <c r="K275" t="s">
        <v>2255</v>
      </c>
      <c r="L275" t="s">
        <v>2255</v>
      </c>
      <c r="M275">
        <v>0</v>
      </c>
      <c r="N275">
        <v>0</v>
      </c>
    </row>
    <row r="276" spans="1:14" x14ac:dyDescent="0.3">
      <c r="A276" t="s">
        <v>834</v>
      </c>
      <c r="B276" t="s">
        <v>835</v>
      </c>
      <c r="C276" t="s">
        <v>29</v>
      </c>
      <c r="F276" t="s">
        <v>2107</v>
      </c>
      <c r="G276" t="s">
        <v>2107</v>
      </c>
      <c r="K276" t="s">
        <v>2189</v>
      </c>
      <c r="L276" t="s">
        <v>2190</v>
      </c>
      <c r="M276">
        <v>0</v>
      </c>
      <c r="N276">
        <v>0</v>
      </c>
    </row>
    <row r="277" spans="1:14" x14ac:dyDescent="0.3">
      <c r="A277" t="s">
        <v>99</v>
      </c>
      <c r="B277" t="s">
        <v>836</v>
      </c>
      <c r="C277" t="s">
        <v>100</v>
      </c>
      <c r="D277" t="s">
        <v>2176</v>
      </c>
      <c r="F277">
        <v>0</v>
      </c>
      <c r="G277">
        <v>0</v>
      </c>
      <c r="J277" t="s">
        <v>27</v>
      </c>
      <c r="K277">
        <v>0</v>
      </c>
      <c r="L277">
        <v>0</v>
      </c>
      <c r="M277">
        <v>0</v>
      </c>
      <c r="N277">
        <v>0</v>
      </c>
    </row>
    <row r="278" spans="1:14" x14ac:dyDescent="0.3">
      <c r="A278" t="s">
        <v>837</v>
      </c>
      <c r="B278" t="s">
        <v>838</v>
      </c>
      <c r="C278" t="s">
        <v>206</v>
      </c>
      <c r="D278" t="s">
        <v>2176</v>
      </c>
      <c r="F278">
        <v>0</v>
      </c>
      <c r="G278">
        <v>0</v>
      </c>
      <c r="J278" t="s">
        <v>27</v>
      </c>
      <c r="K278">
        <v>0</v>
      </c>
      <c r="L278">
        <v>0</v>
      </c>
      <c r="M278">
        <v>0</v>
      </c>
      <c r="N278">
        <v>0</v>
      </c>
    </row>
    <row r="279" spans="1:14" x14ac:dyDescent="0.3">
      <c r="A279" t="s">
        <v>839</v>
      </c>
      <c r="B279" t="s">
        <v>838</v>
      </c>
      <c r="C279" t="s">
        <v>206</v>
      </c>
      <c r="F279">
        <v>0</v>
      </c>
      <c r="G279">
        <v>0</v>
      </c>
      <c r="K279">
        <v>0</v>
      </c>
      <c r="L279">
        <v>0</v>
      </c>
      <c r="M279">
        <v>0</v>
      </c>
      <c r="N279">
        <v>0</v>
      </c>
    </row>
    <row r="280" spans="1:14" x14ac:dyDescent="0.3">
      <c r="A280" t="s">
        <v>31</v>
      </c>
      <c r="B280" t="s">
        <v>840</v>
      </c>
      <c r="C280" t="s">
        <v>29</v>
      </c>
      <c r="D280" t="s">
        <v>2175</v>
      </c>
      <c r="F280" t="s">
        <v>2162</v>
      </c>
      <c r="G280" t="s">
        <v>2107</v>
      </c>
      <c r="J280" t="s">
        <v>30</v>
      </c>
      <c r="K280" t="s">
        <v>2262</v>
      </c>
      <c r="L280" t="s">
        <v>2190</v>
      </c>
      <c r="M280">
        <v>0</v>
      </c>
      <c r="N280">
        <v>0</v>
      </c>
    </row>
    <row r="281" spans="1:14" x14ac:dyDescent="0.3">
      <c r="A281" t="s">
        <v>841</v>
      </c>
      <c r="B281" t="s">
        <v>842</v>
      </c>
      <c r="C281" t="s">
        <v>102</v>
      </c>
      <c r="D281" t="s">
        <v>2176</v>
      </c>
      <c r="F281">
        <v>0</v>
      </c>
      <c r="G281">
        <v>0</v>
      </c>
      <c r="J281" t="s">
        <v>27</v>
      </c>
      <c r="K281">
        <v>0</v>
      </c>
      <c r="L281">
        <v>0</v>
      </c>
      <c r="M281">
        <v>0</v>
      </c>
      <c r="N281">
        <v>0</v>
      </c>
    </row>
    <row r="282" spans="1:14" x14ac:dyDescent="0.3">
      <c r="A282" t="s">
        <v>843</v>
      </c>
      <c r="B282" t="s">
        <v>844</v>
      </c>
      <c r="C282" t="s">
        <v>102</v>
      </c>
      <c r="D282" t="s">
        <v>2176</v>
      </c>
      <c r="F282">
        <v>0</v>
      </c>
      <c r="G282">
        <v>0</v>
      </c>
      <c r="J282" t="s">
        <v>27</v>
      </c>
      <c r="K282">
        <v>0</v>
      </c>
      <c r="L282">
        <v>0</v>
      </c>
      <c r="M282">
        <v>0</v>
      </c>
      <c r="N282">
        <v>0</v>
      </c>
    </row>
    <row r="283" spans="1:14" x14ac:dyDescent="0.3">
      <c r="A283" t="s">
        <v>845</v>
      </c>
      <c r="B283" t="s">
        <v>846</v>
      </c>
      <c r="C283" t="s">
        <v>102</v>
      </c>
      <c r="D283" t="s">
        <v>2176</v>
      </c>
      <c r="F283">
        <v>0</v>
      </c>
      <c r="G283">
        <v>0</v>
      </c>
      <c r="J283" t="s">
        <v>27</v>
      </c>
      <c r="K283">
        <v>0</v>
      </c>
      <c r="L283">
        <v>0</v>
      </c>
      <c r="M283">
        <v>0</v>
      </c>
      <c r="N283">
        <v>0</v>
      </c>
    </row>
    <row r="284" spans="1:14" x14ac:dyDescent="0.3">
      <c r="A284" t="s">
        <v>847</v>
      </c>
      <c r="B284" t="s">
        <v>848</v>
      </c>
      <c r="C284" t="s">
        <v>102</v>
      </c>
      <c r="D284" t="s">
        <v>2176</v>
      </c>
      <c r="F284">
        <v>0</v>
      </c>
      <c r="G284">
        <v>0</v>
      </c>
      <c r="J284" t="s">
        <v>27</v>
      </c>
      <c r="K284">
        <v>0</v>
      </c>
      <c r="L284">
        <v>0</v>
      </c>
      <c r="M284">
        <v>0</v>
      </c>
      <c r="N284">
        <v>0</v>
      </c>
    </row>
    <row r="285" spans="1:14" x14ac:dyDescent="0.3">
      <c r="A285" t="s">
        <v>101</v>
      </c>
      <c r="B285" t="s">
        <v>849</v>
      </c>
      <c r="C285" t="s">
        <v>102</v>
      </c>
      <c r="D285" t="s">
        <v>2176</v>
      </c>
      <c r="F285">
        <v>0</v>
      </c>
      <c r="G285">
        <v>0</v>
      </c>
      <c r="J285" t="s">
        <v>27</v>
      </c>
      <c r="K285">
        <v>0</v>
      </c>
      <c r="L285">
        <v>0</v>
      </c>
      <c r="M285">
        <v>0</v>
      </c>
      <c r="N285">
        <v>0</v>
      </c>
    </row>
    <row r="286" spans="1:14" x14ac:dyDescent="0.3">
      <c r="A286" t="s">
        <v>850</v>
      </c>
      <c r="B286" t="s">
        <v>851</v>
      </c>
      <c r="C286" t="s">
        <v>212</v>
      </c>
      <c r="F286">
        <v>0</v>
      </c>
      <c r="G286">
        <v>0</v>
      </c>
      <c r="K286">
        <v>0</v>
      </c>
      <c r="L286">
        <v>0</v>
      </c>
      <c r="M286">
        <v>0</v>
      </c>
      <c r="N286">
        <v>0</v>
      </c>
    </row>
    <row r="287" spans="1:14" x14ac:dyDescent="0.3">
      <c r="A287" t="s">
        <v>852</v>
      </c>
      <c r="B287" t="s">
        <v>853</v>
      </c>
      <c r="C287" t="s">
        <v>24</v>
      </c>
      <c r="D287" t="s">
        <v>2175</v>
      </c>
      <c r="F287">
        <v>0</v>
      </c>
      <c r="G287">
        <v>0</v>
      </c>
      <c r="J287" t="s">
        <v>30</v>
      </c>
      <c r="K287">
        <v>0</v>
      </c>
      <c r="L287">
        <v>0</v>
      </c>
      <c r="M287">
        <v>0</v>
      </c>
      <c r="N287">
        <v>0</v>
      </c>
    </row>
    <row r="288" spans="1:14" x14ac:dyDescent="0.3">
      <c r="A288" t="s">
        <v>854</v>
      </c>
      <c r="B288" t="s">
        <v>855</v>
      </c>
      <c r="C288" t="s">
        <v>24</v>
      </c>
      <c r="D288" t="s">
        <v>2175</v>
      </c>
      <c r="F288">
        <v>0</v>
      </c>
      <c r="G288">
        <v>0</v>
      </c>
      <c r="J288" t="s">
        <v>30</v>
      </c>
      <c r="K288">
        <v>0</v>
      </c>
      <c r="L288">
        <v>0</v>
      </c>
      <c r="M288">
        <v>0</v>
      </c>
      <c r="N288">
        <v>0</v>
      </c>
    </row>
    <row r="289" spans="1:14" x14ac:dyDescent="0.3">
      <c r="A289" t="s">
        <v>856</v>
      </c>
      <c r="B289" t="s">
        <v>857</v>
      </c>
      <c r="C289" t="s">
        <v>75</v>
      </c>
      <c r="F289" t="s">
        <v>2163</v>
      </c>
      <c r="G289">
        <v>0</v>
      </c>
      <c r="K289" t="s">
        <v>2263</v>
      </c>
      <c r="L289">
        <v>0</v>
      </c>
      <c r="M289">
        <v>0</v>
      </c>
      <c r="N289">
        <v>0</v>
      </c>
    </row>
    <row r="290" spans="1:14" x14ac:dyDescent="0.3">
      <c r="A290" t="s">
        <v>858</v>
      </c>
      <c r="B290" t="s">
        <v>859</v>
      </c>
      <c r="C290" t="s">
        <v>82</v>
      </c>
      <c r="F290" t="s">
        <v>2164</v>
      </c>
      <c r="G290">
        <v>0</v>
      </c>
      <c r="K290" t="s">
        <v>2264</v>
      </c>
      <c r="L290">
        <v>0</v>
      </c>
      <c r="M290">
        <v>0</v>
      </c>
      <c r="N290">
        <v>0</v>
      </c>
    </row>
    <row r="291" spans="1:14" x14ac:dyDescent="0.3">
      <c r="A291" t="s">
        <v>860</v>
      </c>
      <c r="B291" t="s">
        <v>861</v>
      </c>
      <c r="C291" t="s">
        <v>65</v>
      </c>
      <c r="F291" t="s">
        <v>2151</v>
      </c>
      <c r="G291">
        <v>0</v>
      </c>
      <c r="K291" t="s">
        <v>2250</v>
      </c>
      <c r="L291">
        <v>0</v>
      </c>
      <c r="M291">
        <v>0</v>
      </c>
      <c r="N291">
        <v>0</v>
      </c>
    </row>
    <row r="292" spans="1:14" x14ac:dyDescent="0.3">
      <c r="A292" t="s">
        <v>862</v>
      </c>
      <c r="B292" t="s">
        <v>863</v>
      </c>
      <c r="C292" t="s">
        <v>62</v>
      </c>
      <c r="F292" t="s">
        <v>2070</v>
      </c>
      <c r="G292">
        <v>0</v>
      </c>
      <c r="K292" t="s">
        <v>2251</v>
      </c>
      <c r="L292">
        <v>0</v>
      </c>
      <c r="M292">
        <v>0</v>
      </c>
      <c r="N292">
        <v>0</v>
      </c>
    </row>
    <row r="293" spans="1:14" x14ac:dyDescent="0.3">
      <c r="A293" t="s">
        <v>864</v>
      </c>
      <c r="B293" t="s">
        <v>865</v>
      </c>
      <c r="C293" t="s">
        <v>82</v>
      </c>
      <c r="F293" t="s">
        <v>2164</v>
      </c>
      <c r="G293">
        <v>0</v>
      </c>
      <c r="K293" t="s">
        <v>2264</v>
      </c>
      <c r="L293">
        <v>0</v>
      </c>
      <c r="M293">
        <v>0</v>
      </c>
      <c r="N293">
        <v>0</v>
      </c>
    </row>
    <row r="294" spans="1:14" x14ac:dyDescent="0.3">
      <c r="A294" t="s">
        <v>866</v>
      </c>
      <c r="B294" t="s">
        <v>867</v>
      </c>
      <c r="C294" t="s">
        <v>82</v>
      </c>
      <c r="F294" t="s">
        <v>2165</v>
      </c>
      <c r="G294">
        <v>0</v>
      </c>
      <c r="K294" t="s">
        <v>2265</v>
      </c>
      <c r="L294">
        <v>0</v>
      </c>
      <c r="M294">
        <v>0</v>
      </c>
      <c r="N294">
        <v>0</v>
      </c>
    </row>
    <row r="295" spans="1:14" x14ac:dyDescent="0.3">
      <c r="A295" t="s">
        <v>866</v>
      </c>
      <c r="B295" t="s">
        <v>867</v>
      </c>
      <c r="C295" t="s">
        <v>82</v>
      </c>
      <c r="F295" t="s">
        <v>2165</v>
      </c>
      <c r="G295">
        <v>0</v>
      </c>
      <c r="K295" t="s">
        <v>2265</v>
      </c>
      <c r="L295">
        <v>0</v>
      </c>
      <c r="M295">
        <v>0</v>
      </c>
      <c r="N295">
        <v>0</v>
      </c>
    </row>
    <row r="296" spans="1:14" x14ac:dyDescent="0.3">
      <c r="A296" t="s">
        <v>868</v>
      </c>
      <c r="B296" t="s">
        <v>869</v>
      </c>
      <c r="C296" t="s">
        <v>82</v>
      </c>
      <c r="F296" t="s">
        <v>2166</v>
      </c>
      <c r="G296">
        <v>0</v>
      </c>
      <c r="K296" t="s">
        <v>2266</v>
      </c>
      <c r="L296">
        <v>0</v>
      </c>
      <c r="M296">
        <v>0</v>
      </c>
      <c r="N296">
        <v>0</v>
      </c>
    </row>
    <row r="297" spans="1:14" x14ac:dyDescent="0.3">
      <c r="A297" t="s">
        <v>870</v>
      </c>
      <c r="B297" t="s">
        <v>516</v>
      </c>
      <c r="C297" t="s">
        <v>178</v>
      </c>
      <c r="F297">
        <v>0</v>
      </c>
      <c r="G297">
        <v>0</v>
      </c>
      <c r="K297">
        <v>0</v>
      </c>
      <c r="L297">
        <v>0</v>
      </c>
      <c r="M297">
        <v>0</v>
      </c>
      <c r="N297">
        <v>0</v>
      </c>
    </row>
    <row r="298" spans="1:14" x14ac:dyDescent="0.3">
      <c r="A298" t="s">
        <v>871</v>
      </c>
      <c r="B298" t="s">
        <v>872</v>
      </c>
      <c r="C298" t="s">
        <v>178</v>
      </c>
      <c r="F298">
        <v>0</v>
      </c>
      <c r="G298">
        <v>0</v>
      </c>
      <c r="K298">
        <v>0</v>
      </c>
      <c r="L298">
        <v>0</v>
      </c>
      <c r="M298">
        <v>0</v>
      </c>
      <c r="N298">
        <v>0</v>
      </c>
    </row>
    <row r="299" spans="1:14" x14ac:dyDescent="0.3">
      <c r="A299" t="s">
        <v>873</v>
      </c>
      <c r="B299" t="s">
        <v>874</v>
      </c>
      <c r="C299" t="s">
        <v>178</v>
      </c>
      <c r="F299">
        <v>0</v>
      </c>
      <c r="G299">
        <v>0</v>
      </c>
      <c r="K299">
        <v>0</v>
      </c>
      <c r="L299">
        <v>0</v>
      </c>
      <c r="M299">
        <v>0</v>
      </c>
      <c r="N299">
        <v>0</v>
      </c>
    </row>
    <row r="300" spans="1:14" x14ac:dyDescent="0.3">
      <c r="A300" t="s">
        <v>875</v>
      </c>
      <c r="B300" t="s">
        <v>876</v>
      </c>
      <c r="C300" t="s">
        <v>178</v>
      </c>
      <c r="F300">
        <v>0</v>
      </c>
      <c r="G300">
        <v>0</v>
      </c>
      <c r="K300">
        <v>0</v>
      </c>
      <c r="L300">
        <v>0</v>
      </c>
      <c r="M300">
        <v>0</v>
      </c>
      <c r="N300">
        <v>0</v>
      </c>
    </row>
    <row r="301" spans="1:14" x14ac:dyDescent="0.3">
      <c r="A301" t="s">
        <v>877</v>
      </c>
      <c r="B301" t="s">
        <v>878</v>
      </c>
      <c r="C301" t="s">
        <v>178</v>
      </c>
      <c r="F301">
        <v>0</v>
      </c>
      <c r="G301">
        <v>0</v>
      </c>
      <c r="K301">
        <v>0</v>
      </c>
      <c r="L301">
        <v>0</v>
      </c>
      <c r="M301">
        <v>0</v>
      </c>
      <c r="N301">
        <v>0</v>
      </c>
    </row>
    <row r="302" spans="1:14" x14ac:dyDescent="0.3">
      <c r="A302" t="s">
        <v>879</v>
      </c>
      <c r="B302" t="s">
        <v>880</v>
      </c>
      <c r="C302" t="s">
        <v>178</v>
      </c>
      <c r="F302">
        <v>0</v>
      </c>
      <c r="G302">
        <v>0</v>
      </c>
      <c r="K302">
        <v>0</v>
      </c>
      <c r="L302">
        <v>0</v>
      </c>
      <c r="M302">
        <v>0</v>
      </c>
      <c r="N302">
        <v>0</v>
      </c>
    </row>
    <row r="303" spans="1:14" x14ac:dyDescent="0.3">
      <c r="A303" t="s">
        <v>881</v>
      </c>
      <c r="B303" t="s">
        <v>882</v>
      </c>
      <c r="C303" t="s">
        <v>178</v>
      </c>
      <c r="F303">
        <v>0</v>
      </c>
      <c r="G303">
        <v>0</v>
      </c>
      <c r="K303">
        <v>0</v>
      </c>
      <c r="L303">
        <v>0</v>
      </c>
      <c r="M303">
        <v>0</v>
      </c>
      <c r="N303">
        <v>0</v>
      </c>
    </row>
    <row r="304" spans="1:14" x14ac:dyDescent="0.3">
      <c r="A304" t="s">
        <v>883</v>
      </c>
      <c r="B304" t="s">
        <v>884</v>
      </c>
      <c r="C304" t="s">
        <v>29</v>
      </c>
      <c r="F304" t="s">
        <v>2167</v>
      </c>
      <c r="G304" t="s">
        <v>2107</v>
      </c>
      <c r="K304" t="s">
        <v>2267</v>
      </c>
      <c r="L304" t="s">
        <v>2190</v>
      </c>
      <c r="M304">
        <v>0</v>
      </c>
      <c r="N304">
        <v>0</v>
      </c>
    </row>
    <row r="305" spans="1:14" x14ac:dyDescent="0.3">
      <c r="A305" t="s">
        <v>885</v>
      </c>
      <c r="B305" t="s">
        <v>886</v>
      </c>
      <c r="C305" t="s">
        <v>29</v>
      </c>
      <c r="F305" t="s">
        <v>2107</v>
      </c>
      <c r="G305" t="s">
        <v>2107</v>
      </c>
      <c r="K305" t="s">
        <v>2189</v>
      </c>
      <c r="L305" t="s">
        <v>2190</v>
      </c>
      <c r="M305">
        <v>0</v>
      </c>
      <c r="N305">
        <v>0</v>
      </c>
    </row>
    <row r="306" spans="1:14" x14ac:dyDescent="0.3">
      <c r="A306" t="s">
        <v>887</v>
      </c>
      <c r="B306" t="s">
        <v>888</v>
      </c>
      <c r="C306" t="s">
        <v>178</v>
      </c>
      <c r="F306">
        <v>0</v>
      </c>
      <c r="G306">
        <v>0</v>
      </c>
      <c r="K306">
        <v>0</v>
      </c>
      <c r="L306">
        <v>0</v>
      </c>
      <c r="M306">
        <v>0</v>
      </c>
      <c r="N306">
        <v>0</v>
      </c>
    </row>
    <row r="307" spans="1:14" x14ac:dyDescent="0.3">
      <c r="A307" t="s">
        <v>889</v>
      </c>
      <c r="B307" t="s">
        <v>890</v>
      </c>
      <c r="C307" t="s">
        <v>178</v>
      </c>
      <c r="F307">
        <v>0</v>
      </c>
      <c r="G307">
        <v>0</v>
      </c>
      <c r="K307">
        <v>0</v>
      </c>
      <c r="L307">
        <v>0</v>
      </c>
      <c r="M307">
        <v>0</v>
      </c>
      <c r="N307">
        <v>0</v>
      </c>
    </row>
    <row r="308" spans="1:14" x14ac:dyDescent="0.3">
      <c r="A308" t="s">
        <v>891</v>
      </c>
      <c r="B308" t="s">
        <v>892</v>
      </c>
      <c r="C308" t="s">
        <v>34</v>
      </c>
      <c r="F308" t="s">
        <v>2168</v>
      </c>
      <c r="G308">
        <v>0</v>
      </c>
      <c r="K308" t="s">
        <v>2268</v>
      </c>
      <c r="L308">
        <v>0</v>
      </c>
      <c r="M308">
        <v>0</v>
      </c>
      <c r="N308">
        <v>0</v>
      </c>
    </row>
    <row r="309" spans="1:14" x14ac:dyDescent="0.3">
      <c r="A309" t="s">
        <v>103</v>
      </c>
      <c r="B309" t="s">
        <v>893</v>
      </c>
      <c r="C309" t="s">
        <v>34</v>
      </c>
      <c r="F309" t="s">
        <v>2169</v>
      </c>
      <c r="G309">
        <v>0</v>
      </c>
      <c r="K309" t="s">
        <v>2269</v>
      </c>
      <c r="L309">
        <v>0</v>
      </c>
      <c r="M309">
        <v>0</v>
      </c>
      <c r="N309">
        <v>0</v>
      </c>
    </row>
    <row r="310" spans="1:14" x14ac:dyDescent="0.3">
      <c r="A310" t="s">
        <v>104</v>
      </c>
      <c r="B310" t="s">
        <v>894</v>
      </c>
      <c r="C310" t="s">
        <v>34</v>
      </c>
      <c r="F310" t="s">
        <v>2170</v>
      </c>
      <c r="G310">
        <v>0</v>
      </c>
      <c r="K310" t="s">
        <v>2270</v>
      </c>
      <c r="L310">
        <v>0</v>
      </c>
      <c r="M310">
        <v>0</v>
      </c>
      <c r="N310">
        <v>0</v>
      </c>
    </row>
    <row r="311" spans="1:14" x14ac:dyDescent="0.3">
      <c r="A311" t="s">
        <v>895</v>
      </c>
      <c r="B311" t="s">
        <v>896</v>
      </c>
      <c r="C311" t="s">
        <v>34</v>
      </c>
      <c r="F311" t="s">
        <v>2171</v>
      </c>
      <c r="G311">
        <v>0</v>
      </c>
      <c r="K311" t="s">
        <v>2271</v>
      </c>
      <c r="L311">
        <v>0</v>
      </c>
      <c r="M311">
        <v>0</v>
      </c>
      <c r="N311">
        <v>0</v>
      </c>
    </row>
    <row r="312" spans="1:14" x14ac:dyDescent="0.3">
      <c r="A312" t="s">
        <v>897</v>
      </c>
      <c r="B312" t="s">
        <v>898</v>
      </c>
      <c r="C312" t="s">
        <v>82</v>
      </c>
      <c r="F312" t="s">
        <v>2155</v>
      </c>
      <c r="G312" t="s">
        <v>2155</v>
      </c>
      <c r="K312" t="s">
        <v>2255</v>
      </c>
      <c r="L312" t="s">
        <v>2255</v>
      </c>
      <c r="M312">
        <v>0</v>
      </c>
      <c r="N312">
        <v>0</v>
      </c>
    </row>
    <row r="313" spans="1:14" x14ac:dyDescent="0.3">
      <c r="A313" t="s">
        <v>899</v>
      </c>
      <c r="B313" t="s">
        <v>900</v>
      </c>
      <c r="C313" t="s">
        <v>29</v>
      </c>
      <c r="F313" t="s">
        <v>2107</v>
      </c>
      <c r="G313" t="s">
        <v>2107</v>
      </c>
      <c r="K313" t="s">
        <v>2189</v>
      </c>
      <c r="L313" t="s">
        <v>2190</v>
      </c>
      <c r="M313">
        <v>0</v>
      </c>
      <c r="N313">
        <v>0</v>
      </c>
    </row>
    <row r="314" spans="1:14" x14ac:dyDescent="0.3">
      <c r="A314" t="s">
        <v>901</v>
      </c>
      <c r="B314" t="s">
        <v>902</v>
      </c>
      <c r="C314" t="s">
        <v>29</v>
      </c>
      <c r="F314" t="s">
        <v>2108</v>
      </c>
      <c r="G314">
        <v>0</v>
      </c>
      <c r="K314" t="s">
        <v>2191</v>
      </c>
      <c r="L314">
        <v>0</v>
      </c>
      <c r="M314">
        <v>0</v>
      </c>
      <c r="N314">
        <v>0</v>
      </c>
    </row>
    <row r="315" spans="1:14" x14ac:dyDescent="0.3">
      <c r="A315" t="s">
        <v>903</v>
      </c>
      <c r="B315" t="s">
        <v>904</v>
      </c>
      <c r="C315" t="s">
        <v>29</v>
      </c>
      <c r="F315" t="s">
        <v>2108</v>
      </c>
      <c r="G315">
        <v>0</v>
      </c>
      <c r="K315" t="s">
        <v>2191</v>
      </c>
      <c r="L315">
        <v>0</v>
      </c>
      <c r="M315">
        <v>0</v>
      </c>
      <c r="N315">
        <v>0</v>
      </c>
    </row>
    <row r="316" spans="1:14" x14ac:dyDescent="0.3">
      <c r="A316" t="s">
        <v>905</v>
      </c>
      <c r="B316" t="s">
        <v>906</v>
      </c>
      <c r="C316" t="s">
        <v>29</v>
      </c>
      <c r="F316" t="s">
        <v>2108</v>
      </c>
      <c r="G316">
        <v>0</v>
      </c>
      <c r="K316" t="s">
        <v>2191</v>
      </c>
      <c r="L316">
        <v>0</v>
      </c>
      <c r="M316">
        <v>0</v>
      </c>
      <c r="N316">
        <v>0</v>
      </c>
    </row>
    <row r="317" spans="1:14" x14ac:dyDescent="0.3">
      <c r="A317" t="s">
        <v>907</v>
      </c>
      <c r="B317" t="s">
        <v>440</v>
      </c>
      <c r="C317" t="s">
        <v>29</v>
      </c>
      <c r="F317" t="s">
        <v>2107</v>
      </c>
      <c r="G317" t="s">
        <v>2107</v>
      </c>
      <c r="K317" t="s">
        <v>2189</v>
      </c>
      <c r="L317" t="s">
        <v>2190</v>
      </c>
      <c r="M317">
        <v>0</v>
      </c>
      <c r="N317">
        <v>0</v>
      </c>
    </row>
    <row r="318" spans="1:14" x14ac:dyDescent="0.3">
      <c r="A318" t="s">
        <v>908</v>
      </c>
      <c r="B318" t="s">
        <v>909</v>
      </c>
      <c r="C318" t="s">
        <v>29</v>
      </c>
      <c r="F318" t="s">
        <v>2107</v>
      </c>
      <c r="G318" t="s">
        <v>2107</v>
      </c>
      <c r="K318" t="s">
        <v>2189</v>
      </c>
      <c r="L318" t="s">
        <v>2190</v>
      </c>
      <c r="M318">
        <v>0</v>
      </c>
      <c r="N318">
        <v>0</v>
      </c>
    </row>
    <row r="319" spans="1:14" x14ac:dyDescent="0.3">
      <c r="A319" t="s">
        <v>910</v>
      </c>
      <c r="B319" t="s">
        <v>911</v>
      </c>
      <c r="C319" t="s">
        <v>29</v>
      </c>
      <c r="F319" t="s">
        <v>2107</v>
      </c>
      <c r="G319" t="s">
        <v>2107</v>
      </c>
      <c r="K319" t="s">
        <v>2189</v>
      </c>
      <c r="L319" t="s">
        <v>2190</v>
      </c>
      <c r="M319">
        <v>0</v>
      </c>
      <c r="N319">
        <v>0</v>
      </c>
    </row>
    <row r="320" spans="1:14" x14ac:dyDescent="0.3">
      <c r="A320" t="s">
        <v>912</v>
      </c>
      <c r="B320" t="s">
        <v>442</v>
      </c>
      <c r="C320" t="s">
        <v>29</v>
      </c>
      <c r="F320" t="s">
        <v>2107</v>
      </c>
      <c r="G320" t="s">
        <v>2107</v>
      </c>
      <c r="K320" t="s">
        <v>2189</v>
      </c>
      <c r="L320" t="s">
        <v>2190</v>
      </c>
      <c r="M320">
        <v>0</v>
      </c>
      <c r="N320">
        <v>0</v>
      </c>
    </row>
    <row r="321" spans="1:14" x14ac:dyDescent="0.3">
      <c r="A321" t="s">
        <v>913</v>
      </c>
      <c r="B321" t="s">
        <v>914</v>
      </c>
      <c r="C321" t="s">
        <v>29</v>
      </c>
      <c r="F321" t="s">
        <v>2107</v>
      </c>
      <c r="G321" t="s">
        <v>2107</v>
      </c>
      <c r="K321" t="s">
        <v>2189</v>
      </c>
      <c r="L321" t="s">
        <v>2190</v>
      </c>
      <c r="M321">
        <v>0</v>
      </c>
      <c r="N321">
        <v>0</v>
      </c>
    </row>
    <row r="322" spans="1:14" x14ac:dyDescent="0.3">
      <c r="A322" t="s">
        <v>105</v>
      </c>
      <c r="B322" t="s">
        <v>915</v>
      </c>
      <c r="C322" t="s">
        <v>34</v>
      </c>
      <c r="F322" t="s">
        <v>2172</v>
      </c>
      <c r="G322">
        <v>0</v>
      </c>
      <c r="K322" t="s">
        <v>2272</v>
      </c>
      <c r="L322">
        <v>0</v>
      </c>
      <c r="M322">
        <v>0</v>
      </c>
      <c r="N322">
        <v>0</v>
      </c>
    </row>
    <row r="323" spans="1:14" x14ac:dyDescent="0.3">
      <c r="A323" t="s">
        <v>106</v>
      </c>
      <c r="B323" t="s">
        <v>916</v>
      </c>
      <c r="C323" t="s">
        <v>34</v>
      </c>
      <c r="F323" t="s">
        <v>2172</v>
      </c>
      <c r="G323">
        <v>0</v>
      </c>
      <c r="K323" t="s">
        <v>2272</v>
      </c>
      <c r="L323">
        <v>0</v>
      </c>
      <c r="M323">
        <v>0</v>
      </c>
      <c r="N323">
        <v>0</v>
      </c>
    </row>
    <row r="324" spans="1:14" x14ac:dyDescent="0.3">
      <c r="A324" t="s">
        <v>917</v>
      </c>
      <c r="B324" t="s">
        <v>918</v>
      </c>
      <c r="C324" t="s">
        <v>34</v>
      </c>
      <c r="F324" t="s">
        <v>2173</v>
      </c>
      <c r="G324">
        <v>0</v>
      </c>
      <c r="K324" t="s">
        <v>108</v>
      </c>
      <c r="L324">
        <v>0</v>
      </c>
      <c r="M324">
        <v>0</v>
      </c>
      <c r="N324">
        <v>0</v>
      </c>
    </row>
    <row r="325" spans="1:14" x14ac:dyDescent="0.3">
      <c r="A325" t="s">
        <v>919</v>
      </c>
      <c r="B325" t="s">
        <v>920</v>
      </c>
      <c r="C325" t="s">
        <v>34</v>
      </c>
      <c r="F325" t="s">
        <v>2173</v>
      </c>
      <c r="G325">
        <v>0</v>
      </c>
      <c r="K325" t="s">
        <v>108</v>
      </c>
      <c r="L325">
        <v>0</v>
      </c>
      <c r="M325">
        <v>0</v>
      </c>
      <c r="N325">
        <v>0</v>
      </c>
    </row>
    <row r="326" spans="1:14" x14ac:dyDescent="0.3">
      <c r="A326" t="s">
        <v>921</v>
      </c>
      <c r="B326" t="s">
        <v>922</v>
      </c>
      <c r="C326" t="s">
        <v>34</v>
      </c>
      <c r="F326" t="s">
        <v>2173</v>
      </c>
      <c r="G326">
        <v>0</v>
      </c>
      <c r="K326" t="s">
        <v>108</v>
      </c>
      <c r="L326">
        <v>0</v>
      </c>
      <c r="M326">
        <v>0</v>
      </c>
      <c r="N326">
        <v>0</v>
      </c>
    </row>
    <row r="327" spans="1:14" x14ac:dyDescent="0.3">
      <c r="A327" t="s">
        <v>923</v>
      </c>
      <c r="B327" t="s">
        <v>924</v>
      </c>
      <c r="C327" t="s">
        <v>34</v>
      </c>
      <c r="F327">
        <v>0</v>
      </c>
      <c r="G327">
        <v>0</v>
      </c>
      <c r="K327">
        <v>0</v>
      </c>
      <c r="L327">
        <v>0</v>
      </c>
      <c r="M327" t="e">
        <v>#N/A</v>
      </c>
      <c r="N327" t="e">
        <v>#N/A</v>
      </c>
    </row>
    <row r="328" spans="1:14" x14ac:dyDescent="0.3">
      <c r="A328" t="s">
        <v>107</v>
      </c>
      <c r="B328" t="s">
        <v>925</v>
      </c>
      <c r="C328" t="s">
        <v>34</v>
      </c>
      <c r="F328" t="s">
        <v>2173</v>
      </c>
      <c r="G328">
        <v>0</v>
      </c>
      <c r="K328" t="s">
        <v>108</v>
      </c>
      <c r="L328">
        <v>0</v>
      </c>
      <c r="M328">
        <v>0</v>
      </c>
      <c r="N328">
        <v>0</v>
      </c>
    </row>
    <row r="329" spans="1:14" x14ac:dyDescent="0.3">
      <c r="A329" t="s">
        <v>926</v>
      </c>
      <c r="B329" t="s">
        <v>927</v>
      </c>
      <c r="C329" t="s">
        <v>34</v>
      </c>
      <c r="F329" t="s">
        <v>2173</v>
      </c>
      <c r="G329">
        <v>0</v>
      </c>
      <c r="K329" t="s">
        <v>108</v>
      </c>
      <c r="L329">
        <v>0</v>
      </c>
      <c r="M329">
        <v>0</v>
      </c>
      <c r="N329">
        <v>0</v>
      </c>
    </row>
    <row r="330" spans="1:14" x14ac:dyDescent="0.3">
      <c r="A330" t="s">
        <v>928</v>
      </c>
      <c r="B330" t="s">
        <v>929</v>
      </c>
      <c r="C330" t="s">
        <v>34</v>
      </c>
      <c r="F330" t="s">
        <v>2173</v>
      </c>
      <c r="G330">
        <v>0</v>
      </c>
      <c r="K330" t="s">
        <v>108</v>
      </c>
      <c r="L330">
        <v>0</v>
      </c>
      <c r="M330">
        <v>0</v>
      </c>
      <c r="N330">
        <v>0</v>
      </c>
    </row>
    <row r="331" spans="1:14" x14ac:dyDescent="0.3">
      <c r="A331" t="s">
        <v>930</v>
      </c>
      <c r="B331" t="s">
        <v>929</v>
      </c>
      <c r="C331" t="s">
        <v>34</v>
      </c>
      <c r="F331" t="s">
        <v>2173</v>
      </c>
      <c r="G331">
        <v>0</v>
      </c>
      <c r="K331" t="s">
        <v>108</v>
      </c>
      <c r="L331">
        <v>0</v>
      </c>
      <c r="M331">
        <v>0</v>
      </c>
      <c r="N331">
        <v>0</v>
      </c>
    </row>
    <row r="332" spans="1:14" x14ac:dyDescent="0.3">
      <c r="A332" t="s">
        <v>109</v>
      </c>
      <c r="B332" t="s">
        <v>931</v>
      </c>
      <c r="C332" t="s">
        <v>34</v>
      </c>
      <c r="F332" t="s">
        <v>2173</v>
      </c>
      <c r="G332">
        <v>0</v>
      </c>
      <c r="K332" t="s">
        <v>108</v>
      </c>
      <c r="L332">
        <v>0</v>
      </c>
      <c r="M332">
        <v>0</v>
      </c>
      <c r="N332">
        <v>0</v>
      </c>
    </row>
    <row r="333" spans="1:14" x14ac:dyDescent="0.3">
      <c r="A333" t="s">
        <v>33</v>
      </c>
      <c r="B333" t="s">
        <v>932</v>
      </c>
      <c r="C333" t="s">
        <v>34</v>
      </c>
      <c r="D333" t="s">
        <v>2175</v>
      </c>
      <c r="F333" t="s">
        <v>2173</v>
      </c>
      <c r="G333">
        <v>0</v>
      </c>
      <c r="J333" t="s">
        <v>30</v>
      </c>
      <c r="K333" t="s">
        <v>108</v>
      </c>
      <c r="L333">
        <v>0</v>
      </c>
      <c r="M333">
        <v>0</v>
      </c>
      <c r="N333">
        <v>0</v>
      </c>
    </row>
    <row r="334" spans="1:14" x14ac:dyDescent="0.3">
      <c r="A334" t="s">
        <v>933</v>
      </c>
      <c r="B334" t="s">
        <v>603</v>
      </c>
      <c r="C334" t="s">
        <v>178</v>
      </c>
      <c r="F334">
        <v>0</v>
      </c>
      <c r="G334">
        <v>0</v>
      </c>
      <c r="K334">
        <v>0</v>
      </c>
      <c r="L334">
        <v>0</v>
      </c>
      <c r="M334">
        <v>0</v>
      </c>
      <c r="N334">
        <v>0</v>
      </c>
    </row>
    <row r="335" spans="1:14" x14ac:dyDescent="0.3">
      <c r="A335" t="s">
        <v>934</v>
      </c>
      <c r="B335" t="s">
        <v>935</v>
      </c>
      <c r="C335" t="s">
        <v>178</v>
      </c>
      <c r="F335">
        <v>0</v>
      </c>
      <c r="G335">
        <v>0</v>
      </c>
      <c r="K335">
        <v>0</v>
      </c>
      <c r="L335">
        <v>0</v>
      </c>
      <c r="M335">
        <v>0</v>
      </c>
      <c r="N335">
        <v>0</v>
      </c>
    </row>
    <row r="336" spans="1:14" x14ac:dyDescent="0.3">
      <c r="A336" t="s">
        <v>936</v>
      </c>
      <c r="B336" t="s">
        <v>937</v>
      </c>
      <c r="C336" t="s">
        <v>178</v>
      </c>
      <c r="F336">
        <v>0</v>
      </c>
      <c r="G336">
        <v>0</v>
      </c>
      <c r="K336">
        <v>0</v>
      </c>
      <c r="L336">
        <v>0</v>
      </c>
      <c r="M336">
        <v>0</v>
      </c>
      <c r="N336">
        <v>0</v>
      </c>
    </row>
    <row r="337" spans="1:14" x14ac:dyDescent="0.3">
      <c r="A337" t="s">
        <v>938</v>
      </c>
      <c r="B337" t="s">
        <v>939</v>
      </c>
      <c r="C337" t="s">
        <v>178</v>
      </c>
      <c r="F337">
        <v>0</v>
      </c>
      <c r="G337">
        <v>0</v>
      </c>
      <c r="K337">
        <v>0</v>
      </c>
      <c r="L337">
        <v>0</v>
      </c>
      <c r="M337">
        <v>0</v>
      </c>
      <c r="N337">
        <v>0</v>
      </c>
    </row>
    <row r="338" spans="1:14" x14ac:dyDescent="0.3">
      <c r="A338" t="s">
        <v>940</v>
      </c>
      <c r="B338" t="s">
        <v>941</v>
      </c>
      <c r="C338" t="s">
        <v>58</v>
      </c>
      <c r="F338">
        <v>0</v>
      </c>
      <c r="G338">
        <v>0</v>
      </c>
      <c r="K338">
        <v>0</v>
      </c>
      <c r="L338">
        <v>0</v>
      </c>
      <c r="M338">
        <v>0</v>
      </c>
      <c r="N338">
        <v>0</v>
      </c>
    </row>
    <row r="339" spans="1:14" x14ac:dyDescent="0.3">
      <c r="A339" t="s">
        <v>56</v>
      </c>
      <c r="B339" t="s">
        <v>941</v>
      </c>
      <c r="C339" t="s">
        <v>58</v>
      </c>
      <c r="F339">
        <v>0</v>
      </c>
      <c r="G339">
        <v>0</v>
      </c>
      <c r="K339">
        <v>0</v>
      </c>
      <c r="L339">
        <v>0</v>
      </c>
      <c r="M339">
        <v>0</v>
      </c>
      <c r="N339">
        <v>0</v>
      </c>
    </row>
    <row r="340" spans="1:14" x14ac:dyDescent="0.3">
      <c r="A340" t="s">
        <v>942</v>
      </c>
      <c r="B340" t="s">
        <v>941</v>
      </c>
      <c r="C340" t="s">
        <v>58</v>
      </c>
      <c r="F340">
        <v>0</v>
      </c>
      <c r="G340">
        <v>0</v>
      </c>
      <c r="K340">
        <v>0</v>
      </c>
      <c r="L340">
        <v>0</v>
      </c>
      <c r="M340">
        <v>0</v>
      </c>
      <c r="N340">
        <v>0</v>
      </c>
    </row>
    <row r="341" spans="1:14" x14ac:dyDescent="0.3">
      <c r="A341" t="s">
        <v>943</v>
      </c>
      <c r="B341" t="s">
        <v>941</v>
      </c>
      <c r="C341" t="s">
        <v>58</v>
      </c>
      <c r="F341">
        <v>0</v>
      </c>
      <c r="G341">
        <v>0</v>
      </c>
      <c r="K341">
        <v>0</v>
      </c>
      <c r="L341">
        <v>0</v>
      </c>
      <c r="M341">
        <v>0</v>
      </c>
      <c r="N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3"/>
  <cols>
    <col min="1" max="1" width="18.33203125" bestFit="1" customWidth="1"/>
    <col min="2" max="2" width="139.109375" bestFit="1" customWidth="1"/>
  </cols>
  <sheetData>
    <row r="1" spans="1:3" x14ac:dyDescent="0.3">
      <c r="A1" s="2" t="s">
        <v>335</v>
      </c>
      <c r="B1" s="2" t="s">
        <v>15</v>
      </c>
      <c r="C1" s="2" t="s">
        <v>1500</v>
      </c>
    </row>
    <row r="2" spans="1:3" x14ac:dyDescent="0.3">
      <c r="A2" t="s">
        <v>338</v>
      </c>
      <c r="B2" t="s">
        <v>339</v>
      </c>
    </row>
    <row r="3" spans="1:3" x14ac:dyDescent="0.3">
      <c r="A3" t="s">
        <v>52</v>
      </c>
      <c r="B3" t="s">
        <v>340</v>
      </c>
      <c r="C3">
        <v>130</v>
      </c>
    </row>
    <row r="4" spans="1:3" x14ac:dyDescent="0.3">
      <c r="A4" t="s">
        <v>341</v>
      </c>
      <c r="B4" t="s">
        <v>342</v>
      </c>
    </row>
    <row r="5" spans="1:3" x14ac:dyDescent="0.3">
      <c r="A5" t="s">
        <v>343</v>
      </c>
      <c r="B5" t="s">
        <v>344</v>
      </c>
    </row>
    <row r="6" spans="1:3" x14ac:dyDescent="0.3">
      <c r="A6" t="s">
        <v>345</v>
      </c>
      <c r="B6" t="s">
        <v>346</v>
      </c>
    </row>
    <row r="7" spans="1:3" x14ac:dyDescent="0.3">
      <c r="A7" t="s">
        <v>347</v>
      </c>
      <c r="B7" t="s">
        <v>348</v>
      </c>
    </row>
    <row r="8" spans="1:3" x14ac:dyDescent="0.3">
      <c r="A8" t="s">
        <v>349</v>
      </c>
      <c r="B8" t="s">
        <v>350</v>
      </c>
    </row>
    <row r="9" spans="1:3" x14ac:dyDescent="0.3">
      <c r="A9" t="s">
        <v>351</v>
      </c>
      <c r="B9" t="s">
        <v>352</v>
      </c>
    </row>
    <row r="10" spans="1:3" x14ac:dyDescent="0.3">
      <c r="A10" t="s">
        <v>353</v>
      </c>
      <c r="B10" t="s">
        <v>354</v>
      </c>
    </row>
    <row r="11" spans="1:3" x14ac:dyDescent="0.3">
      <c r="A11" t="s">
        <v>355</v>
      </c>
      <c r="B11" t="s">
        <v>356</v>
      </c>
    </row>
    <row r="12" spans="1:3" x14ac:dyDescent="0.3">
      <c r="A12" t="s">
        <v>357</v>
      </c>
      <c r="B12" t="s">
        <v>358</v>
      </c>
    </row>
    <row r="13" spans="1:3" x14ac:dyDescent="0.3">
      <c r="A13" t="s">
        <v>359</v>
      </c>
      <c r="B13" t="s">
        <v>360</v>
      </c>
    </row>
    <row r="14" spans="1:3" x14ac:dyDescent="0.3">
      <c r="A14" t="s">
        <v>361</v>
      </c>
      <c r="B14" t="s">
        <v>362</v>
      </c>
    </row>
    <row r="15" spans="1:3" x14ac:dyDescent="0.3">
      <c r="A15" t="s">
        <v>54</v>
      </c>
      <c r="B15" t="s">
        <v>363</v>
      </c>
    </row>
    <row r="16" spans="1:3" x14ac:dyDescent="0.3">
      <c r="A16" t="s">
        <v>364</v>
      </c>
      <c r="B16" t="s">
        <v>365</v>
      </c>
    </row>
    <row r="17" spans="1:2" x14ac:dyDescent="0.3">
      <c r="A17" t="s">
        <v>366</v>
      </c>
      <c r="B17" t="s">
        <v>367</v>
      </c>
    </row>
    <row r="18" spans="1:2" x14ac:dyDescent="0.3">
      <c r="A18" t="s">
        <v>368</v>
      </c>
      <c r="B18" t="s">
        <v>369</v>
      </c>
    </row>
    <row r="19" spans="1:2" x14ac:dyDescent="0.3">
      <c r="A19" t="s">
        <v>370</v>
      </c>
      <c r="B19" t="s">
        <v>371</v>
      </c>
    </row>
    <row r="20" spans="1:2" x14ac:dyDescent="0.3">
      <c r="A20" t="s">
        <v>372</v>
      </c>
      <c r="B20" t="s">
        <v>373</v>
      </c>
    </row>
    <row r="21" spans="1:2" x14ac:dyDescent="0.3">
      <c r="A21" t="s">
        <v>374</v>
      </c>
      <c r="B21" t="s">
        <v>375</v>
      </c>
    </row>
    <row r="22" spans="1:2" x14ac:dyDescent="0.3">
      <c r="A22" t="s">
        <v>57</v>
      </c>
      <c r="B22" t="s">
        <v>376</v>
      </c>
    </row>
    <row r="23" spans="1:2" x14ac:dyDescent="0.3">
      <c r="A23" t="s">
        <v>377</v>
      </c>
      <c r="B23" t="s">
        <v>378</v>
      </c>
    </row>
    <row r="24" spans="1:2" x14ac:dyDescent="0.3">
      <c r="A24" t="s">
        <v>379</v>
      </c>
      <c r="B24" t="s">
        <v>380</v>
      </c>
    </row>
    <row r="25" spans="1:2" x14ac:dyDescent="0.3">
      <c r="A25" t="s">
        <v>381</v>
      </c>
      <c r="B25" t="s">
        <v>382</v>
      </c>
    </row>
    <row r="26" spans="1:2" x14ac:dyDescent="0.3">
      <c r="A26" t="s">
        <v>383</v>
      </c>
      <c r="B26" t="s">
        <v>384</v>
      </c>
    </row>
    <row r="27" spans="1:2" x14ac:dyDescent="0.3">
      <c r="A27" t="s">
        <v>385</v>
      </c>
      <c r="B27" t="s">
        <v>386</v>
      </c>
    </row>
    <row r="28" spans="1:2" x14ac:dyDescent="0.3">
      <c r="A28" t="s">
        <v>59</v>
      </c>
      <c r="B28" t="s">
        <v>387</v>
      </c>
    </row>
    <row r="29" spans="1:2" x14ac:dyDescent="0.3">
      <c r="A29" t="s">
        <v>388</v>
      </c>
      <c r="B29" t="s">
        <v>389</v>
      </c>
    </row>
    <row r="30" spans="1:2" x14ac:dyDescent="0.3">
      <c r="A30" t="s">
        <v>390</v>
      </c>
      <c r="B30" t="s">
        <v>391</v>
      </c>
    </row>
    <row r="31" spans="1:2" x14ac:dyDescent="0.3">
      <c r="A31" t="s">
        <v>392</v>
      </c>
      <c r="B31" t="s">
        <v>393</v>
      </c>
    </row>
    <row r="32" spans="1:2" x14ac:dyDescent="0.3">
      <c r="A32" t="s">
        <v>394</v>
      </c>
      <c r="B32" t="s">
        <v>395</v>
      </c>
    </row>
    <row r="33" spans="1:2" x14ac:dyDescent="0.3">
      <c r="A33" t="s">
        <v>396</v>
      </c>
      <c r="B33" t="s">
        <v>397</v>
      </c>
    </row>
    <row r="34" spans="1:2" x14ac:dyDescent="0.3">
      <c r="A34" t="s">
        <v>398</v>
      </c>
      <c r="B34" t="s">
        <v>399</v>
      </c>
    </row>
    <row r="35" spans="1:2" x14ac:dyDescent="0.3">
      <c r="A35" t="s">
        <v>400</v>
      </c>
      <c r="B35" t="s">
        <v>401</v>
      </c>
    </row>
    <row r="36" spans="1:2" x14ac:dyDescent="0.3">
      <c r="A36" t="s">
        <v>402</v>
      </c>
      <c r="B36" t="s">
        <v>403</v>
      </c>
    </row>
    <row r="37" spans="1:2" x14ac:dyDescent="0.3">
      <c r="A37" t="s">
        <v>404</v>
      </c>
      <c r="B37" t="s">
        <v>405</v>
      </c>
    </row>
    <row r="38" spans="1:2" x14ac:dyDescent="0.3">
      <c r="A38" t="s">
        <v>406</v>
      </c>
      <c r="B38" t="s">
        <v>407</v>
      </c>
    </row>
    <row r="39" spans="1:2" x14ac:dyDescent="0.3">
      <c r="A39" t="s">
        <v>408</v>
      </c>
      <c r="B39" t="s">
        <v>409</v>
      </c>
    </row>
    <row r="40" spans="1:2" x14ac:dyDescent="0.3">
      <c r="A40" t="s">
        <v>410</v>
      </c>
      <c r="B40" t="s">
        <v>411</v>
      </c>
    </row>
    <row r="41" spans="1:2" x14ac:dyDescent="0.3">
      <c r="A41" t="s">
        <v>412</v>
      </c>
      <c r="B41" t="s">
        <v>413</v>
      </c>
    </row>
    <row r="42" spans="1:2" x14ac:dyDescent="0.3">
      <c r="A42" t="s">
        <v>414</v>
      </c>
      <c r="B42" t="s">
        <v>415</v>
      </c>
    </row>
    <row r="43" spans="1:2" x14ac:dyDescent="0.3">
      <c r="A43" t="s">
        <v>416</v>
      </c>
      <c r="B43" t="s">
        <v>417</v>
      </c>
    </row>
    <row r="44" spans="1:2" x14ac:dyDescent="0.3">
      <c r="A44" t="s">
        <v>418</v>
      </c>
      <c r="B44" t="s">
        <v>419</v>
      </c>
    </row>
    <row r="45" spans="1:2" x14ac:dyDescent="0.3">
      <c r="A45" t="s">
        <v>420</v>
      </c>
      <c r="B45" t="s">
        <v>421</v>
      </c>
    </row>
    <row r="46" spans="1:2" x14ac:dyDescent="0.3">
      <c r="A46" t="s">
        <v>422</v>
      </c>
      <c r="B46" t="s">
        <v>423</v>
      </c>
    </row>
    <row r="47" spans="1:2" x14ac:dyDescent="0.3">
      <c r="A47" t="s">
        <v>424</v>
      </c>
      <c r="B47" t="s">
        <v>425</v>
      </c>
    </row>
    <row r="48" spans="1:2" x14ac:dyDescent="0.3">
      <c r="A48" t="s">
        <v>426</v>
      </c>
      <c r="B48" t="s">
        <v>427</v>
      </c>
    </row>
    <row r="49" spans="1:3" x14ac:dyDescent="0.3">
      <c r="A49" t="s">
        <v>428</v>
      </c>
      <c r="B49" t="s">
        <v>421</v>
      </c>
    </row>
    <row r="50" spans="1:3" x14ac:dyDescent="0.3">
      <c r="A50" t="s">
        <v>429</v>
      </c>
      <c r="B50" t="s">
        <v>430</v>
      </c>
    </row>
    <row r="51" spans="1:3" x14ac:dyDescent="0.3">
      <c r="A51" t="s">
        <v>431</v>
      </c>
      <c r="B51" t="s">
        <v>432</v>
      </c>
    </row>
    <row r="52" spans="1:3" x14ac:dyDescent="0.3">
      <c r="A52" t="s">
        <v>433</v>
      </c>
      <c r="B52" t="s">
        <v>434</v>
      </c>
    </row>
    <row r="53" spans="1:3" x14ac:dyDescent="0.3">
      <c r="A53" t="s">
        <v>435</v>
      </c>
      <c r="B53" t="s">
        <v>436</v>
      </c>
    </row>
    <row r="54" spans="1:3" x14ac:dyDescent="0.3">
      <c r="A54" t="s">
        <v>437</v>
      </c>
      <c r="B54" t="s">
        <v>438</v>
      </c>
    </row>
    <row r="55" spans="1:3" x14ac:dyDescent="0.3">
      <c r="A55" t="s">
        <v>439</v>
      </c>
      <c r="B55" t="s">
        <v>440</v>
      </c>
    </row>
    <row r="56" spans="1:3" x14ac:dyDescent="0.3">
      <c r="A56" t="s">
        <v>441</v>
      </c>
      <c r="B56" t="s">
        <v>442</v>
      </c>
    </row>
    <row r="57" spans="1:3" x14ac:dyDescent="0.3">
      <c r="A57" t="s">
        <v>443</v>
      </c>
      <c r="B57" t="s">
        <v>444</v>
      </c>
    </row>
    <row r="58" spans="1:3" x14ac:dyDescent="0.3">
      <c r="A58" t="s">
        <v>445</v>
      </c>
      <c r="B58" t="s">
        <v>446</v>
      </c>
    </row>
    <row r="59" spans="1:3" x14ac:dyDescent="0.3">
      <c r="A59" t="s">
        <v>447</v>
      </c>
      <c r="B59" t="s">
        <v>448</v>
      </c>
      <c r="C59">
        <v>106</v>
      </c>
    </row>
    <row r="60" spans="1:3" x14ac:dyDescent="0.3">
      <c r="A60" t="s">
        <v>449</v>
      </c>
      <c r="B60" t="s">
        <v>450</v>
      </c>
    </row>
    <row r="61" spans="1:3" x14ac:dyDescent="0.3">
      <c r="A61" t="s">
        <v>451</v>
      </c>
      <c r="B61" t="s">
        <v>452</v>
      </c>
    </row>
    <row r="62" spans="1:3" x14ac:dyDescent="0.3">
      <c r="A62" t="s">
        <v>453</v>
      </c>
      <c r="B62" t="s">
        <v>454</v>
      </c>
    </row>
    <row r="63" spans="1:3" x14ac:dyDescent="0.3">
      <c r="A63" t="s">
        <v>455</v>
      </c>
      <c r="B63" t="s">
        <v>456</v>
      </c>
    </row>
    <row r="64" spans="1:3" x14ac:dyDescent="0.3">
      <c r="A64" t="s">
        <v>457</v>
      </c>
      <c r="B64" t="s">
        <v>458</v>
      </c>
    </row>
    <row r="65" spans="1:3" x14ac:dyDescent="0.3">
      <c r="A65" t="s">
        <v>459</v>
      </c>
      <c r="B65" t="s">
        <v>460</v>
      </c>
    </row>
    <row r="66" spans="1:3" x14ac:dyDescent="0.3">
      <c r="A66" t="s">
        <v>461</v>
      </c>
      <c r="B66" t="s">
        <v>462</v>
      </c>
    </row>
    <row r="67" spans="1:3" x14ac:dyDescent="0.3">
      <c r="A67" t="s">
        <v>463</v>
      </c>
      <c r="B67" t="s">
        <v>464</v>
      </c>
    </row>
    <row r="68" spans="1:3" x14ac:dyDescent="0.3">
      <c r="A68" t="s">
        <v>465</v>
      </c>
      <c r="B68" t="s">
        <v>466</v>
      </c>
    </row>
    <row r="69" spans="1:3" x14ac:dyDescent="0.3">
      <c r="A69" t="s">
        <v>467</v>
      </c>
      <c r="B69" t="s">
        <v>468</v>
      </c>
    </row>
    <row r="70" spans="1:3" x14ac:dyDescent="0.3">
      <c r="A70" t="s">
        <v>61</v>
      </c>
      <c r="B70" t="s">
        <v>469</v>
      </c>
      <c r="C70">
        <v>135</v>
      </c>
    </row>
    <row r="71" spans="1:3" x14ac:dyDescent="0.3">
      <c r="A71" t="s">
        <v>470</v>
      </c>
      <c r="B71" t="s">
        <v>471</v>
      </c>
    </row>
    <row r="72" spans="1:3" x14ac:dyDescent="0.3">
      <c r="A72" t="s">
        <v>472</v>
      </c>
      <c r="B72" t="s">
        <v>473</v>
      </c>
    </row>
    <row r="73" spans="1:3" x14ac:dyDescent="0.3">
      <c r="A73" t="s">
        <v>474</v>
      </c>
      <c r="B73" t="s">
        <v>475</v>
      </c>
    </row>
    <row r="74" spans="1:3" x14ac:dyDescent="0.3">
      <c r="A74" t="s">
        <v>476</v>
      </c>
      <c r="B74" t="s">
        <v>477</v>
      </c>
    </row>
    <row r="75" spans="1:3" x14ac:dyDescent="0.3">
      <c r="A75" t="s">
        <v>478</v>
      </c>
      <c r="B75" t="s">
        <v>479</v>
      </c>
    </row>
    <row r="76" spans="1:3" x14ac:dyDescent="0.3">
      <c r="A76" t="s">
        <v>480</v>
      </c>
      <c r="B76" t="s">
        <v>481</v>
      </c>
    </row>
    <row r="77" spans="1:3" x14ac:dyDescent="0.3">
      <c r="A77" t="s">
        <v>482</v>
      </c>
      <c r="B77" t="s">
        <v>483</v>
      </c>
    </row>
    <row r="78" spans="1:3" x14ac:dyDescent="0.3">
      <c r="A78" t="s">
        <v>63</v>
      </c>
      <c r="B78" t="s">
        <v>484</v>
      </c>
    </row>
    <row r="79" spans="1:3" x14ac:dyDescent="0.3">
      <c r="A79" t="s">
        <v>66</v>
      </c>
      <c r="B79" t="s">
        <v>485</v>
      </c>
    </row>
    <row r="80" spans="1:3" x14ac:dyDescent="0.3">
      <c r="A80" t="s">
        <v>67</v>
      </c>
      <c r="B80" t="s">
        <v>486</v>
      </c>
    </row>
    <row r="81" spans="1:2" x14ac:dyDescent="0.3">
      <c r="A81" t="s">
        <v>68</v>
      </c>
      <c r="B81" t="s">
        <v>487</v>
      </c>
    </row>
    <row r="82" spans="1:2" x14ac:dyDescent="0.3">
      <c r="A82" t="s">
        <v>488</v>
      </c>
      <c r="B82" t="s">
        <v>489</v>
      </c>
    </row>
    <row r="83" spans="1:2" x14ac:dyDescent="0.3">
      <c r="A83" t="s">
        <v>490</v>
      </c>
      <c r="B83" t="s">
        <v>491</v>
      </c>
    </row>
    <row r="84" spans="1:2" x14ac:dyDescent="0.3">
      <c r="A84" t="s">
        <v>69</v>
      </c>
      <c r="B84" t="s">
        <v>492</v>
      </c>
    </row>
    <row r="85" spans="1:2" x14ac:dyDescent="0.3">
      <c r="A85" t="s">
        <v>493</v>
      </c>
      <c r="B85" t="s">
        <v>494</v>
      </c>
    </row>
    <row r="86" spans="1:2" x14ac:dyDescent="0.3">
      <c r="A86" t="s">
        <v>495</v>
      </c>
      <c r="B86" t="s">
        <v>496</v>
      </c>
    </row>
    <row r="87" spans="1:2" x14ac:dyDescent="0.3">
      <c r="A87" t="s">
        <v>497</v>
      </c>
      <c r="B87" t="s">
        <v>498</v>
      </c>
    </row>
    <row r="88" spans="1:2" x14ac:dyDescent="0.3">
      <c r="A88" t="s">
        <v>499</v>
      </c>
      <c r="B88" t="s">
        <v>500</v>
      </c>
    </row>
    <row r="89" spans="1:2" x14ac:dyDescent="0.3">
      <c r="A89" t="s">
        <v>501</v>
      </c>
      <c r="B89" t="s">
        <v>502</v>
      </c>
    </row>
    <row r="90" spans="1:2" x14ac:dyDescent="0.3">
      <c r="A90" t="s">
        <v>503</v>
      </c>
      <c r="B90" t="s">
        <v>504</v>
      </c>
    </row>
    <row r="91" spans="1:2" x14ac:dyDescent="0.3">
      <c r="A91" t="s">
        <v>505</v>
      </c>
      <c r="B91" t="s">
        <v>506</v>
      </c>
    </row>
    <row r="92" spans="1:2" x14ac:dyDescent="0.3">
      <c r="A92" t="s">
        <v>507</v>
      </c>
      <c r="B92" t="s">
        <v>508</v>
      </c>
    </row>
    <row r="93" spans="1:2" x14ac:dyDescent="0.3">
      <c r="A93" t="s">
        <v>509</v>
      </c>
      <c r="B93" t="s">
        <v>510</v>
      </c>
    </row>
    <row r="94" spans="1:2" x14ac:dyDescent="0.3">
      <c r="A94" t="s">
        <v>511</v>
      </c>
      <c r="B94" t="s">
        <v>512</v>
      </c>
    </row>
    <row r="95" spans="1:2" x14ac:dyDescent="0.3">
      <c r="A95" t="s">
        <v>513</v>
      </c>
      <c r="B95" t="s">
        <v>514</v>
      </c>
    </row>
    <row r="96" spans="1:2" x14ac:dyDescent="0.3">
      <c r="A96" t="s">
        <v>515</v>
      </c>
      <c r="B96" t="s">
        <v>516</v>
      </c>
    </row>
    <row r="97" spans="1:3" x14ac:dyDescent="0.3">
      <c r="A97" t="s">
        <v>517</v>
      </c>
      <c r="B97" t="s">
        <v>518</v>
      </c>
    </row>
    <row r="98" spans="1:3" x14ac:dyDescent="0.3">
      <c r="A98" t="s">
        <v>519</v>
      </c>
      <c r="B98" t="s">
        <v>520</v>
      </c>
    </row>
    <row r="99" spans="1:3" x14ac:dyDescent="0.3">
      <c r="A99" t="s">
        <v>521</v>
      </c>
      <c r="B99" t="s">
        <v>522</v>
      </c>
    </row>
    <row r="100" spans="1:3" x14ac:dyDescent="0.3">
      <c r="A100" t="s">
        <v>523</v>
      </c>
      <c r="B100" t="s">
        <v>524</v>
      </c>
    </row>
    <row r="101" spans="1:3" x14ac:dyDescent="0.3">
      <c r="A101" t="s">
        <v>525</v>
      </c>
      <c r="B101" t="s">
        <v>526</v>
      </c>
    </row>
    <row r="102" spans="1:3" x14ac:dyDescent="0.3">
      <c r="A102" t="s">
        <v>527</v>
      </c>
      <c r="B102" t="s">
        <v>528</v>
      </c>
    </row>
    <row r="103" spans="1:3" x14ac:dyDescent="0.3">
      <c r="A103" t="s">
        <v>529</v>
      </c>
      <c r="B103" t="s">
        <v>530</v>
      </c>
    </row>
    <row r="104" spans="1:3" x14ac:dyDescent="0.3">
      <c r="A104" t="s">
        <v>531</v>
      </c>
      <c r="B104" t="s">
        <v>532</v>
      </c>
    </row>
    <row r="105" spans="1:3" x14ac:dyDescent="0.3">
      <c r="A105" t="s">
        <v>533</v>
      </c>
      <c r="B105" t="s">
        <v>534</v>
      </c>
    </row>
    <row r="106" spans="1:3" x14ac:dyDescent="0.3">
      <c r="A106" t="s">
        <v>535</v>
      </c>
      <c r="B106" t="s">
        <v>536</v>
      </c>
    </row>
    <row r="107" spans="1:3" x14ac:dyDescent="0.3">
      <c r="A107" t="s">
        <v>537</v>
      </c>
      <c r="B107" t="s">
        <v>538</v>
      </c>
    </row>
    <row r="108" spans="1:3" x14ac:dyDescent="0.3">
      <c r="A108" t="s">
        <v>25</v>
      </c>
      <c r="B108" t="s">
        <v>539</v>
      </c>
    </row>
    <row r="109" spans="1:3" x14ac:dyDescent="0.3">
      <c r="A109" t="s">
        <v>540</v>
      </c>
      <c r="B109" t="s">
        <v>541</v>
      </c>
    </row>
    <row r="110" spans="1:3" x14ac:dyDescent="0.3">
      <c r="A110" t="s">
        <v>542</v>
      </c>
      <c r="B110" t="s">
        <v>543</v>
      </c>
      <c r="C110">
        <v>122</v>
      </c>
    </row>
    <row r="111" spans="1:3" x14ac:dyDescent="0.3">
      <c r="A111" t="s">
        <v>544</v>
      </c>
      <c r="B111" t="s">
        <v>545</v>
      </c>
      <c r="C111">
        <v>122</v>
      </c>
    </row>
    <row r="112" spans="1:3" x14ac:dyDescent="0.3">
      <c r="A112" t="s">
        <v>546</v>
      </c>
      <c r="B112" t="s">
        <v>547</v>
      </c>
      <c r="C112">
        <v>122</v>
      </c>
    </row>
    <row r="113" spans="1:3" x14ac:dyDescent="0.3">
      <c r="A113" t="s">
        <v>548</v>
      </c>
      <c r="B113" t="s">
        <v>549</v>
      </c>
      <c r="C113">
        <v>122</v>
      </c>
    </row>
    <row r="114" spans="1:3" x14ac:dyDescent="0.3">
      <c r="A114" t="s">
        <v>550</v>
      </c>
      <c r="B114" t="s">
        <v>551</v>
      </c>
    </row>
    <row r="115" spans="1:3" x14ac:dyDescent="0.3">
      <c r="A115" t="s">
        <v>552</v>
      </c>
      <c r="B115" t="s">
        <v>553</v>
      </c>
    </row>
    <row r="116" spans="1:3" x14ac:dyDescent="0.3">
      <c r="A116" t="s">
        <v>70</v>
      </c>
      <c r="B116" t="s">
        <v>554</v>
      </c>
    </row>
    <row r="117" spans="1:3" x14ac:dyDescent="0.3">
      <c r="A117" t="s">
        <v>555</v>
      </c>
      <c r="B117" t="s">
        <v>556</v>
      </c>
    </row>
    <row r="118" spans="1:3" x14ac:dyDescent="0.3">
      <c r="A118" t="s">
        <v>557</v>
      </c>
      <c r="B118" t="s">
        <v>558</v>
      </c>
    </row>
    <row r="119" spans="1:3" x14ac:dyDescent="0.3">
      <c r="A119" t="s">
        <v>559</v>
      </c>
      <c r="B119" t="s">
        <v>560</v>
      </c>
    </row>
    <row r="120" spans="1:3" x14ac:dyDescent="0.3">
      <c r="A120" t="s">
        <v>561</v>
      </c>
      <c r="B120" t="s">
        <v>562</v>
      </c>
    </row>
    <row r="121" spans="1:3" x14ac:dyDescent="0.3">
      <c r="A121" t="s">
        <v>71</v>
      </c>
      <c r="B121" t="s">
        <v>563</v>
      </c>
    </row>
    <row r="122" spans="1:3" x14ac:dyDescent="0.3">
      <c r="A122" t="s">
        <v>72</v>
      </c>
      <c r="B122" t="s">
        <v>564</v>
      </c>
    </row>
    <row r="123" spans="1:3" x14ac:dyDescent="0.3">
      <c r="A123" t="s">
        <v>73</v>
      </c>
      <c r="B123" t="s">
        <v>565</v>
      </c>
    </row>
    <row r="124" spans="1:3" x14ac:dyDescent="0.3">
      <c r="A124" t="s">
        <v>566</v>
      </c>
      <c r="B124" t="s">
        <v>567</v>
      </c>
    </row>
    <row r="125" spans="1:3" x14ac:dyDescent="0.3">
      <c r="A125" t="s">
        <v>568</v>
      </c>
      <c r="B125" t="s">
        <v>569</v>
      </c>
    </row>
    <row r="126" spans="1:3" x14ac:dyDescent="0.3">
      <c r="A126" t="s">
        <v>570</v>
      </c>
      <c r="B126" t="s">
        <v>571</v>
      </c>
    </row>
    <row r="127" spans="1:3" x14ac:dyDescent="0.3">
      <c r="A127" t="s">
        <v>572</v>
      </c>
      <c r="B127" t="s">
        <v>573</v>
      </c>
    </row>
    <row r="128" spans="1:3" x14ac:dyDescent="0.3">
      <c r="A128" t="s">
        <v>574</v>
      </c>
      <c r="B128" t="s">
        <v>575</v>
      </c>
    </row>
    <row r="129" spans="1:2" x14ac:dyDescent="0.3">
      <c r="A129" t="s">
        <v>576</v>
      </c>
      <c r="B129" t="s">
        <v>577</v>
      </c>
    </row>
    <row r="130" spans="1:2" x14ac:dyDescent="0.3">
      <c r="A130" t="s">
        <v>578</v>
      </c>
      <c r="B130" t="s">
        <v>579</v>
      </c>
    </row>
    <row r="131" spans="1:2" x14ac:dyDescent="0.3">
      <c r="A131" t="s">
        <v>580</v>
      </c>
      <c r="B131" t="s">
        <v>581</v>
      </c>
    </row>
    <row r="132" spans="1:2" x14ac:dyDescent="0.3">
      <c r="A132" t="s">
        <v>582</v>
      </c>
      <c r="B132" t="s">
        <v>583</v>
      </c>
    </row>
    <row r="133" spans="1:2" x14ac:dyDescent="0.3">
      <c r="A133" t="s">
        <v>584</v>
      </c>
      <c r="B133" t="s">
        <v>585</v>
      </c>
    </row>
    <row r="134" spans="1:2" x14ac:dyDescent="0.3">
      <c r="A134" t="s">
        <v>586</v>
      </c>
      <c r="B134" t="s">
        <v>587</v>
      </c>
    </row>
    <row r="135" spans="1:2" x14ac:dyDescent="0.3">
      <c r="A135" t="s">
        <v>588</v>
      </c>
      <c r="B135" t="s">
        <v>589</v>
      </c>
    </row>
    <row r="136" spans="1:2" x14ac:dyDescent="0.3">
      <c r="A136" t="s">
        <v>590</v>
      </c>
      <c r="B136" t="s">
        <v>591</v>
      </c>
    </row>
    <row r="137" spans="1:2" x14ac:dyDescent="0.3">
      <c r="A137" t="s">
        <v>592</v>
      </c>
      <c r="B137" t="s">
        <v>593</v>
      </c>
    </row>
    <row r="138" spans="1:2" x14ac:dyDescent="0.3">
      <c r="A138" t="s">
        <v>594</v>
      </c>
      <c r="B138" t="s">
        <v>595</v>
      </c>
    </row>
    <row r="139" spans="1:2" x14ac:dyDescent="0.3">
      <c r="A139" t="s">
        <v>596</v>
      </c>
      <c r="B139" t="s">
        <v>597</v>
      </c>
    </row>
    <row r="140" spans="1:2" x14ac:dyDescent="0.3">
      <c r="A140" t="s">
        <v>598</v>
      </c>
      <c r="B140" t="s">
        <v>599</v>
      </c>
    </row>
    <row r="141" spans="1:2" x14ac:dyDescent="0.3">
      <c r="A141" t="s">
        <v>600</v>
      </c>
      <c r="B141" t="s">
        <v>601</v>
      </c>
    </row>
    <row r="142" spans="1:2" x14ac:dyDescent="0.3">
      <c r="A142" t="s">
        <v>602</v>
      </c>
      <c r="B142" t="s">
        <v>603</v>
      </c>
    </row>
    <row r="143" spans="1:2" x14ac:dyDescent="0.3">
      <c r="A143" t="s">
        <v>604</v>
      </c>
      <c r="B143" t="s">
        <v>605</v>
      </c>
    </row>
    <row r="144" spans="1:2" x14ac:dyDescent="0.3">
      <c r="A144" t="s">
        <v>606</v>
      </c>
      <c r="B144" t="s">
        <v>607</v>
      </c>
    </row>
    <row r="145" spans="1:2" x14ac:dyDescent="0.3">
      <c r="A145" t="s">
        <v>608</v>
      </c>
      <c r="B145" t="s">
        <v>609</v>
      </c>
    </row>
    <row r="146" spans="1:2" x14ac:dyDescent="0.3">
      <c r="A146" t="s">
        <v>610</v>
      </c>
      <c r="B146" t="s">
        <v>611</v>
      </c>
    </row>
    <row r="147" spans="1:2" x14ac:dyDescent="0.3">
      <c r="A147" t="s">
        <v>612</v>
      </c>
      <c r="B147" t="s">
        <v>613</v>
      </c>
    </row>
    <row r="148" spans="1:2" x14ac:dyDescent="0.3">
      <c r="A148" t="s">
        <v>614</v>
      </c>
      <c r="B148" t="s">
        <v>615</v>
      </c>
    </row>
    <row r="149" spans="1:2" x14ac:dyDescent="0.3">
      <c r="A149" t="s">
        <v>616</v>
      </c>
      <c r="B149" t="s">
        <v>617</v>
      </c>
    </row>
    <row r="150" spans="1:2" x14ac:dyDescent="0.3">
      <c r="A150" t="s">
        <v>618</v>
      </c>
      <c r="B150" t="s">
        <v>619</v>
      </c>
    </row>
    <row r="151" spans="1:2" x14ac:dyDescent="0.3">
      <c r="A151" t="s">
        <v>620</v>
      </c>
      <c r="B151" t="s">
        <v>621</v>
      </c>
    </row>
    <row r="152" spans="1:2" x14ac:dyDescent="0.3">
      <c r="A152" t="s">
        <v>622</v>
      </c>
      <c r="B152" t="s">
        <v>623</v>
      </c>
    </row>
    <row r="153" spans="1:2" x14ac:dyDescent="0.3">
      <c r="A153" t="s">
        <v>624</v>
      </c>
      <c r="B153" t="s">
        <v>625</v>
      </c>
    </row>
    <row r="154" spans="1:2" x14ac:dyDescent="0.3">
      <c r="A154" t="s">
        <v>626</v>
      </c>
      <c r="B154" t="s">
        <v>627</v>
      </c>
    </row>
    <row r="155" spans="1:2" x14ac:dyDescent="0.3">
      <c r="A155" t="s">
        <v>628</v>
      </c>
      <c r="B155" t="s">
        <v>629</v>
      </c>
    </row>
    <row r="156" spans="1:2" x14ac:dyDescent="0.3">
      <c r="A156" t="s">
        <v>74</v>
      </c>
      <c r="B156" t="s">
        <v>630</v>
      </c>
    </row>
    <row r="157" spans="1:2" x14ac:dyDescent="0.3">
      <c r="A157" t="s">
        <v>76</v>
      </c>
      <c r="B157" t="s">
        <v>631</v>
      </c>
    </row>
    <row r="158" spans="1:2" x14ac:dyDescent="0.3">
      <c r="A158" t="s">
        <v>632</v>
      </c>
      <c r="B158" t="s">
        <v>633</v>
      </c>
    </row>
    <row r="159" spans="1:2" x14ac:dyDescent="0.3">
      <c r="A159" t="s">
        <v>634</v>
      </c>
      <c r="B159" t="s">
        <v>635</v>
      </c>
    </row>
    <row r="160" spans="1:2" x14ac:dyDescent="0.3">
      <c r="A160" t="s">
        <v>636</v>
      </c>
      <c r="B160" t="s">
        <v>637</v>
      </c>
    </row>
    <row r="161" spans="1:2" x14ac:dyDescent="0.3">
      <c r="A161" t="s">
        <v>638</v>
      </c>
      <c r="B161" t="s">
        <v>639</v>
      </c>
    </row>
    <row r="162" spans="1:2" x14ac:dyDescent="0.3">
      <c r="A162" t="s">
        <v>640</v>
      </c>
      <c r="B162" t="s">
        <v>641</v>
      </c>
    </row>
    <row r="163" spans="1:2" x14ac:dyDescent="0.3">
      <c r="A163" t="s">
        <v>642</v>
      </c>
      <c r="B163" t="s">
        <v>643</v>
      </c>
    </row>
    <row r="164" spans="1:2" x14ac:dyDescent="0.3">
      <c r="A164" t="s">
        <v>644</v>
      </c>
      <c r="B164" t="s">
        <v>645</v>
      </c>
    </row>
    <row r="165" spans="1:2" x14ac:dyDescent="0.3">
      <c r="A165" t="s">
        <v>646</v>
      </c>
      <c r="B165" t="s">
        <v>647</v>
      </c>
    </row>
    <row r="166" spans="1:2" x14ac:dyDescent="0.3">
      <c r="A166" t="s">
        <v>648</v>
      </c>
      <c r="B166" t="s">
        <v>649</v>
      </c>
    </row>
    <row r="167" spans="1:2" x14ac:dyDescent="0.3">
      <c r="A167" t="s">
        <v>650</v>
      </c>
      <c r="B167" t="s">
        <v>651</v>
      </c>
    </row>
    <row r="168" spans="1:2" x14ac:dyDescent="0.3">
      <c r="A168" t="s">
        <v>652</v>
      </c>
      <c r="B168" t="s">
        <v>653</v>
      </c>
    </row>
    <row r="169" spans="1:2" x14ac:dyDescent="0.3">
      <c r="A169" t="s">
        <v>654</v>
      </c>
      <c r="B169" t="s">
        <v>655</v>
      </c>
    </row>
    <row r="170" spans="1:2" x14ac:dyDescent="0.3">
      <c r="A170" t="s">
        <v>656</v>
      </c>
      <c r="B170" t="s">
        <v>657</v>
      </c>
    </row>
    <row r="171" spans="1:2" x14ac:dyDescent="0.3">
      <c r="A171" t="s">
        <v>658</v>
      </c>
      <c r="B171" t="s">
        <v>659</v>
      </c>
    </row>
    <row r="172" spans="1:2" x14ac:dyDescent="0.3">
      <c r="A172" t="s">
        <v>660</v>
      </c>
      <c r="B172" t="s">
        <v>661</v>
      </c>
    </row>
    <row r="173" spans="1:2" x14ac:dyDescent="0.3">
      <c r="A173" t="s">
        <v>662</v>
      </c>
      <c r="B173" t="s">
        <v>663</v>
      </c>
    </row>
    <row r="174" spans="1:2" x14ac:dyDescent="0.3">
      <c r="A174" t="s">
        <v>664</v>
      </c>
      <c r="B174" t="s">
        <v>665</v>
      </c>
    </row>
    <row r="175" spans="1:2" x14ac:dyDescent="0.3">
      <c r="A175" t="s">
        <v>666</v>
      </c>
      <c r="B175" t="s">
        <v>667</v>
      </c>
    </row>
    <row r="176" spans="1:2" x14ac:dyDescent="0.3">
      <c r="A176" t="s">
        <v>668</v>
      </c>
      <c r="B176" t="s">
        <v>669</v>
      </c>
    </row>
    <row r="177" spans="1:2" x14ac:dyDescent="0.3">
      <c r="A177" t="s">
        <v>670</v>
      </c>
      <c r="B177" t="s">
        <v>671</v>
      </c>
    </row>
    <row r="178" spans="1:2" x14ac:dyDescent="0.3">
      <c r="A178" t="s">
        <v>672</v>
      </c>
      <c r="B178" t="s">
        <v>673</v>
      </c>
    </row>
    <row r="179" spans="1:2" x14ac:dyDescent="0.3">
      <c r="A179" t="s">
        <v>674</v>
      </c>
      <c r="B179" t="s">
        <v>675</v>
      </c>
    </row>
    <row r="180" spans="1:2" x14ac:dyDescent="0.3">
      <c r="A180" t="s">
        <v>676</v>
      </c>
      <c r="B180" t="s">
        <v>677</v>
      </c>
    </row>
    <row r="181" spans="1:2" x14ac:dyDescent="0.3">
      <c r="A181" t="s">
        <v>678</v>
      </c>
      <c r="B181" t="s">
        <v>679</v>
      </c>
    </row>
    <row r="182" spans="1:2" x14ac:dyDescent="0.3">
      <c r="A182" t="s">
        <v>680</v>
      </c>
      <c r="B182" t="s">
        <v>681</v>
      </c>
    </row>
    <row r="183" spans="1:2" x14ac:dyDescent="0.3">
      <c r="A183" t="s">
        <v>682</v>
      </c>
      <c r="B183" t="s">
        <v>683</v>
      </c>
    </row>
    <row r="184" spans="1:2" x14ac:dyDescent="0.3">
      <c r="A184" t="s">
        <v>684</v>
      </c>
      <c r="B184" t="s">
        <v>685</v>
      </c>
    </row>
    <row r="185" spans="1:2" x14ac:dyDescent="0.3">
      <c r="A185" t="s">
        <v>686</v>
      </c>
      <c r="B185" t="s">
        <v>687</v>
      </c>
    </row>
    <row r="186" spans="1:2" x14ac:dyDescent="0.3">
      <c r="A186" t="s">
        <v>688</v>
      </c>
      <c r="B186" t="s">
        <v>689</v>
      </c>
    </row>
    <row r="187" spans="1:2" x14ac:dyDescent="0.3">
      <c r="A187" t="s">
        <v>690</v>
      </c>
      <c r="B187" t="s">
        <v>691</v>
      </c>
    </row>
    <row r="188" spans="1:2" x14ac:dyDescent="0.3">
      <c r="A188" t="s">
        <v>692</v>
      </c>
      <c r="B188" t="s">
        <v>693</v>
      </c>
    </row>
    <row r="189" spans="1:2" x14ac:dyDescent="0.3">
      <c r="A189" t="s">
        <v>694</v>
      </c>
      <c r="B189" t="s">
        <v>695</v>
      </c>
    </row>
    <row r="190" spans="1:2" x14ac:dyDescent="0.3">
      <c r="A190" t="s">
        <v>696</v>
      </c>
      <c r="B190" t="s">
        <v>697</v>
      </c>
    </row>
    <row r="191" spans="1:2" x14ac:dyDescent="0.3">
      <c r="A191" t="s">
        <v>698</v>
      </c>
      <c r="B191" t="s">
        <v>699</v>
      </c>
    </row>
    <row r="192" spans="1:2" x14ac:dyDescent="0.3">
      <c r="A192" t="s">
        <v>700</v>
      </c>
      <c r="B192" t="s">
        <v>701</v>
      </c>
    </row>
    <row r="193" spans="1:3" x14ac:dyDescent="0.3">
      <c r="A193" t="s">
        <v>702</v>
      </c>
      <c r="B193" t="s">
        <v>703</v>
      </c>
    </row>
    <row r="194" spans="1:3" x14ac:dyDescent="0.3">
      <c r="A194" t="s">
        <v>704</v>
      </c>
      <c r="B194" t="s">
        <v>705</v>
      </c>
    </row>
    <row r="195" spans="1:3" x14ac:dyDescent="0.3">
      <c r="A195" t="s">
        <v>706</v>
      </c>
      <c r="B195" t="s">
        <v>707</v>
      </c>
    </row>
    <row r="196" spans="1:3" x14ac:dyDescent="0.3">
      <c r="A196" t="s">
        <v>708</v>
      </c>
      <c r="B196" t="s">
        <v>709</v>
      </c>
    </row>
    <row r="197" spans="1:3" x14ac:dyDescent="0.3">
      <c r="A197" t="s">
        <v>710</v>
      </c>
      <c r="B197" t="s">
        <v>711</v>
      </c>
    </row>
    <row r="198" spans="1:3" x14ac:dyDescent="0.3">
      <c r="A198" t="s">
        <v>712</v>
      </c>
      <c r="B198" t="s">
        <v>713</v>
      </c>
    </row>
    <row r="199" spans="1:3" x14ac:dyDescent="0.3">
      <c r="A199" t="s">
        <v>714</v>
      </c>
      <c r="B199" t="s">
        <v>715</v>
      </c>
    </row>
    <row r="200" spans="1:3" x14ac:dyDescent="0.3">
      <c r="A200" t="s">
        <v>716</v>
      </c>
      <c r="B200" t="s">
        <v>717</v>
      </c>
    </row>
    <row r="201" spans="1:3" x14ac:dyDescent="0.3">
      <c r="A201" t="s">
        <v>718</v>
      </c>
      <c r="B201" t="s">
        <v>719</v>
      </c>
    </row>
    <row r="202" spans="1:3" x14ac:dyDescent="0.3">
      <c r="A202" t="s">
        <v>720</v>
      </c>
      <c r="B202" t="s">
        <v>721</v>
      </c>
    </row>
    <row r="203" spans="1:3" x14ac:dyDescent="0.3">
      <c r="A203" t="s">
        <v>722</v>
      </c>
      <c r="B203" t="s">
        <v>723</v>
      </c>
    </row>
    <row r="204" spans="1:3" x14ac:dyDescent="0.3">
      <c r="A204" t="s">
        <v>724</v>
      </c>
      <c r="B204" t="s">
        <v>725</v>
      </c>
    </row>
    <row r="205" spans="1:3" x14ac:dyDescent="0.3">
      <c r="A205" t="s">
        <v>77</v>
      </c>
      <c r="B205" t="s">
        <v>726</v>
      </c>
      <c r="C205">
        <v>108</v>
      </c>
    </row>
    <row r="206" spans="1:3" x14ac:dyDescent="0.3">
      <c r="A206" t="s">
        <v>727</v>
      </c>
      <c r="B206" t="s">
        <v>728</v>
      </c>
      <c r="C206">
        <v>108</v>
      </c>
    </row>
    <row r="207" spans="1:3" x14ac:dyDescent="0.3">
      <c r="A207" t="s">
        <v>78</v>
      </c>
      <c r="B207" t="s">
        <v>729</v>
      </c>
      <c r="C207">
        <v>108</v>
      </c>
    </row>
    <row r="208" spans="1:3" x14ac:dyDescent="0.3">
      <c r="A208" t="s">
        <v>730</v>
      </c>
      <c r="B208" t="s">
        <v>731</v>
      </c>
      <c r="C208">
        <v>108</v>
      </c>
    </row>
    <row r="209" spans="1:3" x14ac:dyDescent="0.3">
      <c r="A209" t="s">
        <v>79</v>
      </c>
      <c r="B209" t="s">
        <v>732</v>
      </c>
      <c r="C209">
        <v>108</v>
      </c>
    </row>
    <row r="210" spans="1:3" x14ac:dyDescent="0.3">
      <c r="A210" t="s">
        <v>733</v>
      </c>
      <c r="B210" t="s">
        <v>734</v>
      </c>
      <c r="C210">
        <v>57</v>
      </c>
    </row>
    <row r="211" spans="1:3" x14ac:dyDescent="0.3">
      <c r="A211" t="s">
        <v>80</v>
      </c>
      <c r="B211" t="s">
        <v>735</v>
      </c>
    </row>
    <row r="212" spans="1:3" x14ac:dyDescent="0.3">
      <c r="A212" t="s">
        <v>736</v>
      </c>
      <c r="B212" t="s">
        <v>737</v>
      </c>
      <c r="C212">
        <v>47</v>
      </c>
    </row>
    <row r="213" spans="1:3" x14ac:dyDescent="0.3">
      <c r="A213" t="s">
        <v>738</v>
      </c>
      <c r="B213" t="s">
        <v>739</v>
      </c>
      <c r="C213">
        <v>46</v>
      </c>
    </row>
    <row r="214" spans="1:3" x14ac:dyDescent="0.3">
      <c r="A214" t="s">
        <v>81</v>
      </c>
      <c r="B214" t="s">
        <v>740</v>
      </c>
      <c r="C214">
        <v>57</v>
      </c>
    </row>
    <row r="215" spans="1:3" x14ac:dyDescent="0.3">
      <c r="A215" t="s">
        <v>83</v>
      </c>
      <c r="B215" t="s">
        <v>741</v>
      </c>
      <c r="C215">
        <v>57</v>
      </c>
    </row>
    <row r="216" spans="1:3" x14ac:dyDescent="0.3">
      <c r="A216" t="s">
        <v>743</v>
      </c>
      <c r="B216" t="s">
        <v>744</v>
      </c>
      <c r="C216">
        <v>57</v>
      </c>
    </row>
    <row r="217" spans="1:3" x14ac:dyDescent="0.3">
      <c r="A217" t="s">
        <v>745</v>
      </c>
      <c r="B217" t="s">
        <v>746</v>
      </c>
      <c r="C217">
        <v>57</v>
      </c>
    </row>
    <row r="218" spans="1:3" x14ac:dyDescent="0.3">
      <c r="A218" t="s">
        <v>747</v>
      </c>
      <c r="B218" t="s">
        <v>748</v>
      </c>
      <c r="C218">
        <v>57</v>
      </c>
    </row>
    <row r="219" spans="1:3" x14ac:dyDescent="0.3">
      <c r="A219" t="s">
        <v>84</v>
      </c>
      <c r="B219" t="s">
        <v>749</v>
      </c>
      <c r="C219">
        <v>108</v>
      </c>
    </row>
    <row r="220" spans="1:3" x14ac:dyDescent="0.3">
      <c r="A220" t="s">
        <v>85</v>
      </c>
      <c r="B220" t="s">
        <v>750</v>
      </c>
      <c r="C220">
        <v>110</v>
      </c>
    </row>
    <row r="221" spans="1:3" x14ac:dyDescent="0.3">
      <c r="A221" t="s">
        <v>86</v>
      </c>
      <c r="B221" t="s">
        <v>751</v>
      </c>
      <c r="C221">
        <v>110</v>
      </c>
    </row>
    <row r="222" spans="1:3" x14ac:dyDescent="0.3">
      <c r="A222" t="s">
        <v>752</v>
      </c>
      <c r="B222" t="s">
        <v>753</v>
      </c>
      <c r="C222">
        <v>110</v>
      </c>
    </row>
    <row r="223" spans="1:3" x14ac:dyDescent="0.3">
      <c r="A223" t="s">
        <v>754</v>
      </c>
      <c r="B223" t="s">
        <v>755</v>
      </c>
      <c r="C223">
        <v>60</v>
      </c>
    </row>
    <row r="224" spans="1:3" x14ac:dyDescent="0.3">
      <c r="A224" t="s">
        <v>756</v>
      </c>
      <c r="B224" t="s">
        <v>757</v>
      </c>
      <c r="C224">
        <v>110</v>
      </c>
    </row>
    <row r="225" spans="1:4" x14ac:dyDescent="0.3">
      <c r="A225" t="s">
        <v>758</v>
      </c>
      <c r="B225" t="s">
        <v>759</v>
      </c>
      <c r="C225">
        <v>110</v>
      </c>
    </row>
    <row r="226" spans="1:4" x14ac:dyDescent="0.3">
      <c r="A226" t="s">
        <v>87</v>
      </c>
      <c r="B226" t="s">
        <v>760</v>
      </c>
      <c r="C226">
        <v>60</v>
      </c>
    </row>
    <row r="227" spans="1:4" x14ac:dyDescent="0.3">
      <c r="A227" t="s">
        <v>761</v>
      </c>
      <c r="B227" t="s">
        <v>762</v>
      </c>
      <c r="C227">
        <v>110</v>
      </c>
    </row>
    <row r="228" spans="1:4" x14ac:dyDescent="0.3">
      <c r="A228" t="s">
        <v>88</v>
      </c>
      <c r="B228" t="s">
        <v>763</v>
      </c>
      <c r="C228">
        <v>112</v>
      </c>
      <c r="D228">
        <v>10</v>
      </c>
    </row>
    <row r="229" spans="1:4" x14ac:dyDescent="0.3">
      <c r="A229" t="s">
        <v>764</v>
      </c>
      <c r="B229" t="s">
        <v>763</v>
      </c>
      <c r="C229">
        <v>112</v>
      </c>
      <c r="D229">
        <v>10</v>
      </c>
    </row>
    <row r="230" spans="1:4" x14ac:dyDescent="0.3">
      <c r="A230" t="s">
        <v>765</v>
      </c>
      <c r="B230" t="s">
        <v>766</v>
      </c>
      <c r="C230">
        <v>112</v>
      </c>
      <c r="D230">
        <v>10</v>
      </c>
    </row>
    <row r="231" spans="1:4" x14ac:dyDescent="0.3">
      <c r="A231" t="s">
        <v>767</v>
      </c>
      <c r="B231" t="s">
        <v>768</v>
      </c>
      <c r="C231">
        <v>112</v>
      </c>
      <c r="D231">
        <v>11</v>
      </c>
    </row>
    <row r="232" spans="1:4" x14ac:dyDescent="0.3">
      <c r="A232" t="s">
        <v>769</v>
      </c>
      <c r="B232" t="s">
        <v>770</v>
      </c>
      <c r="C232">
        <v>112</v>
      </c>
      <c r="D232">
        <v>11</v>
      </c>
    </row>
    <row r="233" spans="1:4" x14ac:dyDescent="0.3">
      <c r="A233" t="s">
        <v>89</v>
      </c>
      <c r="B233" t="s">
        <v>771</v>
      </c>
      <c r="D233">
        <v>14</v>
      </c>
    </row>
    <row r="234" spans="1:4" x14ac:dyDescent="0.3">
      <c r="A234" t="s">
        <v>772</v>
      </c>
      <c r="B234" t="s">
        <v>773</v>
      </c>
      <c r="C234">
        <v>112</v>
      </c>
      <c r="D234">
        <v>13</v>
      </c>
    </row>
    <row r="235" spans="1:4" x14ac:dyDescent="0.3">
      <c r="A235" t="s">
        <v>774</v>
      </c>
      <c r="B235" t="s">
        <v>775</v>
      </c>
      <c r="D235">
        <v>13</v>
      </c>
    </row>
    <row r="236" spans="1:4" x14ac:dyDescent="0.3">
      <c r="A236" t="s">
        <v>776</v>
      </c>
      <c r="B236" t="s">
        <v>777</v>
      </c>
      <c r="D236">
        <v>13</v>
      </c>
    </row>
    <row r="237" spans="1:4" x14ac:dyDescent="0.3">
      <c r="A237" t="s">
        <v>90</v>
      </c>
      <c r="B237" t="s">
        <v>778</v>
      </c>
      <c r="C237">
        <v>62</v>
      </c>
      <c r="D237">
        <v>14</v>
      </c>
    </row>
    <row r="238" spans="1:4" x14ac:dyDescent="0.3">
      <c r="A238" t="s">
        <v>779</v>
      </c>
      <c r="B238" t="s">
        <v>780</v>
      </c>
      <c r="C238">
        <v>112</v>
      </c>
      <c r="D238">
        <v>14</v>
      </c>
    </row>
    <row r="239" spans="1:4" x14ac:dyDescent="0.3">
      <c r="A239" t="s">
        <v>91</v>
      </c>
      <c r="B239" t="s">
        <v>781</v>
      </c>
    </row>
    <row r="240" spans="1:4" x14ac:dyDescent="0.3">
      <c r="A240" t="s">
        <v>782</v>
      </c>
      <c r="B240" t="s">
        <v>783</v>
      </c>
    </row>
    <row r="241" spans="1:3" x14ac:dyDescent="0.3">
      <c r="A241" t="s">
        <v>1501</v>
      </c>
      <c r="B241" t="s">
        <v>784</v>
      </c>
    </row>
    <row r="242" spans="1:3" x14ac:dyDescent="0.3">
      <c r="A242" t="s">
        <v>92</v>
      </c>
      <c r="B242" t="s">
        <v>785</v>
      </c>
      <c r="C242">
        <v>63</v>
      </c>
    </row>
    <row r="243" spans="1:3" x14ac:dyDescent="0.3">
      <c r="A243" t="s">
        <v>93</v>
      </c>
      <c r="B243" t="s">
        <v>786</v>
      </c>
    </row>
    <row r="244" spans="1:3" x14ac:dyDescent="0.3">
      <c r="A244" t="s">
        <v>28</v>
      </c>
      <c r="B244" t="s">
        <v>784</v>
      </c>
    </row>
    <row r="245" spans="1:3" x14ac:dyDescent="0.3">
      <c r="A245" t="s">
        <v>787</v>
      </c>
      <c r="B245" t="s">
        <v>788</v>
      </c>
    </row>
    <row r="246" spans="1:3" x14ac:dyDescent="0.3">
      <c r="A246" t="s">
        <v>94</v>
      </c>
      <c r="B246" t="s">
        <v>789</v>
      </c>
    </row>
    <row r="247" spans="1:3" x14ac:dyDescent="0.3">
      <c r="A247" t="s">
        <v>95</v>
      </c>
      <c r="B247" t="s">
        <v>790</v>
      </c>
    </row>
    <row r="248" spans="1:3" x14ac:dyDescent="0.3">
      <c r="A248" t="s">
        <v>791</v>
      </c>
      <c r="B248" t="s">
        <v>792</v>
      </c>
      <c r="C248">
        <v>64</v>
      </c>
    </row>
    <row r="249" spans="1:3" x14ac:dyDescent="0.3">
      <c r="A249" t="s">
        <v>793</v>
      </c>
      <c r="B249" t="s">
        <v>794</v>
      </c>
    </row>
    <row r="250" spans="1:3" x14ac:dyDescent="0.3">
      <c r="A250" t="s">
        <v>795</v>
      </c>
      <c r="B250" t="s">
        <v>796</v>
      </c>
    </row>
    <row r="251" spans="1:3" x14ac:dyDescent="0.3">
      <c r="A251" t="s">
        <v>797</v>
      </c>
      <c r="B251" t="s">
        <v>798</v>
      </c>
    </row>
    <row r="252" spans="1:3" x14ac:dyDescent="0.3">
      <c r="A252" t="s">
        <v>96</v>
      </c>
      <c r="B252" t="s">
        <v>799</v>
      </c>
    </row>
    <row r="253" spans="1:3" x14ac:dyDescent="0.3">
      <c r="A253" t="s">
        <v>800</v>
      </c>
      <c r="B253" t="s">
        <v>801</v>
      </c>
      <c r="C253">
        <v>114</v>
      </c>
    </row>
    <row r="254" spans="1:3" x14ac:dyDescent="0.3">
      <c r="A254" t="s">
        <v>97</v>
      </c>
      <c r="B254" t="s">
        <v>802</v>
      </c>
      <c r="C254">
        <v>66</v>
      </c>
    </row>
    <row r="255" spans="1:3" x14ac:dyDescent="0.3">
      <c r="A255" t="s">
        <v>803</v>
      </c>
      <c r="B255" t="s">
        <v>804</v>
      </c>
      <c r="C255">
        <v>115</v>
      </c>
    </row>
    <row r="256" spans="1:3" x14ac:dyDescent="0.3">
      <c r="A256" t="s">
        <v>805</v>
      </c>
      <c r="B256" t="s">
        <v>806</v>
      </c>
      <c r="C256">
        <v>67</v>
      </c>
    </row>
    <row r="257" spans="1:3" x14ac:dyDescent="0.3">
      <c r="A257" t="s">
        <v>807</v>
      </c>
      <c r="B257" t="s">
        <v>808</v>
      </c>
      <c r="C257">
        <v>67</v>
      </c>
    </row>
    <row r="258" spans="1:3" x14ac:dyDescent="0.3">
      <c r="A258" t="s">
        <v>809</v>
      </c>
      <c r="B258" t="s">
        <v>810</v>
      </c>
      <c r="C258">
        <v>67</v>
      </c>
    </row>
    <row r="259" spans="1:3" x14ac:dyDescent="0.3">
      <c r="A259" t="s">
        <v>807</v>
      </c>
      <c r="B259" t="s">
        <v>808</v>
      </c>
      <c r="C259">
        <v>67</v>
      </c>
    </row>
    <row r="260" spans="1:3" x14ac:dyDescent="0.3">
      <c r="A260" t="s">
        <v>809</v>
      </c>
      <c r="B260" t="s">
        <v>810</v>
      </c>
      <c r="C260">
        <v>67</v>
      </c>
    </row>
    <row r="261" spans="1:3" x14ac:dyDescent="0.3">
      <c r="A261" t="s">
        <v>811</v>
      </c>
      <c r="B261" t="s">
        <v>812</v>
      </c>
      <c r="C261">
        <v>71</v>
      </c>
    </row>
    <row r="262" spans="1:3" x14ac:dyDescent="0.3">
      <c r="A262" t="s">
        <v>813</v>
      </c>
      <c r="B262" t="s">
        <v>814</v>
      </c>
      <c r="C262">
        <v>71</v>
      </c>
    </row>
    <row r="263" spans="1:3" x14ac:dyDescent="0.3">
      <c r="A263" t="s">
        <v>811</v>
      </c>
      <c r="B263" t="s">
        <v>812</v>
      </c>
      <c r="C263">
        <v>71</v>
      </c>
    </row>
    <row r="264" spans="1:3" x14ac:dyDescent="0.3">
      <c r="A264" t="s">
        <v>813</v>
      </c>
      <c r="B264" t="s">
        <v>814</v>
      </c>
      <c r="C264">
        <v>71</v>
      </c>
    </row>
    <row r="265" spans="1:3" x14ac:dyDescent="0.3">
      <c r="A265" t="s">
        <v>815</v>
      </c>
      <c r="B265" t="s">
        <v>816</v>
      </c>
      <c r="C265">
        <v>119</v>
      </c>
    </row>
    <row r="266" spans="1:3" x14ac:dyDescent="0.3">
      <c r="A266" t="s">
        <v>817</v>
      </c>
      <c r="B266" t="s">
        <v>818</v>
      </c>
      <c r="C266">
        <v>119</v>
      </c>
    </row>
    <row r="267" spans="1:3" x14ac:dyDescent="0.3">
      <c r="A267" t="s">
        <v>819</v>
      </c>
      <c r="B267" t="s">
        <v>820</v>
      </c>
      <c r="C267">
        <v>71</v>
      </c>
    </row>
    <row r="268" spans="1:3" x14ac:dyDescent="0.3">
      <c r="A268" t="s">
        <v>821</v>
      </c>
      <c r="B268" t="s">
        <v>822</v>
      </c>
      <c r="C268">
        <v>122</v>
      </c>
    </row>
    <row r="269" spans="1:3" x14ac:dyDescent="0.3">
      <c r="A269" t="s">
        <v>823</v>
      </c>
      <c r="B269" t="s">
        <v>824</v>
      </c>
      <c r="C269">
        <v>71</v>
      </c>
    </row>
    <row r="270" spans="1:3" x14ac:dyDescent="0.3">
      <c r="A270" t="s">
        <v>825</v>
      </c>
      <c r="B270" t="s">
        <v>826</v>
      </c>
      <c r="C270">
        <v>122</v>
      </c>
    </row>
    <row r="271" spans="1:3" x14ac:dyDescent="0.3">
      <c r="A271" t="s">
        <v>827</v>
      </c>
      <c r="B271" t="s">
        <v>828</v>
      </c>
      <c r="C271">
        <v>71</v>
      </c>
    </row>
    <row r="272" spans="1:3" x14ac:dyDescent="0.3">
      <c r="A272" t="s">
        <v>98</v>
      </c>
      <c r="B272" t="s">
        <v>829</v>
      </c>
      <c r="C272">
        <v>122</v>
      </c>
    </row>
    <row r="273" spans="1:3" x14ac:dyDescent="0.3">
      <c r="A273" t="s">
        <v>830</v>
      </c>
      <c r="B273" t="s">
        <v>831</v>
      </c>
    </row>
    <row r="274" spans="1:3" x14ac:dyDescent="0.3">
      <c r="A274" t="s">
        <v>832</v>
      </c>
      <c r="B274" t="s">
        <v>833</v>
      </c>
      <c r="C274">
        <v>71</v>
      </c>
    </row>
    <row r="275" spans="1:3" x14ac:dyDescent="0.3">
      <c r="A275" t="s">
        <v>834</v>
      </c>
      <c r="B275" t="s">
        <v>835</v>
      </c>
      <c r="C275">
        <v>122</v>
      </c>
    </row>
    <row r="276" spans="1:3" x14ac:dyDescent="0.3">
      <c r="A276">
        <v>4651</v>
      </c>
      <c r="B276" t="s">
        <v>1502</v>
      </c>
    </row>
    <row r="277" spans="1:3" x14ac:dyDescent="0.3">
      <c r="A277" t="s">
        <v>99</v>
      </c>
      <c r="B277" t="s">
        <v>836</v>
      </c>
      <c r="C277">
        <v>71</v>
      </c>
    </row>
    <row r="278" spans="1:3" x14ac:dyDescent="0.3">
      <c r="A278" t="s">
        <v>837</v>
      </c>
      <c r="B278" t="s">
        <v>838</v>
      </c>
      <c r="C278">
        <v>122</v>
      </c>
    </row>
    <row r="279" spans="1:3" x14ac:dyDescent="0.3">
      <c r="A279" t="s">
        <v>839</v>
      </c>
      <c r="B279" t="s">
        <v>838</v>
      </c>
      <c r="C279">
        <v>122</v>
      </c>
    </row>
    <row r="280" spans="1:3" x14ac:dyDescent="0.3">
      <c r="A280" t="s">
        <v>31</v>
      </c>
      <c r="B280" t="s">
        <v>840</v>
      </c>
      <c r="C280">
        <v>71</v>
      </c>
    </row>
    <row r="281" spans="1:3" x14ac:dyDescent="0.3">
      <c r="A281" t="s">
        <v>841</v>
      </c>
      <c r="B281" t="s">
        <v>842</v>
      </c>
    </row>
    <row r="282" spans="1:3" x14ac:dyDescent="0.3">
      <c r="A282" t="s">
        <v>843</v>
      </c>
      <c r="B282" t="s">
        <v>844</v>
      </c>
    </row>
    <row r="283" spans="1:3" x14ac:dyDescent="0.3">
      <c r="A283" t="s">
        <v>845</v>
      </c>
      <c r="B283" t="s">
        <v>846</v>
      </c>
    </row>
    <row r="284" spans="1:3" x14ac:dyDescent="0.3">
      <c r="A284" t="s">
        <v>847</v>
      </c>
      <c r="B284" t="s">
        <v>848</v>
      </c>
    </row>
    <row r="285" spans="1:3" x14ac:dyDescent="0.3">
      <c r="A285" t="s">
        <v>101</v>
      </c>
      <c r="B285" t="s">
        <v>849</v>
      </c>
      <c r="C285">
        <v>122</v>
      </c>
    </row>
    <row r="286" spans="1:3" x14ac:dyDescent="0.3">
      <c r="A286" t="s">
        <v>850</v>
      </c>
      <c r="B286" t="s">
        <v>851</v>
      </c>
    </row>
    <row r="287" spans="1:3" x14ac:dyDescent="0.3">
      <c r="A287" t="s">
        <v>852</v>
      </c>
      <c r="B287" t="s">
        <v>853</v>
      </c>
    </row>
    <row r="288" spans="1:3" x14ac:dyDescent="0.3">
      <c r="A288" t="s">
        <v>854</v>
      </c>
      <c r="B288" t="s">
        <v>855</v>
      </c>
    </row>
    <row r="289" spans="1:3" x14ac:dyDescent="0.3">
      <c r="A289" t="s">
        <v>856</v>
      </c>
      <c r="B289" t="s">
        <v>857</v>
      </c>
    </row>
    <row r="290" spans="1:3" x14ac:dyDescent="0.3">
      <c r="A290" t="s">
        <v>858</v>
      </c>
      <c r="B290" t="s">
        <v>859</v>
      </c>
    </row>
    <row r="291" spans="1:3" x14ac:dyDescent="0.3">
      <c r="A291" t="s">
        <v>860</v>
      </c>
      <c r="B291" t="s">
        <v>861</v>
      </c>
    </row>
    <row r="292" spans="1:3" x14ac:dyDescent="0.3">
      <c r="A292" t="s">
        <v>862</v>
      </c>
      <c r="B292" t="s">
        <v>863</v>
      </c>
    </row>
    <row r="293" spans="1:3" x14ac:dyDescent="0.3">
      <c r="A293" t="s">
        <v>864</v>
      </c>
      <c r="B293" t="s">
        <v>865</v>
      </c>
    </row>
    <row r="294" spans="1:3" x14ac:dyDescent="0.3">
      <c r="A294" t="s">
        <v>866</v>
      </c>
      <c r="B294" t="s">
        <v>867</v>
      </c>
    </row>
    <row r="295" spans="1:3" x14ac:dyDescent="0.3">
      <c r="A295" t="s">
        <v>866</v>
      </c>
      <c r="B295" t="s">
        <v>867</v>
      </c>
    </row>
    <row r="296" spans="1:3" x14ac:dyDescent="0.3">
      <c r="A296" t="s">
        <v>868</v>
      </c>
      <c r="B296" t="s">
        <v>869</v>
      </c>
    </row>
    <row r="297" spans="1:3" x14ac:dyDescent="0.3">
      <c r="A297" t="s">
        <v>870</v>
      </c>
      <c r="B297" t="s">
        <v>516</v>
      </c>
    </row>
    <row r="298" spans="1:3" x14ac:dyDescent="0.3">
      <c r="A298" t="s">
        <v>871</v>
      </c>
      <c r="B298" t="s">
        <v>872</v>
      </c>
    </row>
    <row r="299" spans="1:3" x14ac:dyDescent="0.3">
      <c r="A299" t="s">
        <v>873</v>
      </c>
      <c r="B299" t="s">
        <v>874</v>
      </c>
    </row>
    <row r="300" spans="1:3" x14ac:dyDescent="0.3">
      <c r="A300" t="s">
        <v>875</v>
      </c>
      <c r="B300" t="s">
        <v>876</v>
      </c>
    </row>
    <row r="301" spans="1:3" x14ac:dyDescent="0.3">
      <c r="A301" t="s">
        <v>877</v>
      </c>
      <c r="B301" t="s">
        <v>878</v>
      </c>
    </row>
    <row r="302" spans="1:3" x14ac:dyDescent="0.3">
      <c r="A302" t="s">
        <v>879</v>
      </c>
      <c r="B302" t="s">
        <v>880</v>
      </c>
    </row>
    <row r="303" spans="1:3" x14ac:dyDescent="0.3">
      <c r="A303" t="s">
        <v>881</v>
      </c>
      <c r="B303" t="s">
        <v>882</v>
      </c>
    </row>
    <row r="304" spans="1:3" x14ac:dyDescent="0.3">
      <c r="A304" t="s">
        <v>883</v>
      </c>
      <c r="B304" t="s">
        <v>884</v>
      </c>
      <c r="C304">
        <v>122</v>
      </c>
    </row>
    <row r="305" spans="1:3" x14ac:dyDescent="0.3">
      <c r="A305" t="s">
        <v>885</v>
      </c>
      <c r="B305" t="s">
        <v>886</v>
      </c>
      <c r="C305">
        <v>122</v>
      </c>
    </row>
    <row r="306" spans="1:3" x14ac:dyDescent="0.3">
      <c r="A306" t="s">
        <v>887</v>
      </c>
      <c r="B306" t="s">
        <v>888</v>
      </c>
      <c r="C306">
        <v>83</v>
      </c>
    </row>
    <row r="307" spans="1:3" x14ac:dyDescent="0.3">
      <c r="A307" t="s">
        <v>889</v>
      </c>
      <c r="B307" t="s">
        <v>890</v>
      </c>
      <c r="C307">
        <v>83</v>
      </c>
    </row>
    <row r="308" spans="1:3" x14ac:dyDescent="0.3">
      <c r="A308" t="s">
        <v>891</v>
      </c>
      <c r="B308" t="s">
        <v>892</v>
      </c>
      <c r="C308">
        <v>93</v>
      </c>
    </row>
    <row r="309" spans="1:3" x14ac:dyDescent="0.3">
      <c r="A309" t="s">
        <v>103</v>
      </c>
      <c r="B309" t="s">
        <v>893</v>
      </c>
      <c r="C309">
        <v>88</v>
      </c>
    </row>
    <row r="310" spans="1:3" x14ac:dyDescent="0.3">
      <c r="A310" t="s">
        <v>104</v>
      </c>
      <c r="B310" t="s">
        <v>894</v>
      </c>
      <c r="C310">
        <v>90</v>
      </c>
    </row>
    <row r="311" spans="1:3" x14ac:dyDescent="0.3">
      <c r="A311" t="s">
        <v>895</v>
      </c>
      <c r="B311" t="s">
        <v>896</v>
      </c>
      <c r="C311">
        <v>93</v>
      </c>
    </row>
    <row r="312" spans="1:3" x14ac:dyDescent="0.3">
      <c r="A312" t="s">
        <v>897</v>
      </c>
      <c r="B312" t="s">
        <v>898</v>
      </c>
      <c r="C312">
        <v>75</v>
      </c>
    </row>
    <row r="313" spans="1:3" x14ac:dyDescent="0.3">
      <c r="A313" t="s">
        <v>899</v>
      </c>
      <c r="B313" t="s">
        <v>900</v>
      </c>
      <c r="C313">
        <v>128</v>
      </c>
    </row>
    <row r="314" spans="1:3" x14ac:dyDescent="0.3">
      <c r="A314" t="s">
        <v>901</v>
      </c>
      <c r="B314" t="s">
        <v>902</v>
      </c>
    </row>
    <row r="315" spans="1:3" x14ac:dyDescent="0.3">
      <c r="A315" t="s">
        <v>903</v>
      </c>
      <c r="B315" t="s">
        <v>904</v>
      </c>
    </row>
    <row r="316" spans="1:3" x14ac:dyDescent="0.3">
      <c r="A316" t="s">
        <v>905</v>
      </c>
      <c r="B316" t="s">
        <v>906</v>
      </c>
    </row>
    <row r="317" spans="1:3" x14ac:dyDescent="0.3">
      <c r="A317" t="s">
        <v>907</v>
      </c>
      <c r="B317" t="s">
        <v>440</v>
      </c>
    </row>
    <row r="318" spans="1:3" x14ac:dyDescent="0.3">
      <c r="A318" t="s">
        <v>908</v>
      </c>
      <c r="B318" t="s">
        <v>909</v>
      </c>
    </row>
    <row r="319" spans="1:3" x14ac:dyDescent="0.3">
      <c r="A319" t="s">
        <v>910</v>
      </c>
      <c r="B319" t="s">
        <v>911</v>
      </c>
    </row>
    <row r="320" spans="1:3" x14ac:dyDescent="0.3">
      <c r="A320" t="s">
        <v>912</v>
      </c>
      <c r="B320" t="s">
        <v>442</v>
      </c>
    </row>
    <row r="321" spans="1:3" x14ac:dyDescent="0.3">
      <c r="A321" t="s">
        <v>913</v>
      </c>
      <c r="B321" t="s">
        <v>914</v>
      </c>
    </row>
    <row r="322" spans="1:3" x14ac:dyDescent="0.3">
      <c r="A322" t="s">
        <v>105</v>
      </c>
      <c r="B322" t="s">
        <v>915</v>
      </c>
      <c r="C322">
        <v>85</v>
      </c>
    </row>
    <row r="323" spans="1:3" x14ac:dyDescent="0.3">
      <c r="A323" t="s">
        <v>106</v>
      </c>
      <c r="B323" t="s">
        <v>916</v>
      </c>
      <c r="C323">
        <v>86</v>
      </c>
    </row>
    <row r="324" spans="1:3" x14ac:dyDescent="0.3">
      <c r="A324" t="s">
        <v>917</v>
      </c>
      <c r="B324" t="s">
        <v>918</v>
      </c>
    </row>
    <row r="325" spans="1:3" x14ac:dyDescent="0.3">
      <c r="A325" t="s">
        <v>919</v>
      </c>
      <c r="B325" t="s">
        <v>920</v>
      </c>
    </row>
    <row r="326" spans="1:3" x14ac:dyDescent="0.3">
      <c r="A326" t="s">
        <v>921</v>
      </c>
      <c r="B326" t="s">
        <v>922</v>
      </c>
    </row>
    <row r="327" spans="1:3" x14ac:dyDescent="0.3">
      <c r="A327" t="s">
        <v>107</v>
      </c>
      <c r="B327" t="s">
        <v>925</v>
      </c>
    </row>
    <row r="328" spans="1:3" x14ac:dyDescent="0.3">
      <c r="A328" t="s">
        <v>926</v>
      </c>
      <c r="B328" t="s">
        <v>927</v>
      </c>
      <c r="C328">
        <v>93</v>
      </c>
    </row>
    <row r="329" spans="1:3" x14ac:dyDescent="0.3">
      <c r="A329" t="s">
        <v>928</v>
      </c>
      <c r="B329" t="s">
        <v>929</v>
      </c>
    </row>
    <row r="330" spans="1:3" x14ac:dyDescent="0.3">
      <c r="A330" t="s">
        <v>930</v>
      </c>
      <c r="B330" t="s">
        <v>929</v>
      </c>
    </row>
    <row r="331" spans="1:3" x14ac:dyDescent="0.3">
      <c r="A331" t="s">
        <v>109</v>
      </c>
      <c r="B331" t="s">
        <v>931</v>
      </c>
    </row>
    <row r="332" spans="1:3" x14ac:dyDescent="0.3">
      <c r="A332" t="s">
        <v>33</v>
      </c>
      <c r="B332" t="s">
        <v>932</v>
      </c>
    </row>
    <row r="333" spans="1:3" x14ac:dyDescent="0.3">
      <c r="A333" t="s">
        <v>933</v>
      </c>
      <c r="B333" t="s">
        <v>603</v>
      </c>
    </row>
    <row r="334" spans="1:3" x14ac:dyDescent="0.3">
      <c r="A334" t="s">
        <v>934</v>
      </c>
      <c r="B334" t="s">
        <v>935</v>
      </c>
    </row>
    <row r="335" spans="1:3" x14ac:dyDescent="0.3">
      <c r="A335" t="s">
        <v>936</v>
      </c>
      <c r="B335" t="s">
        <v>937</v>
      </c>
    </row>
    <row r="336" spans="1:3" x14ac:dyDescent="0.3">
      <c r="A336" t="s">
        <v>938</v>
      </c>
      <c r="B336" t="s">
        <v>939</v>
      </c>
    </row>
    <row r="337" spans="1:2" x14ac:dyDescent="0.3">
      <c r="A337" t="s">
        <v>940</v>
      </c>
    </row>
    <row r="338" spans="1:2" x14ac:dyDescent="0.3">
      <c r="A338" t="s">
        <v>56</v>
      </c>
    </row>
    <row r="339" spans="1:2" x14ac:dyDescent="0.3">
      <c r="A339" t="s">
        <v>942</v>
      </c>
    </row>
    <row r="340" spans="1:2" x14ac:dyDescent="0.3">
      <c r="A340" t="s">
        <v>943</v>
      </c>
    </row>
    <row r="341" spans="1:2" x14ac:dyDescent="0.3">
      <c r="A341" t="s">
        <v>944</v>
      </c>
      <c r="B341" t="s">
        <v>945</v>
      </c>
    </row>
    <row r="342" spans="1:2" x14ac:dyDescent="0.3">
      <c r="A342" t="s">
        <v>946</v>
      </c>
      <c r="B342" t="s">
        <v>947</v>
      </c>
    </row>
    <row r="343" spans="1:2" x14ac:dyDescent="0.3">
      <c r="A343" t="s">
        <v>948</v>
      </c>
      <c r="B343" t="s">
        <v>949</v>
      </c>
    </row>
    <row r="344" spans="1:2" x14ac:dyDescent="0.3">
      <c r="A344" t="s">
        <v>950</v>
      </c>
      <c r="B344" t="s">
        <v>951</v>
      </c>
    </row>
    <row r="345" spans="1:2" x14ac:dyDescent="0.3">
      <c r="A345" t="s">
        <v>952</v>
      </c>
      <c r="B345" t="s">
        <v>953</v>
      </c>
    </row>
    <row r="346" spans="1:2" x14ac:dyDescent="0.3">
      <c r="A346" t="s">
        <v>954</v>
      </c>
      <c r="B346" t="s">
        <v>955</v>
      </c>
    </row>
    <row r="347" spans="1:2" x14ac:dyDescent="0.3">
      <c r="A347" t="s">
        <v>956</v>
      </c>
      <c r="B347" t="s">
        <v>957</v>
      </c>
    </row>
    <row r="348" spans="1:2" x14ac:dyDescent="0.3">
      <c r="A348" t="s">
        <v>110</v>
      </c>
      <c r="B348" t="s">
        <v>958</v>
      </c>
    </row>
    <row r="349" spans="1:2" x14ac:dyDescent="0.3">
      <c r="A349" t="s">
        <v>112</v>
      </c>
      <c r="B349" t="s">
        <v>959</v>
      </c>
    </row>
    <row r="350" spans="1:2" x14ac:dyDescent="0.3">
      <c r="A350" t="s">
        <v>114</v>
      </c>
      <c r="B350" t="s">
        <v>960</v>
      </c>
    </row>
    <row r="351" spans="1:2" x14ac:dyDescent="0.3">
      <c r="A351" t="s">
        <v>115</v>
      </c>
      <c r="B351" t="s">
        <v>961</v>
      </c>
    </row>
    <row r="352" spans="1:2" x14ac:dyDescent="0.3">
      <c r="A352" t="s">
        <v>962</v>
      </c>
      <c r="B352" t="s">
        <v>963</v>
      </c>
    </row>
    <row r="353" spans="1:3" x14ac:dyDescent="0.3">
      <c r="A353" t="s">
        <v>964</v>
      </c>
      <c r="B353" t="s">
        <v>965</v>
      </c>
    </row>
    <row r="354" spans="1:3" x14ac:dyDescent="0.3">
      <c r="A354" t="s">
        <v>966</v>
      </c>
      <c r="B354" t="s">
        <v>967</v>
      </c>
    </row>
    <row r="355" spans="1:3" x14ac:dyDescent="0.3">
      <c r="A355" t="s">
        <v>117</v>
      </c>
      <c r="B355" t="s">
        <v>968</v>
      </c>
    </row>
    <row r="356" spans="1:3" x14ac:dyDescent="0.3">
      <c r="A356" t="s">
        <v>119</v>
      </c>
      <c r="B356" t="s">
        <v>969</v>
      </c>
    </row>
    <row r="357" spans="1:3" x14ac:dyDescent="0.3">
      <c r="A357" t="s">
        <v>121</v>
      </c>
      <c r="B357" t="s">
        <v>970</v>
      </c>
    </row>
    <row r="358" spans="1:3" x14ac:dyDescent="0.3">
      <c r="A358" t="s">
        <v>122</v>
      </c>
      <c r="B358" t="s">
        <v>971</v>
      </c>
    </row>
    <row r="359" spans="1:3" x14ac:dyDescent="0.3">
      <c r="A359" t="s">
        <v>972</v>
      </c>
      <c r="B359" t="s">
        <v>973</v>
      </c>
    </row>
    <row r="360" spans="1:3" x14ac:dyDescent="0.3">
      <c r="A360" t="s">
        <v>123</v>
      </c>
      <c r="B360" t="s">
        <v>974</v>
      </c>
    </row>
    <row r="361" spans="1:3" x14ac:dyDescent="0.3">
      <c r="A361" t="s">
        <v>124</v>
      </c>
      <c r="B361" t="s">
        <v>975</v>
      </c>
      <c r="C361">
        <v>136</v>
      </c>
    </row>
    <row r="362" spans="1:3" x14ac:dyDescent="0.3">
      <c r="A362" t="s">
        <v>1503</v>
      </c>
      <c r="B362" t="s">
        <v>975</v>
      </c>
      <c r="C362">
        <v>136</v>
      </c>
    </row>
    <row r="363" spans="1:3" x14ac:dyDescent="0.3">
      <c r="A363" t="s">
        <v>125</v>
      </c>
      <c r="B363" t="s">
        <v>976</v>
      </c>
    </row>
    <row r="364" spans="1:3" x14ac:dyDescent="0.3">
      <c r="A364" t="s">
        <v>126</v>
      </c>
      <c r="B364" t="s">
        <v>977</v>
      </c>
    </row>
    <row r="365" spans="1:3" x14ac:dyDescent="0.3">
      <c r="A365" t="s">
        <v>127</v>
      </c>
      <c r="B365" t="s">
        <v>978</v>
      </c>
    </row>
    <row r="366" spans="1:3" x14ac:dyDescent="0.3">
      <c r="A366" t="s">
        <v>128</v>
      </c>
      <c r="B366" t="s">
        <v>979</v>
      </c>
    </row>
    <row r="367" spans="1:3" x14ac:dyDescent="0.3">
      <c r="A367" t="s">
        <v>129</v>
      </c>
      <c r="B367" t="s">
        <v>980</v>
      </c>
    </row>
    <row r="368" spans="1:3" x14ac:dyDescent="0.3">
      <c r="A368" t="s">
        <v>130</v>
      </c>
      <c r="B368" t="s">
        <v>981</v>
      </c>
    </row>
    <row r="369" spans="1:2" x14ac:dyDescent="0.3">
      <c r="A369" t="s">
        <v>131</v>
      </c>
      <c r="B369" t="s">
        <v>982</v>
      </c>
    </row>
    <row r="370" spans="1:2" x14ac:dyDescent="0.3">
      <c r="A370" t="s">
        <v>132</v>
      </c>
      <c r="B370" t="s">
        <v>983</v>
      </c>
    </row>
    <row r="371" spans="1:2" x14ac:dyDescent="0.3">
      <c r="A371" t="s">
        <v>134</v>
      </c>
      <c r="B371" t="s">
        <v>984</v>
      </c>
    </row>
    <row r="372" spans="1:2" x14ac:dyDescent="0.3">
      <c r="A372" t="s">
        <v>136</v>
      </c>
      <c r="B372" t="s">
        <v>985</v>
      </c>
    </row>
    <row r="373" spans="1:2" x14ac:dyDescent="0.3">
      <c r="A373" t="s">
        <v>986</v>
      </c>
      <c r="B373" t="s">
        <v>987</v>
      </c>
    </row>
    <row r="374" spans="1:2" x14ac:dyDescent="0.3">
      <c r="A374" t="s">
        <v>137</v>
      </c>
      <c r="B374" t="s">
        <v>988</v>
      </c>
    </row>
    <row r="375" spans="1:2" x14ac:dyDescent="0.3">
      <c r="A375" t="s">
        <v>989</v>
      </c>
      <c r="B375" t="s">
        <v>990</v>
      </c>
    </row>
    <row r="376" spans="1:2" x14ac:dyDescent="0.3">
      <c r="A376" t="s">
        <v>991</v>
      </c>
      <c r="B376" t="s">
        <v>992</v>
      </c>
    </row>
    <row r="377" spans="1:2" x14ac:dyDescent="0.3">
      <c r="A377" t="s">
        <v>138</v>
      </c>
      <c r="B377" t="s">
        <v>993</v>
      </c>
    </row>
    <row r="378" spans="1:2" x14ac:dyDescent="0.3">
      <c r="A378" t="s">
        <v>141</v>
      </c>
      <c r="B378" t="s">
        <v>994</v>
      </c>
    </row>
    <row r="379" spans="1:2" x14ac:dyDescent="0.3">
      <c r="A379" t="s">
        <v>995</v>
      </c>
      <c r="B379" t="s">
        <v>996</v>
      </c>
    </row>
    <row r="380" spans="1:2" x14ac:dyDescent="0.3">
      <c r="A380" t="s">
        <v>997</v>
      </c>
      <c r="B380" t="s">
        <v>998</v>
      </c>
    </row>
    <row r="381" spans="1:2" x14ac:dyDescent="0.3">
      <c r="A381" t="s">
        <v>999</v>
      </c>
      <c r="B381" t="s">
        <v>1000</v>
      </c>
    </row>
    <row r="382" spans="1:2" x14ac:dyDescent="0.3">
      <c r="A382" t="s">
        <v>1001</v>
      </c>
      <c r="B382" t="s">
        <v>1002</v>
      </c>
    </row>
    <row r="383" spans="1:2" x14ac:dyDescent="0.3">
      <c r="A383" t="s">
        <v>1003</v>
      </c>
      <c r="B383" t="s">
        <v>1004</v>
      </c>
    </row>
    <row r="384" spans="1:2" x14ac:dyDescent="0.3">
      <c r="A384" t="s">
        <v>139</v>
      </c>
      <c r="B384" t="s">
        <v>1005</v>
      </c>
    </row>
    <row r="385" spans="1:2" x14ac:dyDescent="0.3">
      <c r="A385" t="s">
        <v>1006</v>
      </c>
      <c r="B385" t="s">
        <v>1007</v>
      </c>
    </row>
    <row r="386" spans="1:2" x14ac:dyDescent="0.3">
      <c r="A386" t="s">
        <v>1008</v>
      </c>
      <c r="B386" t="s">
        <v>1009</v>
      </c>
    </row>
    <row r="387" spans="1:2" x14ac:dyDescent="0.3">
      <c r="A387" t="s">
        <v>1010</v>
      </c>
      <c r="B387" t="s">
        <v>1011</v>
      </c>
    </row>
    <row r="388" spans="1:2" x14ac:dyDescent="0.3">
      <c r="A388" t="s">
        <v>1012</v>
      </c>
      <c r="B388" t="s">
        <v>1013</v>
      </c>
    </row>
    <row r="389" spans="1:2" x14ac:dyDescent="0.3">
      <c r="A389" t="s">
        <v>1014</v>
      </c>
      <c r="B389" t="s">
        <v>1015</v>
      </c>
    </row>
    <row r="390" spans="1:2" x14ac:dyDescent="0.3">
      <c r="A390" t="s">
        <v>1016</v>
      </c>
      <c r="B390" t="s">
        <v>1017</v>
      </c>
    </row>
    <row r="391" spans="1:2" x14ac:dyDescent="0.3">
      <c r="A391" t="s">
        <v>1018</v>
      </c>
      <c r="B391" t="s">
        <v>1019</v>
      </c>
    </row>
    <row r="392" spans="1:2" x14ac:dyDescent="0.3">
      <c r="A392" t="s">
        <v>1020</v>
      </c>
      <c r="B392" t="s">
        <v>1021</v>
      </c>
    </row>
    <row r="393" spans="1:2" x14ac:dyDescent="0.3">
      <c r="A393" t="s">
        <v>1022</v>
      </c>
      <c r="B393" t="s">
        <v>1023</v>
      </c>
    </row>
    <row r="394" spans="1:2" x14ac:dyDescent="0.3">
      <c r="A394" t="s">
        <v>1024</v>
      </c>
      <c r="B394" t="s">
        <v>1025</v>
      </c>
    </row>
    <row r="395" spans="1:2" x14ac:dyDescent="0.3">
      <c r="A395" t="s">
        <v>1026</v>
      </c>
      <c r="B395" t="s">
        <v>1027</v>
      </c>
    </row>
    <row r="396" spans="1:2" x14ac:dyDescent="0.3">
      <c r="A396" t="s">
        <v>1028</v>
      </c>
      <c r="B396" t="s">
        <v>1029</v>
      </c>
    </row>
    <row r="397" spans="1:2" x14ac:dyDescent="0.3">
      <c r="A397" t="s">
        <v>142</v>
      </c>
      <c r="B397" t="s">
        <v>1030</v>
      </c>
    </row>
    <row r="398" spans="1:2" x14ac:dyDescent="0.3">
      <c r="A398" t="s">
        <v>1031</v>
      </c>
      <c r="B398" t="s">
        <v>1032</v>
      </c>
    </row>
    <row r="399" spans="1:2" x14ac:dyDescent="0.3">
      <c r="A399" t="s">
        <v>1033</v>
      </c>
      <c r="B399" t="s">
        <v>1034</v>
      </c>
    </row>
    <row r="400" spans="1:2" x14ac:dyDescent="0.3">
      <c r="A400" t="s">
        <v>1035</v>
      </c>
      <c r="B400" t="s">
        <v>1036</v>
      </c>
    </row>
    <row r="401" spans="1:2" x14ac:dyDescent="0.3">
      <c r="A401" t="s">
        <v>1037</v>
      </c>
      <c r="B401" t="s">
        <v>1038</v>
      </c>
    </row>
    <row r="402" spans="1:2" x14ac:dyDescent="0.3">
      <c r="A402" t="s">
        <v>144</v>
      </c>
      <c r="B402" t="s">
        <v>1039</v>
      </c>
    </row>
    <row r="403" spans="1:2" x14ac:dyDescent="0.3">
      <c r="A403" t="s">
        <v>145</v>
      </c>
      <c r="B403" t="s">
        <v>1040</v>
      </c>
    </row>
    <row r="404" spans="1:2" x14ac:dyDescent="0.3">
      <c r="A404" t="s">
        <v>1041</v>
      </c>
      <c r="B404" t="s">
        <v>1042</v>
      </c>
    </row>
    <row r="405" spans="1:2" x14ac:dyDescent="0.3">
      <c r="A405" t="s">
        <v>1043</v>
      </c>
      <c r="B405" t="s">
        <v>1044</v>
      </c>
    </row>
    <row r="406" spans="1:2" x14ac:dyDescent="0.3">
      <c r="A406" t="s">
        <v>1504</v>
      </c>
      <c r="B406" t="s">
        <v>1044</v>
      </c>
    </row>
    <row r="407" spans="1:2" x14ac:dyDescent="0.3">
      <c r="A407" t="s">
        <v>1045</v>
      </c>
      <c r="B407" t="s">
        <v>1046</v>
      </c>
    </row>
    <row r="408" spans="1:2" x14ac:dyDescent="0.3">
      <c r="A408" t="s">
        <v>1047</v>
      </c>
      <c r="B408" t="s">
        <v>1048</v>
      </c>
    </row>
    <row r="409" spans="1:2" x14ac:dyDescent="0.3">
      <c r="A409" t="s">
        <v>1049</v>
      </c>
      <c r="B409" t="s">
        <v>1050</v>
      </c>
    </row>
    <row r="410" spans="1:2" x14ac:dyDescent="0.3">
      <c r="A410" t="s">
        <v>147</v>
      </c>
      <c r="B410" t="s">
        <v>1051</v>
      </c>
    </row>
    <row r="411" spans="1:2" x14ac:dyDescent="0.3">
      <c r="A411" t="s">
        <v>1052</v>
      </c>
      <c r="B411" t="s">
        <v>1053</v>
      </c>
    </row>
    <row r="412" spans="1:2" x14ac:dyDescent="0.3">
      <c r="A412" t="s">
        <v>1054</v>
      </c>
      <c r="B412" t="s">
        <v>1055</v>
      </c>
    </row>
    <row r="413" spans="1:2" x14ac:dyDescent="0.3">
      <c r="A413" t="s">
        <v>1056</v>
      </c>
      <c r="B413" t="s">
        <v>1057</v>
      </c>
    </row>
    <row r="414" spans="1:2" x14ac:dyDescent="0.3">
      <c r="A414" t="s">
        <v>1058</v>
      </c>
      <c r="B414" t="s">
        <v>1059</v>
      </c>
    </row>
    <row r="415" spans="1:2" x14ac:dyDescent="0.3">
      <c r="A415" t="s">
        <v>1060</v>
      </c>
      <c r="B415" t="s">
        <v>1061</v>
      </c>
    </row>
    <row r="416" spans="1:2" x14ac:dyDescent="0.3">
      <c r="A416" t="s">
        <v>1063</v>
      </c>
      <c r="B416" t="s">
        <v>1064</v>
      </c>
    </row>
    <row r="417" spans="1:2" x14ac:dyDescent="0.3">
      <c r="A417" t="s">
        <v>1065</v>
      </c>
      <c r="B417" t="s">
        <v>1066</v>
      </c>
    </row>
    <row r="418" spans="1:2" x14ac:dyDescent="0.3">
      <c r="A418" t="s">
        <v>1067</v>
      </c>
      <c r="B418" t="s">
        <v>1068</v>
      </c>
    </row>
    <row r="419" spans="1:2" x14ac:dyDescent="0.3">
      <c r="A419" t="s">
        <v>1069</v>
      </c>
      <c r="B419" t="s">
        <v>1070</v>
      </c>
    </row>
    <row r="420" spans="1:2" x14ac:dyDescent="0.3">
      <c r="A420" t="s">
        <v>1071</v>
      </c>
      <c r="B420" t="s">
        <v>1072</v>
      </c>
    </row>
    <row r="421" spans="1:2" x14ac:dyDescent="0.3">
      <c r="A421" t="s">
        <v>149</v>
      </c>
      <c r="B421" t="s">
        <v>1073</v>
      </c>
    </row>
    <row r="422" spans="1:2" x14ac:dyDescent="0.3">
      <c r="A422" t="s">
        <v>1074</v>
      </c>
      <c r="B422" t="s">
        <v>1075</v>
      </c>
    </row>
    <row r="423" spans="1:2" x14ac:dyDescent="0.3">
      <c r="A423" t="s">
        <v>1076</v>
      </c>
      <c r="B423" t="s">
        <v>1077</v>
      </c>
    </row>
    <row r="424" spans="1:2" x14ac:dyDescent="0.3">
      <c r="A424" t="s">
        <v>1078</v>
      </c>
      <c r="B424" t="s">
        <v>1079</v>
      </c>
    </row>
    <row r="425" spans="1:2" x14ac:dyDescent="0.3">
      <c r="A425" t="s">
        <v>1080</v>
      </c>
      <c r="B425" t="s">
        <v>1081</v>
      </c>
    </row>
    <row r="426" spans="1:2" x14ac:dyDescent="0.3">
      <c r="A426" t="s">
        <v>1082</v>
      </c>
      <c r="B426" t="s">
        <v>1083</v>
      </c>
    </row>
    <row r="427" spans="1:2" x14ac:dyDescent="0.3">
      <c r="A427" t="s">
        <v>1084</v>
      </c>
      <c r="B427" t="s">
        <v>1079</v>
      </c>
    </row>
    <row r="428" spans="1:2" x14ac:dyDescent="0.3">
      <c r="A428" t="s">
        <v>1085</v>
      </c>
      <c r="B428" t="s">
        <v>1086</v>
      </c>
    </row>
    <row r="429" spans="1:2" x14ac:dyDescent="0.3">
      <c r="A429" t="s">
        <v>1087</v>
      </c>
      <c r="B429" t="s">
        <v>1088</v>
      </c>
    </row>
    <row r="430" spans="1:2" x14ac:dyDescent="0.3">
      <c r="A430" t="s">
        <v>151</v>
      </c>
      <c r="B430" t="s">
        <v>1089</v>
      </c>
    </row>
    <row r="431" spans="1:2" x14ac:dyDescent="0.3">
      <c r="A431" t="s">
        <v>1090</v>
      </c>
      <c r="B431" t="s">
        <v>1091</v>
      </c>
    </row>
    <row r="432" spans="1:2" x14ac:dyDescent="0.3">
      <c r="A432" t="s">
        <v>1092</v>
      </c>
      <c r="B432" t="s">
        <v>1093</v>
      </c>
    </row>
    <row r="433" spans="1:2" x14ac:dyDescent="0.3">
      <c r="A433" t="s">
        <v>1094</v>
      </c>
      <c r="B433" t="s">
        <v>1095</v>
      </c>
    </row>
    <row r="434" spans="1:2" x14ac:dyDescent="0.3">
      <c r="A434" t="s">
        <v>1096</v>
      </c>
      <c r="B434" t="s">
        <v>1097</v>
      </c>
    </row>
    <row r="435" spans="1:2" x14ac:dyDescent="0.3">
      <c r="A435" t="s">
        <v>1098</v>
      </c>
      <c r="B435" t="s">
        <v>1099</v>
      </c>
    </row>
    <row r="436" spans="1:2" x14ac:dyDescent="0.3">
      <c r="A436" t="s">
        <v>1100</v>
      </c>
      <c r="B436" t="s">
        <v>1101</v>
      </c>
    </row>
    <row r="437" spans="1:2" x14ac:dyDescent="0.3">
      <c r="A437" t="s">
        <v>1102</v>
      </c>
      <c r="B437" t="s">
        <v>1103</v>
      </c>
    </row>
    <row r="438" spans="1:2" x14ac:dyDescent="0.3">
      <c r="A438" t="s">
        <v>1104</v>
      </c>
      <c r="B438" t="s">
        <v>1105</v>
      </c>
    </row>
    <row r="439" spans="1:2" x14ac:dyDescent="0.3">
      <c r="A439" t="s">
        <v>1106</v>
      </c>
      <c r="B439" t="s">
        <v>1107</v>
      </c>
    </row>
    <row r="440" spans="1:2" x14ac:dyDescent="0.3">
      <c r="A440" t="s">
        <v>1108</v>
      </c>
      <c r="B440" t="s">
        <v>1109</v>
      </c>
    </row>
    <row r="441" spans="1:2" x14ac:dyDescent="0.3">
      <c r="A441" t="s">
        <v>1110</v>
      </c>
      <c r="B441" t="s">
        <v>1111</v>
      </c>
    </row>
    <row r="442" spans="1:2" x14ac:dyDescent="0.3">
      <c r="A442" t="s">
        <v>1112</v>
      </c>
      <c r="B442" t="s">
        <v>1113</v>
      </c>
    </row>
    <row r="443" spans="1:2" x14ac:dyDescent="0.3">
      <c r="A443" t="s">
        <v>1114</v>
      </c>
      <c r="B443" t="s">
        <v>1115</v>
      </c>
    </row>
    <row r="444" spans="1:2" x14ac:dyDescent="0.3">
      <c r="A444" t="s">
        <v>1116</v>
      </c>
      <c r="B444" t="s">
        <v>1117</v>
      </c>
    </row>
    <row r="445" spans="1:2" x14ac:dyDescent="0.3">
      <c r="A445" t="s">
        <v>1118</v>
      </c>
      <c r="B445" t="s">
        <v>1119</v>
      </c>
    </row>
    <row r="446" spans="1:2" x14ac:dyDescent="0.3">
      <c r="A446" t="s">
        <v>1120</v>
      </c>
      <c r="B446" t="s">
        <v>1121</v>
      </c>
    </row>
    <row r="447" spans="1:2" x14ac:dyDescent="0.3">
      <c r="A447" t="s">
        <v>1122</v>
      </c>
      <c r="B447" t="s">
        <v>1123</v>
      </c>
    </row>
    <row r="448" spans="1:2" x14ac:dyDescent="0.3">
      <c r="A448" t="s">
        <v>1124</v>
      </c>
      <c r="B448" t="s">
        <v>1125</v>
      </c>
    </row>
    <row r="449" spans="1:2" x14ac:dyDescent="0.3">
      <c r="A449" t="s">
        <v>1126</v>
      </c>
      <c r="B449" t="s">
        <v>1127</v>
      </c>
    </row>
    <row r="450" spans="1:2" x14ac:dyDescent="0.3">
      <c r="A450" t="s">
        <v>1128</v>
      </c>
      <c r="B450" t="s">
        <v>1129</v>
      </c>
    </row>
    <row r="451" spans="1:2" x14ac:dyDescent="0.3">
      <c r="A451" t="s">
        <v>1130</v>
      </c>
      <c r="B451" t="s">
        <v>1131</v>
      </c>
    </row>
    <row r="452" spans="1:2" x14ac:dyDescent="0.3">
      <c r="A452" t="s">
        <v>1132</v>
      </c>
      <c r="B452" t="s">
        <v>1133</v>
      </c>
    </row>
    <row r="453" spans="1:2" x14ac:dyDescent="0.3">
      <c r="A453" t="s">
        <v>1134</v>
      </c>
      <c r="B453" t="s">
        <v>1135</v>
      </c>
    </row>
    <row r="454" spans="1:2" x14ac:dyDescent="0.3">
      <c r="A454" t="s">
        <v>1136</v>
      </c>
      <c r="B454" t="s">
        <v>1137</v>
      </c>
    </row>
    <row r="455" spans="1:2" x14ac:dyDescent="0.3">
      <c r="A455" t="s">
        <v>1138</v>
      </c>
      <c r="B455" t="s">
        <v>1139</v>
      </c>
    </row>
    <row r="456" spans="1:2" x14ac:dyDescent="0.3">
      <c r="A456" t="s">
        <v>1140</v>
      </c>
      <c r="B456" t="s">
        <v>1141</v>
      </c>
    </row>
    <row r="457" spans="1:2" x14ac:dyDescent="0.3">
      <c r="A457" t="s">
        <v>1142</v>
      </c>
      <c r="B457" t="s">
        <v>1143</v>
      </c>
    </row>
    <row r="458" spans="1:2" x14ac:dyDescent="0.3">
      <c r="A458" t="s">
        <v>1144</v>
      </c>
      <c r="B458" t="s">
        <v>1145</v>
      </c>
    </row>
    <row r="459" spans="1:2" x14ac:dyDescent="0.3">
      <c r="A459" t="s">
        <v>153</v>
      </c>
      <c r="B459" t="s">
        <v>1146</v>
      </c>
    </row>
    <row r="460" spans="1:2" x14ac:dyDescent="0.3">
      <c r="A460" t="s">
        <v>1147</v>
      </c>
      <c r="B460" t="s">
        <v>1148</v>
      </c>
    </row>
    <row r="461" spans="1:2" x14ac:dyDescent="0.3">
      <c r="A461" t="s">
        <v>1149</v>
      </c>
      <c r="B461" t="s">
        <v>1150</v>
      </c>
    </row>
    <row r="462" spans="1:2" x14ac:dyDescent="0.3">
      <c r="A462" t="s">
        <v>1151</v>
      </c>
      <c r="B462" t="s">
        <v>1152</v>
      </c>
    </row>
    <row r="463" spans="1:2" x14ac:dyDescent="0.3">
      <c r="A463" t="s">
        <v>1153</v>
      </c>
      <c r="B463" t="s">
        <v>1154</v>
      </c>
    </row>
    <row r="464" spans="1:2" x14ac:dyDescent="0.3">
      <c r="A464" t="s">
        <v>1155</v>
      </c>
      <c r="B464" t="s">
        <v>1156</v>
      </c>
    </row>
    <row r="465" spans="1:2" x14ac:dyDescent="0.3">
      <c r="A465" t="s">
        <v>1157</v>
      </c>
      <c r="B465" t="s">
        <v>1158</v>
      </c>
    </row>
    <row r="466" spans="1:2" x14ac:dyDescent="0.3">
      <c r="A466" t="s">
        <v>1159</v>
      </c>
      <c r="B466" t="s">
        <v>1160</v>
      </c>
    </row>
    <row r="467" spans="1:2" x14ac:dyDescent="0.3">
      <c r="A467" t="s">
        <v>1161</v>
      </c>
      <c r="B467" t="s">
        <v>1162</v>
      </c>
    </row>
    <row r="468" spans="1:2" x14ac:dyDescent="0.3">
      <c r="A468" t="s">
        <v>1163</v>
      </c>
      <c r="B468" t="s">
        <v>1164</v>
      </c>
    </row>
    <row r="469" spans="1:2" x14ac:dyDescent="0.3">
      <c r="A469" t="s">
        <v>155</v>
      </c>
      <c r="B469" t="s">
        <v>1165</v>
      </c>
    </row>
    <row r="470" spans="1:2" x14ac:dyDescent="0.3">
      <c r="A470" t="s">
        <v>156</v>
      </c>
      <c r="B470" t="s">
        <v>1166</v>
      </c>
    </row>
    <row r="471" spans="1:2" x14ac:dyDescent="0.3">
      <c r="A471" t="s">
        <v>1167</v>
      </c>
      <c r="B471" t="s">
        <v>1168</v>
      </c>
    </row>
    <row r="472" spans="1:2" x14ac:dyDescent="0.3">
      <c r="A472" t="s">
        <v>1169</v>
      </c>
      <c r="B472" t="s">
        <v>1170</v>
      </c>
    </row>
    <row r="473" spans="1:2" x14ac:dyDescent="0.3">
      <c r="A473" t="s">
        <v>1505</v>
      </c>
      <c r="B473" t="s">
        <v>1170</v>
      </c>
    </row>
    <row r="474" spans="1:2" x14ac:dyDescent="0.3">
      <c r="A474" t="s">
        <v>1506</v>
      </c>
    </row>
    <row r="475" spans="1:2" x14ac:dyDescent="0.3">
      <c r="A475" t="s">
        <v>1171</v>
      </c>
      <c r="B475" t="s">
        <v>1172</v>
      </c>
    </row>
    <row r="476" spans="1:2" x14ac:dyDescent="0.3">
      <c r="A476" t="s">
        <v>1173</v>
      </c>
      <c r="B476" t="s">
        <v>1174</v>
      </c>
    </row>
    <row r="477" spans="1:2" x14ac:dyDescent="0.3">
      <c r="A477" t="s">
        <v>1175</v>
      </c>
      <c r="B477" t="s">
        <v>1176</v>
      </c>
    </row>
    <row r="478" spans="1:2" x14ac:dyDescent="0.3">
      <c r="A478" t="s">
        <v>1177</v>
      </c>
      <c r="B478" t="s">
        <v>1178</v>
      </c>
    </row>
    <row r="479" spans="1:2" x14ac:dyDescent="0.3">
      <c r="A479" t="s">
        <v>1179</v>
      </c>
      <c r="B479" t="s">
        <v>1180</v>
      </c>
    </row>
    <row r="480" spans="1:2" x14ac:dyDescent="0.3">
      <c r="A480" t="s">
        <v>1181</v>
      </c>
      <c r="B480" t="s">
        <v>1182</v>
      </c>
    </row>
    <row r="481" spans="1:2" x14ac:dyDescent="0.3">
      <c r="A481" t="s">
        <v>1183</v>
      </c>
      <c r="B481" t="s">
        <v>1184</v>
      </c>
    </row>
    <row r="482" spans="1:2" x14ac:dyDescent="0.3">
      <c r="A482" t="s">
        <v>1185</v>
      </c>
      <c r="B482" t="s">
        <v>1186</v>
      </c>
    </row>
    <row r="483" spans="1:2" x14ac:dyDescent="0.3">
      <c r="A483" t="s">
        <v>1188</v>
      </c>
      <c r="B483" t="s">
        <v>1189</v>
      </c>
    </row>
    <row r="484" spans="1:2" x14ac:dyDescent="0.3">
      <c r="A484" t="s">
        <v>1190</v>
      </c>
      <c r="B484" t="s">
        <v>1191</v>
      </c>
    </row>
    <row r="485" spans="1:2" x14ac:dyDescent="0.3">
      <c r="A485" t="s">
        <v>1192</v>
      </c>
      <c r="B485" t="s">
        <v>1193</v>
      </c>
    </row>
    <row r="486" spans="1:2" x14ac:dyDescent="0.3">
      <c r="A486" t="s">
        <v>1194</v>
      </c>
      <c r="B486" t="s">
        <v>1111</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3"/>
  <cols>
    <col min="1" max="1" width="18.44140625" customWidth="1"/>
    <col min="2" max="2" width="5.44140625" bestFit="1" customWidth="1"/>
    <col min="3" max="3" width="9.44140625" bestFit="1" customWidth="1"/>
    <col min="4" max="4" width="5.44140625" bestFit="1" customWidth="1"/>
    <col min="5" max="5" width="9.44140625" bestFit="1" customWidth="1"/>
    <col min="6" max="6" width="8.109375" bestFit="1" customWidth="1"/>
    <col min="7" max="7" width="35.33203125" bestFit="1" customWidth="1"/>
    <col min="8" max="8" width="8" bestFit="1" customWidth="1"/>
    <col min="9" max="10" width="10.4414062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c r="G4" s="111" t="s">
        <v>14</v>
      </c>
      <c r="H4" s="111">
        <f>B7-1</f>
        <v>2021</v>
      </c>
      <c r="I4" s="111">
        <f>B7</f>
        <v>2022</v>
      </c>
    </row>
    <row r="5" spans="1:14" x14ac:dyDescent="0.3">
      <c r="A5" s="1" t="str">
        <f>'Trial Balance'!A5</f>
        <v xml:space="preserve">Type of Company:        </v>
      </c>
      <c r="B5" s="2" t="str">
        <f>'Trial Balance'!B5</f>
        <v>X</v>
      </c>
      <c r="G5" s="241">
        <v>641</v>
      </c>
      <c r="H5" s="113">
        <f>SUMIF('Trial Balance'!D:D,"641",'Trial Balance'!H:H)</f>
        <v>0</v>
      </c>
      <c r="I5" s="113">
        <f>SUMIF('Trial Balance'!D:D,"641",'Trial Balance'!K:K)</f>
        <v>0</v>
      </c>
    </row>
    <row r="6" spans="1:14" x14ac:dyDescent="0.3">
      <c r="A6" s="1" t="str">
        <f>'Trial Balance'!A6</f>
        <v xml:space="preserve">Main activity:            </v>
      </c>
      <c r="B6" s="2" t="str">
        <f>'Trial Balance'!B6</f>
        <v>X</v>
      </c>
      <c r="G6" s="27" t="s">
        <v>2400</v>
      </c>
      <c r="H6" s="27" t="str">
        <f>IF(H5&gt;0,IF(OR('3. F30'!E44,'3. F30'!E45=""),"Please, fill F30 ",0),"OK")</f>
        <v>OK</v>
      </c>
      <c r="I6" s="27" t="str">
        <f>IF(I5&gt;0,IF(OR('3. F30'!F44,'3. F30'!F45=""),"Please, fill F30 ",0),"OK")</f>
        <v>OK</v>
      </c>
    </row>
    <row r="7" spans="1:14" x14ac:dyDescent="0.3">
      <c r="A7" s="1" t="str">
        <f>'Trial Balance'!A7</f>
        <v>Financial Year</v>
      </c>
      <c r="B7" s="3">
        <f>'Trial Balance'!B7</f>
        <v>2022</v>
      </c>
    </row>
    <row r="10" spans="1:14" x14ac:dyDescent="0.3">
      <c r="A10" s="4" t="s">
        <v>8</v>
      </c>
      <c r="G10" t="s">
        <v>32</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3"/>
  <cols>
    <col min="2" max="2" width="125" bestFit="1" customWidth="1"/>
  </cols>
  <sheetData>
    <row r="1" spans="1:5" x14ac:dyDescent="0.3">
      <c r="A1" t="s">
        <v>335</v>
      </c>
      <c r="B1" t="s">
        <v>15</v>
      </c>
      <c r="C1" t="s">
        <v>45</v>
      </c>
      <c r="D1" t="s">
        <v>2009</v>
      </c>
      <c r="E1" t="s">
        <v>47</v>
      </c>
    </row>
    <row r="2" spans="1:5" x14ac:dyDescent="0.3">
      <c r="A2" t="s">
        <v>465</v>
      </c>
      <c r="B2" t="s">
        <v>466</v>
      </c>
      <c r="C2" s="141" t="s">
        <v>1714</v>
      </c>
      <c r="D2" s="141" t="s">
        <v>1715</v>
      </c>
      <c r="E2" s="141" t="s">
        <v>1716</v>
      </c>
    </row>
    <row r="3" spans="1:5" x14ac:dyDescent="0.3">
      <c r="A3" t="s">
        <v>467</v>
      </c>
      <c r="B3" t="s">
        <v>468</v>
      </c>
      <c r="C3" s="141" t="s">
        <v>1722</v>
      </c>
      <c r="D3" s="141" t="s">
        <v>1723</v>
      </c>
      <c r="E3" s="141" t="s">
        <v>1724</v>
      </c>
    </row>
    <row r="4" spans="1:5" x14ac:dyDescent="0.3">
      <c r="A4" t="s">
        <v>61</v>
      </c>
      <c r="B4" t="s">
        <v>469</v>
      </c>
      <c r="C4" s="141" t="s">
        <v>1730</v>
      </c>
      <c r="D4" s="141" t="s">
        <v>1731</v>
      </c>
      <c r="E4" s="141" t="s">
        <v>1732</v>
      </c>
    </row>
    <row r="5" spans="1:5" x14ac:dyDescent="0.3">
      <c r="A5" t="s">
        <v>470</v>
      </c>
      <c r="B5" t="s">
        <v>471</v>
      </c>
      <c r="C5" s="141" t="s">
        <v>1746</v>
      </c>
      <c r="D5" s="141" t="s">
        <v>1747</v>
      </c>
      <c r="E5" s="141" t="s">
        <v>1748</v>
      </c>
    </row>
    <row r="6" spans="1:5" x14ac:dyDescent="0.3">
      <c r="A6" t="s">
        <v>472</v>
      </c>
      <c r="B6" t="s">
        <v>473</v>
      </c>
      <c r="C6" s="141" t="s">
        <v>1738</v>
      </c>
      <c r="D6" s="141" t="s">
        <v>1739</v>
      </c>
      <c r="E6" s="141" t="s">
        <v>1740</v>
      </c>
    </row>
    <row r="7" spans="1:5" x14ac:dyDescent="0.3">
      <c r="A7" t="s">
        <v>474</v>
      </c>
      <c r="B7" t="s">
        <v>475</v>
      </c>
      <c r="C7" s="141" t="s">
        <v>1738</v>
      </c>
      <c r="D7" s="141" t="s">
        <v>1739</v>
      </c>
      <c r="E7" s="141" t="s">
        <v>1740</v>
      </c>
    </row>
    <row r="8" spans="1:5" x14ac:dyDescent="0.3">
      <c r="A8" t="s">
        <v>476</v>
      </c>
      <c r="B8" t="s">
        <v>477</v>
      </c>
      <c r="C8" s="141" t="s">
        <v>1730</v>
      </c>
      <c r="D8" s="141" t="s">
        <v>1731</v>
      </c>
      <c r="E8" s="141" t="s">
        <v>1732</v>
      </c>
    </row>
    <row r="9" spans="1:5" x14ac:dyDescent="0.3">
      <c r="A9" t="s">
        <v>738</v>
      </c>
      <c r="B9" t="s">
        <v>739</v>
      </c>
      <c r="C9" s="141" t="s">
        <v>1754</v>
      </c>
      <c r="D9" s="141" t="s">
        <v>1755</v>
      </c>
      <c r="E9" s="141" t="s">
        <v>1756</v>
      </c>
    </row>
    <row r="10" spans="1:5" x14ac:dyDescent="0.3">
      <c r="A10" t="s">
        <v>478</v>
      </c>
      <c r="B10" t="s">
        <v>479</v>
      </c>
      <c r="C10" s="141" t="s">
        <v>1770</v>
      </c>
      <c r="D10" s="141" t="s">
        <v>1771</v>
      </c>
      <c r="E10" s="141" t="s">
        <v>1772</v>
      </c>
    </row>
    <row r="11" spans="1:5" x14ac:dyDescent="0.3">
      <c r="A11" t="s">
        <v>480</v>
      </c>
      <c r="B11" t="s">
        <v>481</v>
      </c>
      <c r="C11" s="141" t="s">
        <v>1770</v>
      </c>
      <c r="D11" s="141" t="s">
        <v>1771</v>
      </c>
      <c r="E11" s="141" t="s">
        <v>1772</v>
      </c>
    </row>
    <row r="12" spans="1:5" x14ac:dyDescent="0.3">
      <c r="A12" t="s">
        <v>482</v>
      </c>
      <c r="B12" t="s">
        <v>483</v>
      </c>
      <c r="C12" s="141" t="s">
        <v>1770</v>
      </c>
      <c r="D12" s="141" t="s">
        <v>1771</v>
      </c>
      <c r="E12" s="141" t="s">
        <v>1772</v>
      </c>
    </row>
    <row r="13" spans="1:5" x14ac:dyDescent="0.3">
      <c r="A13" t="s">
        <v>63</v>
      </c>
      <c r="B13" t="s">
        <v>484</v>
      </c>
      <c r="C13" s="141" t="s">
        <v>1778</v>
      </c>
      <c r="D13" s="141" t="s">
        <v>1779</v>
      </c>
      <c r="E13" s="141" t="s">
        <v>1780</v>
      </c>
    </row>
    <row r="14" spans="1:5" x14ac:dyDescent="0.3">
      <c r="A14" t="s">
        <v>66</v>
      </c>
      <c r="B14" t="s">
        <v>485</v>
      </c>
      <c r="C14" s="141" t="s">
        <v>1785</v>
      </c>
      <c r="D14" s="141" t="s">
        <v>1786</v>
      </c>
      <c r="E14" s="141" t="s">
        <v>1787</v>
      </c>
    </row>
    <row r="15" spans="1:5" x14ac:dyDescent="0.3">
      <c r="A15" t="s">
        <v>67</v>
      </c>
      <c r="B15" t="s">
        <v>486</v>
      </c>
      <c r="C15" s="141" t="s">
        <v>1785</v>
      </c>
      <c r="D15" s="141" t="s">
        <v>1786</v>
      </c>
      <c r="E15" s="141" t="s">
        <v>1787</v>
      </c>
    </row>
    <row r="16" spans="1:5" x14ac:dyDescent="0.3">
      <c r="A16" t="s">
        <v>68</v>
      </c>
      <c r="B16" t="s">
        <v>487</v>
      </c>
      <c r="C16" s="141" t="s">
        <v>1785</v>
      </c>
      <c r="D16" s="141" t="s">
        <v>1786</v>
      </c>
      <c r="E16" s="141" t="s">
        <v>1787</v>
      </c>
    </row>
    <row r="17" spans="1:5" x14ac:dyDescent="0.3">
      <c r="A17" t="s">
        <v>488</v>
      </c>
      <c r="B17" t="s">
        <v>489</v>
      </c>
      <c r="C17" s="141" t="s">
        <v>1785</v>
      </c>
      <c r="D17" s="141" t="s">
        <v>1786</v>
      </c>
      <c r="E17" s="141" t="s">
        <v>1787</v>
      </c>
    </row>
    <row r="18" spans="1:5" x14ac:dyDescent="0.3">
      <c r="A18" t="s">
        <v>490</v>
      </c>
      <c r="B18" t="s">
        <v>491</v>
      </c>
      <c r="C18" s="141" t="s">
        <v>1785</v>
      </c>
      <c r="D18" s="141" t="s">
        <v>1786</v>
      </c>
      <c r="E18" s="141" t="s">
        <v>1787</v>
      </c>
    </row>
    <row r="19" spans="1:5" x14ac:dyDescent="0.3">
      <c r="A19" t="s">
        <v>69</v>
      </c>
      <c r="B19" t="s">
        <v>492</v>
      </c>
      <c r="C19" s="141" t="s">
        <v>1792</v>
      </c>
      <c r="D19" s="141" t="s">
        <v>1793</v>
      </c>
      <c r="E19" s="141" t="s">
        <v>1794</v>
      </c>
    </row>
    <row r="20" spans="1:5" x14ac:dyDescent="0.3">
      <c r="A20" t="s">
        <v>493</v>
      </c>
      <c r="B20" t="s">
        <v>494</v>
      </c>
      <c r="C20" s="141" t="s">
        <v>1799</v>
      </c>
      <c r="D20" s="141" t="s">
        <v>1800</v>
      </c>
      <c r="E20" s="141" t="s">
        <v>1801</v>
      </c>
    </row>
    <row r="21" spans="1:5" x14ac:dyDescent="0.3">
      <c r="A21" t="s">
        <v>495</v>
      </c>
      <c r="B21" t="s">
        <v>496</v>
      </c>
      <c r="C21" s="141" t="s">
        <v>1820</v>
      </c>
      <c r="D21" s="141" t="s">
        <v>1821</v>
      </c>
      <c r="E21" s="141" t="s">
        <v>1822</v>
      </c>
    </row>
    <row r="22" spans="1:5" x14ac:dyDescent="0.3">
      <c r="A22" t="s">
        <v>497</v>
      </c>
      <c r="B22" t="s">
        <v>498</v>
      </c>
      <c r="C22" s="141" t="s">
        <v>1827</v>
      </c>
      <c r="D22" s="141" t="s">
        <v>1828</v>
      </c>
      <c r="E22" s="141" t="s">
        <v>1829</v>
      </c>
    </row>
    <row r="23" spans="1:5" x14ac:dyDescent="0.3">
      <c r="A23" t="s">
        <v>499</v>
      </c>
      <c r="B23" t="s">
        <v>500</v>
      </c>
      <c r="C23" s="141" t="s">
        <v>1806</v>
      </c>
      <c r="D23" s="141" t="s">
        <v>1807</v>
      </c>
      <c r="E23" s="141" t="s">
        <v>1808</v>
      </c>
    </row>
    <row r="24" spans="1:5" x14ac:dyDescent="0.3">
      <c r="A24" t="s">
        <v>501</v>
      </c>
      <c r="B24" t="s">
        <v>502</v>
      </c>
      <c r="C24" s="141" t="s">
        <v>1806</v>
      </c>
      <c r="D24" s="141" t="s">
        <v>1807</v>
      </c>
      <c r="E24" s="141" t="s">
        <v>1808</v>
      </c>
    </row>
    <row r="25" spans="1:5" x14ac:dyDescent="0.3">
      <c r="A25" t="s">
        <v>503</v>
      </c>
      <c r="B25" t="s">
        <v>504</v>
      </c>
      <c r="C25" s="141" t="s">
        <v>1806</v>
      </c>
      <c r="D25" s="141" t="s">
        <v>1807</v>
      </c>
      <c r="E25" s="141" t="s">
        <v>1808</v>
      </c>
    </row>
    <row r="26" spans="1:5" x14ac:dyDescent="0.3">
      <c r="A26" t="s">
        <v>505</v>
      </c>
      <c r="B26" t="s">
        <v>506</v>
      </c>
      <c r="C26" s="141" t="s">
        <v>1806</v>
      </c>
      <c r="D26" s="141" t="s">
        <v>1807</v>
      </c>
      <c r="E26" s="141" t="s">
        <v>1808</v>
      </c>
    </row>
    <row r="27" spans="1:5" x14ac:dyDescent="0.3">
      <c r="A27" t="s">
        <v>736</v>
      </c>
      <c r="B27" t="s">
        <v>737</v>
      </c>
      <c r="C27" s="141" t="s">
        <v>1834</v>
      </c>
      <c r="D27" s="141" t="s">
        <v>1835</v>
      </c>
      <c r="E27" s="141" t="s">
        <v>1836</v>
      </c>
    </row>
    <row r="28" spans="1:5" x14ac:dyDescent="0.3">
      <c r="A28" t="s">
        <v>509</v>
      </c>
      <c r="B28" t="s">
        <v>510</v>
      </c>
      <c r="C28" s="141" t="s">
        <v>1730</v>
      </c>
      <c r="D28" s="141" t="s">
        <v>1731</v>
      </c>
      <c r="E28" s="141" t="s">
        <v>1732</v>
      </c>
    </row>
    <row r="29" spans="1:5" x14ac:dyDescent="0.3">
      <c r="A29" t="s">
        <v>513</v>
      </c>
      <c r="B29" t="s">
        <v>514</v>
      </c>
      <c r="C29" s="141" t="s">
        <v>1813</v>
      </c>
      <c r="D29" s="141" t="s">
        <v>1814</v>
      </c>
      <c r="E29" s="141" t="s">
        <v>1815</v>
      </c>
    </row>
    <row r="30" spans="1:5" x14ac:dyDescent="0.3">
      <c r="A30" t="s">
        <v>515</v>
      </c>
      <c r="B30" t="s">
        <v>516</v>
      </c>
      <c r="C30" s="141" t="s">
        <v>1846</v>
      </c>
      <c r="D30" s="141" t="s">
        <v>1847</v>
      </c>
      <c r="E30" s="141" t="s">
        <v>1848</v>
      </c>
    </row>
    <row r="31" spans="1:5" x14ac:dyDescent="0.3">
      <c r="A31" t="s">
        <v>517</v>
      </c>
      <c r="B31" t="s">
        <v>518</v>
      </c>
      <c r="C31" s="141" t="s">
        <v>1846</v>
      </c>
      <c r="D31" s="141" t="s">
        <v>1847</v>
      </c>
      <c r="E31" s="141" t="s">
        <v>1848</v>
      </c>
    </row>
    <row r="32" spans="1:5" x14ac:dyDescent="0.3">
      <c r="A32" t="s">
        <v>519</v>
      </c>
      <c r="B32" t="s">
        <v>520</v>
      </c>
      <c r="C32" s="141" t="s">
        <v>1846</v>
      </c>
      <c r="D32" s="141" t="s">
        <v>1847</v>
      </c>
      <c r="E32" s="141" t="s">
        <v>1848</v>
      </c>
    </row>
    <row r="33" spans="1:5" x14ac:dyDescent="0.3">
      <c r="A33" t="s">
        <v>521</v>
      </c>
      <c r="B33" t="s">
        <v>522</v>
      </c>
      <c r="C33" s="141" t="s">
        <v>1846</v>
      </c>
      <c r="D33" s="141" t="s">
        <v>1847</v>
      </c>
      <c r="E33" s="141" t="s">
        <v>1848</v>
      </c>
    </row>
    <row r="34" spans="1:5" x14ac:dyDescent="0.3">
      <c r="A34" t="s">
        <v>523</v>
      </c>
      <c r="B34" t="s">
        <v>524</v>
      </c>
      <c r="C34" s="141" t="s">
        <v>1846</v>
      </c>
      <c r="D34" s="141" t="s">
        <v>1847</v>
      </c>
      <c r="E34" s="141" t="s">
        <v>1848</v>
      </c>
    </row>
    <row r="35" spans="1:5" x14ac:dyDescent="0.3">
      <c r="A35" t="s">
        <v>2013</v>
      </c>
      <c r="C35" s="141" t="s">
        <v>1846</v>
      </c>
      <c r="D35" s="141" t="s">
        <v>1847</v>
      </c>
      <c r="E35" s="141" t="s">
        <v>1848</v>
      </c>
    </row>
    <row r="36" spans="1:5" x14ac:dyDescent="0.3">
      <c r="A36" t="s">
        <v>525</v>
      </c>
      <c r="B36" t="s">
        <v>526</v>
      </c>
      <c r="C36" s="141" t="s">
        <v>1846</v>
      </c>
      <c r="D36" s="141" t="s">
        <v>1847</v>
      </c>
      <c r="E36" s="141" t="s">
        <v>1848</v>
      </c>
    </row>
    <row r="37" spans="1:5" x14ac:dyDescent="0.3">
      <c r="A37" t="s">
        <v>527</v>
      </c>
      <c r="B37" t="s">
        <v>528</v>
      </c>
      <c r="C37" s="141" t="s">
        <v>1846</v>
      </c>
      <c r="D37" s="141" t="s">
        <v>1847</v>
      </c>
      <c r="E37" s="141" t="s">
        <v>1848</v>
      </c>
    </row>
    <row r="38" spans="1:5" x14ac:dyDescent="0.3">
      <c r="A38" t="s">
        <v>529</v>
      </c>
      <c r="B38" t="s">
        <v>530</v>
      </c>
      <c r="C38" s="141" t="s">
        <v>1846</v>
      </c>
      <c r="D38" s="141" t="s">
        <v>1847</v>
      </c>
      <c r="E38" s="141" t="s">
        <v>1848</v>
      </c>
    </row>
    <row r="39" spans="1:5" x14ac:dyDescent="0.3">
      <c r="A39" t="s">
        <v>531</v>
      </c>
      <c r="B39" t="s">
        <v>532</v>
      </c>
      <c r="C39" s="141" t="s">
        <v>1846</v>
      </c>
      <c r="D39" s="141" t="s">
        <v>1847</v>
      </c>
      <c r="E39" s="141" t="s">
        <v>1848</v>
      </c>
    </row>
    <row r="40" spans="1:5" x14ac:dyDescent="0.3">
      <c r="A40" t="s">
        <v>533</v>
      </c>
      <c r="B40" t="s">
        <v>534</v>
      </c>
      <c r="C40" s="141" t="s">
        <v>1846</v>
      </c>
      <c r="D40" s="141" t="s">
        <v>1847</v>
      </c>
      <c r="E40" s="141" t="s">
        <v>1848</v>
      </c>
    </row>
    <row r="41" spans="1:5" x14ac:dyDescent="0.3">
      <c r="A41" t="s">
        <v>535</v>
      </c>
      <c r="B41" t="s">
        <v>536</v>
      </c>
      <c r="C41" s="141" t="s">
        <v>1846</v>
      </c>
      <c r="D41" s="141" t="s">
        <v>1847</v>
      </c>
      <c r="E41" s="141" t="s">
        <v>1848</v>
      </c>
    </row>
    <row r="42" spans="1:5" x14ac:dyDescent="0.3">
      <c r="A42" t="s">
        <v>537</v>
      </c>
      <c r="B42" t="s">
        <v>538</v>
      </c>
      <c r="C42" s="141" t="s">
        <v>1846</v>
      </c>
      <c r="D42" s="141" t="s">
        <v>1847</v>
      </c>
      <c r="E42" s="141" t="s">
        <v>1848</v>
      </c>
    </row>
    <row r="43" spans="1:5" x14ac:dyDescent="0.3">
      <c r="A43" t="s">
        <v>25</v>
      </c>
      <c r="B43" t="s">
        <v>539</v>
      </c>
      <c r="C43" s="141" t="s">
        <v>1846</v>
      </c>
      <c r="D43" s="141" t="s">
        <v>1847</v>
      </c>
      <c r="E43" s="141" t="s">
        <v>1848</v>
      </c>
    </row>
    <row r="44" spans="1:5" x14ac:dyDescent="0.3">
      <c r="A44" t="s">
        <v>540</v>
      </c>
      <c r="B44" t="s">
        <v>541</v>
      </c>
      <c r="C44" s="141" t="s">
        <v>1846</v>
      </c>
      <c r="D44" s="141" t="s">
        <v>1847</v>
      </c>
      <c r="E44" s="141" t="s">
        <v>1848</v>
      </c>
    </row>
    <row r="45" spans="1:5" x14ac:dyDescent="0.3">
      <c r="A45" t="s">
        <v>542</v>
      </c>
      <c r="B45" t="s">
        <v>543</v>
      </c>
      <c r="C45" s="141"/>
      <c r="D45" s="141"/>
      <c r="E45" s="141"/>
    </row>
    <row r="46" spans="1:5" x14ac:dyDescent="0.3">
      <c r="A46" t="s">
        <v>544</v>
      </c>
      <c r="B46" t="s">
        <v>545</v>
      </c>
      <c r="C46" s="141"/>
      <c r="D46" s="141"/>
      <c r="E46" s="141"/>
    </row>
    <row r="47" spans="1:5" x14ac:dyDescent="0.3">
      <c r="A47" t="s">
        <v>546</v>
      </c>
      <c r="B47" t="s">
        <v>547</v>
      </c>
      <c r="C47" s="141"/>
      <c r="D47" s="141"/>
      <c r="E47" s="141"/>
    </row>
    <row r="48" spans="1:5" x14ac:dyDescent="0.3">
      <c r="A48" t="s">
        <v>548</v>
      </c>
      <c r="B48" t="s">
        <v>549</v>
      </c>
      <c r="C48" s="141"/>
      <c r="D48" s="141"/>
      <c r="E48" s="141"/>
    </row>
    <row r="49" spans="1:5" x14ac:dyDescent="0.3">
      <c r="A49" t="s">
        <v>550</v>
      </c>
      <c r="B49" t="s">
        <v>551</v>
      </c>
      <c r="C49" s="141" t="s">
        <v>1857</v>
      </c>
      <c r="D49" s="141" t="s">
        <v>1858</v>
      </c>
      <c r="E49" s="141" t="s">
        <v>1859</v>
      </c>
    </row>
    <row r="50" spans="1:5" x14ac:dyDescent="0.3">
      <c r="A50" t="s">
        <v>552</v>
      </c>
      <c r="B50" t="s">
        <v>553</v>
      </c>
      <c r="C50" s="141" t="s">
        <v>1861</v>
      </c>
      <c r="D50" s="141" t="s">
        <v>1862</v>
      </c>
      <c r="E50" s="141" t="s">
        <v>1863</v>
      </c>
    </row>
    <row r="51" spans="1:5" x14ac:dyDescent="0.3">
      <c r="A51" t="s">
        <v>70</v>
      </c>
      <c r="B51" t="s">
        <v>554</v>
      </c>
      <c r="C51" s="141" t="s">
        <v>1865</v>
      </c>
      <c r="D51" s="141" t="s">
        <v>1866</v>
      </c>
      <c r="E51" s="141" t="s">
        <v>1867</v>
      </c>
    </row>
    <row r="52" spans="1:5" x14ac:dyDescent="0.3">
      <c r="A52" t="s">
        <v>555</v>
      </c>
      <c r="B52" t="s">
        <v>556</v>
      </c>
      <c r="C52" s="141" t="s">
        <v>1873</v>
      </c>
      <c r="D52" s="141" t="s">
        <v>1874</v>
      </c>
      <c r="E52" s="141" t="s">
        <v>1875</v>
      </c>
    </row>
    <row r="53" spans="1:5" x14ac:dyDescent="0.3">
      <c r="A53" t="s">
        <v>557</v>
      </c>
      <c r="B53" t="s">
        <v>558</v>
      </c>
      <c r="C53" s="141" t="s">
        <v>1865</v>
      </c>
      <c r="D53" s="141" t="s">
        <v>1866</v>
      </c>
      <c r="E53" s="141" t="s">
        <v>1867</v>
      </c>
    </row>
    <row r="54" spans="1:5" x14ac:dyDescent="0.3">
      <c r="A54" t="s">
        <v>559</v>
      </c>
      <c r="B54" t="s">
        <v>560</v>
      </c>
      <c r="C54" s="141" t="s">
        <v>1869</v>
      </c>
      <c r="D54" s="141" t="s">
        <v>1870</v>
      </c>
      <c r="E54" s="141" t="s">
        <v>1871</v>
      </c>
    </row>
    <row r="55" spans="1:5" x14ac:dyDescent="0.3">
      <c r="A55" t="s">
        <v>561</v>
      </c>
      <c r="B55" t="s">
        <v>562</v>
      </c>
      <c r="C55" s="141" t="s">
        <v>1884</v>
      </c>
      <c r="D55" s="141" t="s">
        <v>1885</v>
      </c>
      <c r="E55" s="141" t="s">
        <v>1886</v>
      </c>
    </row>
    <row r="56" spans="1:5" x14ac:dyDescent="0.3">
      <c r="A56" t="s">
        <v>71</v>
      </c>
      <c r="B56" t="s">
        <v>563</v>
      </c>
      <c r="C56" s="141" t="s">
        <v>1889</v>
      </c>
      <c r="D56" s="141" t="s">
        <v>1890</v>
      </c>
      <c r="E56" s="141" t="s">
        <v>1891</v>
      </c>
    </row>
    <row r="57" spans="1:5" x14ac:dyDescent="0.3">
      <c r="A57" t="s">
        <v>72</v>
      </c>
      <c r="B57" t="s">
        <v>564</v>
      </c>
      <c r="C57" s="141" t="s">
        <v>1894</v>
      </c>
      <c r="D57" s="141" t="s">
        <v>1895</v>
      </c>
      <c r="E57" s="141" t="s">
        <v>1896</v>
      </c>
    </row>
    <row r="58" spans="1:5" x14ac:dyDescent="0.3">
      <c r="A58" t="s">
        <v>73</v>
      </c>
      <c r="B58" t="s">
        <v>565</v>
      </c>
      <c r="C58" s="141" t="s">
        <v>1899</v>
      </c>
      <c r="D58" s="141" t="s">
        <v>1900</v>
      </c>
      <c r="E58" s="141" t="s">
        <v>1901</v>
      </c>
    </row>
    <row r="59" spans="1:5" x14ac:dyDescent="0.3">
      <c r="A59" t="s">
        <v>566</v>
      </c>
      <c r="B59" t="s">
        <v>567</v>
      </c>
      <c r="C59" s="141" t="s">
        <v>1904</v>
      </c>
      <c r="D59" s="141" t="s">
        <v>1905</v>
      </c>
      <c r="E59" s="141" t="s">
        <v>1906</v>
      </c>
    </row>
    <row r="60" spans="1:5" x14ac:dyDescent="0.3">
      <c r="A60" t="s">
        <v>568</v>
      </c>
      <c r="B60" t="s">
        <v>569</v>
      </c>
      <c r="C60" s="141" t="s">
        <v>1909</v>
      </c>
      <c r="D60" s="141" t="s">
        <v>1910</v>
      </c>
      <c r="E60" s="141" t="s">
        <v>1911</v>
      </c>
    </row>
    <row r="61" spans="1:5" x14ac:dyDescent="0.3">
      <c r="A61" t="s">
        <v>570</v>
      </c>
      <c r="B61" t="s">
        <v>571</v>
      </c>
      <c r="C61" s="141" t="s">
        <v>1915</v>
      </c>
      <c r="D61" s="141" t="s">
        <v>1916</v>
      </c>
      <c r="E61" s="141" t="s">
        <v>1917</v>
      </c>
    </row>
    <row r="62" spans="1:5" x14ac:dyDescent="0.3">
      <c r="A62" t="s">
        <v>572</v>
      </c>
      <c r="B62" t="s">
        <v>573</v>
      </c>
      <c r="C62" s="141" t="s">
        <v>1930</v>
      </c>
      <c r="D62" s="141" t="s">
        <v>1931</v>
      </c>
      <c r="E62" s="141" t="s">
        <v>1932</v>
      </c>
    </row>
    <row r="63" spans="1:5" x14ac:dyDescent="0.3">
      <c r="A63" t="s">
        <v>574</v>
      </c>
      <c r="B63" t="s">
        <v>575</v>
      </c>
      <c r="C63" s="141" t="s">
        <v>1935</v>
      </c>
      <c r="D63" s="141" t="s">
        <v>1936</v>
      </c>
      <c r="E63" s="141" t="s">
        <v>1937</v>
      </c>
    </row>
    <row r="64" spans="1:5" x14ac:dyDescent="0.3">
      <c r="A64" t="s">
        <v>576</v>
      </c>
      <c r="B64" t="s">
        <v>577</v>
      </c>
      <c r="C64" s="141" t="s">
        <v>1940</v>
      </c>
      <c r="D64" s="141" t="s">
        <v>1941</v>
      </c>
      <c r="E64" s="141" t="s">
        <v>1942</v>
      </c>
    </row>
    <row r="65" spans="1:5" x14ac:dyDescent="0.3">
      <c r="A65" t="s">
        <v>578</v>
      </c>
      <c r="B65" t="s">
        <v>579</v>
      </c>
      <c r="C65" s="141" t="s">
        <v>1935</v>
      </c>
      <c r="D65" s="141" t="s">
        <v>1936</v>
      </c>
      <c r="E65" s="141" t="s">
        <v>1937</v>
      </c>
    </row>
    <row r="66" spans="1:5" x14ac:dyDescent="0.3">
      <c r="A66" t="s">
        <v>580</v>
      </c>
      <c r="B66" t="s">
        <v>581</v>
      </c>
      <c r="C66" s="141"/>
      <c r="D66" s="141"/>
      <c r="E66" s="141"/>
    </row>
    <row r="67" spans="1:5" x14ac:dyDescent="0.3">
      <c r="A67" t="s">
        <v>582</v>
      </c>
      <c r="B67" t="s">
        <v>583</v>
      </c>
      <c r="C67" s="141" t="s">
        <v>1954</v>
      </c>
      <c r="D67" s="141" t="s">
        <v>1955</v>
      </c>
      <c r="E67" s="141" t="s">
        <v>1956</v>
      </c>
    </row>
    <row r="68" spans="1:5" x14ac:dyDescent="0.3">
      <c r="A68" t="s">
        <v>584</v>
      </c>
      <c r="B68" t="s">
        <v>585</v>
      </c>
      <c r="C68" s="141" t="s">
        <v>1958</v>
      </c>
      <c r="D68" s="141" t="s">
        <v>1959</v>
      </c>
      <c r="E68" s="141" t="s">
        <v>1960</v>
      </c>
    </row>
    <row r="69" spans="1:5" x14ac:dyDescent="0.3">
      <c r="A69" t="s">
        <v>586</v>
      </c>
      <c r="B69" t="s">
        <v>587</v>
      </c>
      <c r="C69" s="141" t="s">
        <v>1962</v>
      </c>
      <c r="D69" s="141" t="s">
        <v>1963</v>
      </c>
      <c r="E69" s="141" t="s">
        <v>1964</v>
      </c>
    </row>
    <row r="70" spans="1:5" x14ac:dyDescent="0.3">
      <c r="A70" t="s">
        <v>588</v>
      </c>
      <c r="B70" t="s">
        <v>589</v>
      </c>
      <c r="C70" s="141" t="s">
        <v>1966</v>
      </c>
      <c r="D70" s="141" t="s">
        <v>1967</v>
      </c>
      <c r="E70" s="141" t="s">
        <v>1968</v>
      </c>
    </row>
    <row r="71" spans="1:5" x14ac:dyDescent="0.3">
      <c r="A71" t="s">
        <v>590</v>
      </c>
      <c r="B71" t="s">
        <v>591</v>
      </c>
      <c r="C71" s="141" t="s">
        <v>1970</v>
      </c>
      <c r="D71" s="141" t="s">
        <v>1971</v>
      </c>
      <c r="E71" s="141" t="s">
        <v>1972</v>
      </c>
    </row>
    <row r="72" spans="1:5" x14ac:dyDescent="0.3">
      <c r="A72" t="s">
        <v>592</v>
      </c>
      <c r="B72" t="s">
        <v>593</v>
      </c>
      <c r="C72" s="141" t="s">
        <v>1982</v>
      </c>
      <c r="D72" s="141" t="s">
        <v>1983</v>
      </c>
      <c r="E72" s="141" t="s">
        <v>1984</v>
      </c>
    </row>
    <row r="73" spans="1:5" x14ac:dyDescent="0.3">
      <c r="A73" t="s">
        <v>594</v>
      </c>
      <c r="B73" t="s">
        <v>595</v>
      </c>
      <c r="C73" s="141" t="s">
        <v>1986</v>
      </c>
      <c r="D73" s="141" t="s">
        <v>1987</v>
      </c>
      <c r="E73" s="141" t="s">
        <v>1988</v>
      </c>
    </row>
    <row r="74" spans="1:5" x14ac:dyDescent="0.3">
      <c r="A74" t="s">
        <v>596</v>
      </c>
      <c r="B74" t="s">
        <v>597</v>
      </c>
      <c r="C74" s="141"/>
      <c r="D74" s="141"/>
      <c r="E74" s="141"/>
    </row>
    <row r="75" spans="1:5" x14ac:dyDescent="0.3">
      <c r="A75" t="s">
        <v>598</v>
      </c>
      <c r="B75" t="s">
        <v>599</v>
      </c>
      <c r="C75" s="141" t="s">
        <v>1974</v>
      </c>
      <c r="D75" s="141" t="s">
        <v>1975</v>
      </c>
      <c r="E75" s="141" t="s">
        <v>1976</v>
      </c>
    </row>
    <row r="76" spans="1:5" x14ac:dyDescent="0.3">
      <c r="A76" t="s">
        <v>600</v>
      </c>
      <c r="B76" t="s">
        <v>601</v>
      </c>
      <c r="C76" s="141" t="s">
        <v>1978</v>
      </c>
      <c r="D76" s="141" t="s">
        <v>1979</v>
      </c>
      <c r="E76" s="141" t="s">
        <v>1980</v>
      </c>
    </row>
    <row r="77" spans="1:5" x14ac:dyDescent="0.3">
      <c r="A77" t="s">
        <v>602</v>
      </c>
      <c r="B77" t="s">
        <v>603</v>
      </c>
      <c r="C77" s="141" t="s">
        <v>1999</v>
      </c>
      <c r="D77" s="141" t="s">
        <v>2000</v>
      </c>
      <c r="E77" s="141" t="s">
        <v>2001</v>
      </c>
    </row>
    <row r="78" spans="1:5" x14ac:dyDescent="0.3">
      <c r="A78" t="s">
        <v>604</v>
      </c>
      <c r="B78" t="s">
        <v>605</v>
      </c>
      <c r="C78" s="141" t="s">
        <v>1999</v>
      </c>
      <c r="D78" s="141" t="s">
        <v>2000</v>
      </c>
      <c r="E78" s="141" t="s">
        <v>2001</v>
      </c>
    </row>
    <row r="79" spans="1:5" x14ac:dyDescent="0.3">
      <c r="A79" t="s">
        <v>606</v>
      </c>
      <c r="B79" t="s">
        <v>607</v>
      </c>
      <c r="C79" s="141" t="s">
        <v>1999</v>
      </c>
      <c r="D79" s="141" t="s">
        <v>2000</v>
      </c>
      <c r="E79" s="141" t="s">
        <v>2001</v>
      </c>
    </row>
    <row r="80" spans="1:5" x14ac:dyDescent="0.3">
      <c r="A80" t="s">
        <v>608</v>
      </c>
      <c r="B80" t="s">
        <v>609</v>
      </c>
      <c r="C80" s="141" t="s">
        <v>1999</v>
      </c>
      <c r="D80" s="141" t="s">
        <v>2000</v>
      </c>
      <c r="E80" s="141" t="s">
        <v>2001</v>
      </c>
    </row>
    <row r="81" spans="1:5" x14ac:dyDescent="0.3">
      <c r="A81" t="s">
        <v>610</v>
      </c>
      <c r="B81" t="s">
        <v>611</v>
      </c>
      <c r="C81" s="141" t="s">
        <v>1999</v>
      </c>
      <c r="D81" s="141" t="s">
        <v>2000</v>
      </c>
      <c r="E81" s="141" t="s">
        <v>2001</v>
      </c>
    </row>
    <row r="82" spans="1:5" x14ac:dyDescent="0.3">
      <c r="A82" t="s">
        <v>612</v>
      </c>
      <c r="B82" t="s">
        <v>613</v>
      </c>
      <c r="C82" s="141" t="s">
        <v>1999</v>
      </c>
      <c r="D82" s="141" t="s">
        <v>2000</v>
      </c>
      <c r="E82" s="141" t="s">
        <v>2001</v>
      </c>
    </row>
    <row r="83" spans="1:5" x14ac:dyDescent="0.3">
      <c r="A83" t="s">
        <v>614</v>
      </c>
      <c r="B83" t="s">
        <v>615</v>
      </c>
      <c r="C83" s="141" t="s">
        <v>1999</v>
      </c>
      <c r="D83" s="141" t="s">
        <v>2000</v>
      </c>
      <c r="E83" s="141" t="s">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3"/>
  <cols>
    <col min="1" max="1" width="42.77734375" customWidth="1"/>
    <col min="2" max="2" width="23.44140625" bestFit="1" customWidth="1"/>
    <col min="3" max="3" width="21" customWidth="1"/>
  </cols>
  <sheetData>
    <row r="2" spans="1:3" ht="19.5" x14ac:dyDescent="0.45">
      <c r="A2" s="242" t="s">
        <v>2401</v>
      </c>
    </row>
    <row r="3" spans="1:3" x14ac:dyDescent="0.3">
      <c r="A3" s="4"/>
    </row>
    <row r="6" spans="1:3" x14ac:dyDescent="0.3">
      <c r="A6" s="243" t="s">
        <v>2402</v>
      </c>
    </row>
    <row r="8" spans="1:3" ht="12.5" thickBot="1" x14ac:dyDescent="0.35">
      <c r="A8" s="24"/>
      <c r="B8" s="24"/>
      <c r="C8" s="24"/>
    </row>
    <row r="9" spans="1:3" ht="25" thickTop="1" thickBot="1" x14ac:dyDescent="0.35">
      <c r="A9" s="105" t="s">
        <v>2403</v>
      </c>
      <c r="B9" s="105" t="s">
        <v>2404</v>
      </c>
      <c r="C9" s="148" t="s">
        <v>2405</v>
      </c>
    </row>
    <row r="10" spans="1:3" ht="12.5" thickTop="1" x14ac:dyDescent="0.3">
      <c r="A10" s="2" t="s">
        <v>256</v>
      </c>
      <c r="B10" s="5">
        <f>'1. F10'!E16+'1. F10'!E24+'1. F10'!E25</f>
        <v>0</v>
      </c>
      <c r="C10" t="str">
        <f>IF(B10&gt;16000000,"DA","NU")</f>
        <v>NU</v>
      </c>
    </row>
    <row r="11" spans="1:3" x14ac:dyDescent="0.3">
      <c r="A11" s="2" t="s">
        <v>2406</v>
      </c>
      <c r="B11" s="5">
        <f>'2. F20'!E12</f>
        <v>0</v>
      </c>
      <c r="C11" t="str">
        <f>IF(B11&gt;32000000,"DA","NU")</f>
        <v>NU</v>
      </c>
    </row>
    <row r="12" spans="1:3" ht="12.5" thickBot="1" x14ac:dyDescent="0.35">
      <c r="A12" s="18" t="s">
        <v>2407</v>
      </c>
      <c r="B12" s="25">
        <f>'3. F30'!$F$44</f>
        <v>0</v>
      </c>
      <c r="C12" s="24" t="str">
        <f>IF(B12&gt;50,"DA","NU")</f>
        <v>NU</v>
      </c>
    </row>
    <row r="13" spans="1:3" ht="12.5" thickTop="1" x14ac:dyDescent="0.3"/>
    <row r="15" spans="1:3" x14ac:dyDescent="0.3">
      <c r="A15" s="243" t="s">
        <v>2408</v>
      </c>
    </row>
    <row r="17" spans="1:3" ht="12.5" thickBot="1" x14ac:dyDescent="0.35">
      <c r="A17" s="24"/>
      <c r="B17" s="24"/>
      <c r="C17" s="24"/>
    </row>
    <row r="18" spans="1:3" ht="25" thickTop="1" thickBot="1" x14ac:dyDescent="0.35">
      <c r="A18" s="105" t="s">
        <v>2403</v>
      </c>
      <c r="B18" s="105" t="s">
        <v>2404</v>
      </c>
      <c r="C18" s="148" t="s">
        <v>2409</v>
      </c>
    </row>
    <row r="19" spans="1:3" ht="12.5" thickTop="1" x14ac:dyDescent="0.3">
      <c r="A19" s="2" t="s">
        <v>256</v>
      </c>
      <c r="B19" s="5">
        <f>'1. F10'!E16+'1. F10'!E24+'1. F10'!E25</f>
        <v>0</v>
      </c>
      <c r="C19" t="str">
        <f>IF(B19&gt;17500000,"DA","NU")</f>
        <v>NU</v>
      </c>
    </row>
    <row r="20" spans="1:3" x14ac:dyDescent="0.3">
      <c r="A20" s="2" t="s">
        <v>2406</v>
      </c>
      <c r="B20" s="5">
        <f>'2. F20'!E12</f>
        <v>0</v>
      </c>
      <c r="C20" t="str">
        <f>IF(B20&gt;35000000,"DA","NU")</f>
        <v>NU</v>
      </c>
    </row>
    <row r="21" spans="1:3" ht="12.5" thickBot="1" x14ac:dyDescent="0.35">
      <c r="A21" s="18" t="s">
        <v>2407</v>
      </c>
      <c r="B21" s="25">
        <f>'3. F30'!$F$44</f>
        <v>0</v>
      </c>
      <c r="C21" s="24" t="str">
        <f>IF(B21&gt;50,"DA","NU")</f>
        <v>NU</v>
      </c>
    </row>
    <row r="22" spans="1:3" ht="12.5" thickTop="1" x14ac:dyDescent="0.3"/>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53" activePane="bottomLeft" state="frozen"/>
      <selection pane="bottomLeft" activeCell="B65" sqref="B65"/>
    </sheetView>
  </sheetViews>
  <sheetFormatPr defaultColWidth="11.6640625" defaultRowHeight="12" x14ac:dyDescent="0.3"/>
  <cols>
    <col min="1" max="1" width="71.44140625" style="36" customWidth="1"/>
    <col min="2" max="2" width="17" style="36" bestFit="1" customWidth="1"/>
    <col min="3" max="3" width="8.44140625" style="34" customWidth="1"/>
    <col min="4" max="4" width="18.44140625" style="34" customWidth="1"/>
    <col min="5" max="5" width="18.44140625" style="34" bestFit="1" customWidth="1"/>
    <col min="6" max="6" width="11.6640625" style="34"/>
    <col min="7" max="7" width="20.109375" style="34" bestFit="1" customWidth="1"/>
    <col min="8" max="47" width="11.6640625" style="34"/>
    <col min="48" max="49" width="17" style="3" customWidth="1"/>
    <col min="50" max="16384" width="11.6640625" style="34"/>
  </cols>
  <sheetData>
    <row r="1" spans="1:49" ht="16.5" customHeight="1" x14ac:dyDescent="0.3">
      <c r="A1" s="1" t="str">
        <f>'Trial Balance'!A1</f>
        <v xml:space="preserve">Company:                </v>
      </c>
      <c r="B1" s="2" t="str">
        <f>'Trial Balance'!B1</f>
        <v>X</v>
      </c>
      <c r="D1" s="33"/>
      <c r="E1" s="33"/>
    </row>
    <row r="2" spans="1:49" ht="12.75" customHeight="1" x14ac:dyDescent="0.3">
      <c r="A2" s="1" t="str">
        <f>'Trial Balance'!A2</f>
        <v xml:space="preserve">Address:                    </v>
      </c>
      <c r="B2" s="2" t="str">
        <f>'Trial Balance'!B2</f>
        <v>X</v>
      </c>
      <c r="D2" s="33"/>
      <c r="E2" s="33"/>
    </row>
    <row r="3" spans="1:49" x14ac:dyDescent="0.3">
      <c r="A3" s="1" t="str">
        <f>'Trial Balance'!A3</f>
        <v xml:space="preserve">VAT tax code: </v>
      </c>
      <c r="B3" s="2" t="str">
        <f>'Trial Balance'!B3</f>
        <v>X</v>
      </c>
      <c r="D3" s="35"/>
      <c r="E3" s="35"/>
    </row>
    <row r="4" spans="1:49" x14ac:dyDescent="0.3">
      <c r="A4" s="1" t="str">
        <f>'Trial Balance'!A4</f>
        <v xml:space="preserve">Registration no:            </v>
      </c>
      <c r="B4" s="2" t="str">
        <f>'Trial Balance'!B4</f>
        <v>X</v>
      </c>
    </row>
    <row r="5" spans="1:49" x14ac:dyDescent="0.3">
      <c r="A5" s="1" t="str">
        <f>'Trial Balance'!A5</f>
        <v xml:space="preserve">Type of Company:        </v>
      </c>
      <c r="B5" s="2" t="str">
        <f>'Trial Balance'!B5</f>
        <v>X</v>
      </c>
    </row>
    <row r="6" spans="1:49" x14ac:dyDescent="0.3">
      <c r="A6" s="1" t="str">
        <f>'Trial Balance'!A6</f>
        <v xml:space="preserve">Main activity:            </v>
      </c>
      <c r="B6" s="2" t="str">
        <f>'Trial Balance'!B6</f>
        <v>X</v>
      </c>
    </row>
    <row r="7" spans="1:49" x14ac:dyDescent="0.3">
      <c r="A7" s="1" t="str">
        <f>'Trial Balance'!A7</f>
        <v>Financial Year</v>
      </c>
      <c r="B7" s="3">
        <f>'Trial Balance'!B7</f>
        <v>2022</v>
      </c>
    </row>
    <row r="9" spans="1:49" x14ac:dyDescent="0.3">
      <c r="I9" s="37" t="s">
        <v>158</v>
      </c>
      <c r="J9" s="37" t="s">
        <v>159</v>
      </c>
    </row>
    <row r="10" spans="1:49" x14ac:dyDescent="0.3">
      <c r="A10" s="27" t="s">
        <v>160</v>
      </c>
      <c r="B10" s="27"/>
      <c r="D10" s="37" t="s">
        <v>2696</v>
      </c>
      <c r="I10" s="28">
        <f>SUM(I12:I65)</f>
        <v>0</v>
      </c>
      <c r="J10" s="28">
        <f>SUM(J12:J65)</f>
        <v>0</v>
      </c>
    </row>
    <row r="11" spans="1:49" ht="24.5" thickBot="1" x14ac:dyDescent="0.35">
      <c r="A11" s="38" t="s">
        <v>2399</v>
      </c>
      <c r="B11" s="223" t="s">
        <v>1510</v>
      </c>
      <c r="C11" s="38" t="s">
        <v>161</v>
      </c>
      <c r="D11" s="38">
        <f>'Trial Balance'!J6</f>
        <v>2021</v>
      </c>
      <c r="E11" s="38">
        <f>'Trial Balance'!K6</f>
        <v>2022</v>
      </c>
      <c r="F11" s="39" t="s">
        <v>22</v>
      </c>
      <c r="G11" s="39" t="s">
        <v>162</v>
      </c>
      <c r="H11" s="224"/>
      <c r="I11" s="39" t="s">
        <v>35</v>
      </c>
      <c r="J11" s="39" t="s">
        <v>19</v>
      </c>
      <c r="L11" s="39" t="s">
        <v>2697</v>
      </c>
      <c r="M11" s="39" t="s">
        <v>2698</v>
      </c>
      <c r="N11" s="290" t="s">
        <v>158</v>
      </c>
      <c r="O11" s="290" t="s">
        <v>159</v>
      </c>
      <c r="AV11" s="3" t="s">
        <v>1695</v>
      </c>
      <c r="AW11" s="3" t="s">
        <v>1699</v>
      </c>
    </row>
    <row r="12" spans="1:49" ht="12.5" thickTop="1" x14ac:dyDescent="0.3">
      <c r="A12" s="40" t="s">
        <v>163</v>
      </c>
      <c r="B12" s="40"/>
      <c r="C12" s="40"/>
      <c r="D12" s="41"/>
      <c r="E12" s="41"/>
      <c r="F12" s="42"/>
      <c r="N12" s="292">
        <f>D12-L12</f>
        <v>0</v>
      </c>
      <c r="O12" s="292">
        <f>E12-M12</f>
        <v>0</v>
      </c>
    </row>
    <row r="13" spans="1:49" ht="20" x14ac:dyDescent="0.3">
      <c r="A13" s="43" t="s">
        <v>164</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292">
        <f t="shared" ref="N13:N65" si="0">D13-L13</f>
        <v>0</v>
      </c>
      <c r="O13" s="292">
        <f t="shared" ref="O13:O65" si="1">E13-M13</f>
        <v>0</v>
      </c>
      <c r="AV13" s="3" t="s">
        <v>2448</v>
      </c>
      <c r="AW13" s="3" t="s">
        <v>2452</v>
      </c>
    </row>
    <row r="14" spans="1:49" ht="30" x14ac:dyDescent="0.3">
      <c r="A14" s="43" t="s">
        <v>165</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292">
        <f t="shared" si="0"/>
        <v>0</v>
      </c>
      <c r="O14" s="292">
        <f t="shared" si="1"/>
        <v>0</v>
      </c>
      <c r="AV14" s="3" t="s">
        <v>2449</v>
      </c>
      <c r="AW14" s="3" t="s">
        <v>2453</v>
      </c>
    </row>
    <row r="15" spans="1:49" x14ac:dyDescent="0.3">
      <c r="A15" s="43" t="s">
        <v>166</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2450</v>
      </c>
      <c r="AW15" s="3" t="s">
        <v>2454</v>
      </c>
    </row>
    <row r="16" spans="1:49" x14ac:dyDescent="0.3">
      <c r="A16" s="47" t="s">
        <v>167</v>
      </c>
      <c r="B16" s="47">
        <v>4</v>
      </c>
      <c r="C16" s="48">
        <v>4</v>
      </c>
      <c r="D16" s="49">
        <f>SUM(D13:D15)</f>
        <v>0</v>
      </c>
      <c r="E16" s="49">
        <f>SUM(E13:E15)</f>
        <v>0</v>
      </c>
      <c r="F16" s="34" t="s">
        <v>168</v>
      </c>
      <c r="I16" s="46"/>
      <c r="J16" s="46"/>
      <c r="N16" s="292">
        <f t="shared" si="0"/>
        <v>0</v>
      </c>
      <c r="O16" s="292">
        <f t="shared" si="1"/>
        <v>0</v>
      </c>
      <c r="AV16" s="3" t="s">
        <v>2451</v>
      </c>
      <c r="AW16" s="3" t="s">
        <v>2455</v>
      </c>
    </row>
    <row r="17" spans="1:49" x14ac:dyDescent="0.3">
      <c r="A17" s="50" t="s">
        <v>169</v>
      </c>
      <c r="B17" s="50"/>
      <c r="C17" s="50"/>
      <c r="D17" s="51"/>
      <c r="E17" s="51"/>
      <c r="F17" s="34" t="s">
        <v>24</v>
      </c>
      <c r="I17" s="46"/>
      <c r="J17" s="46"/>
      <c r="N17" s="292">
        <f t="shared" si="0"/>
        <v>0</v>
      </c>
      <c r="O17" s="292">
        <f t="shared" si="1"/>
        <v>0</v>
      </c>
    </row>
    <row r="18" spans="1:49" ht="40" x14ac:dyDescent="0.3">
      <c r="A18" s="43" t="s">
        <v>170</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292">
        <f t="shared" si="0"/>
        <v>0</v>
      </c>
      <c r="O18" s="292">
        <f t="shared" si="1"/>
        <v>0</v>
      </c>
      <c r="AV18" s="3" t="s">
        <v>2456</v>
      </c>
      <c r="AW18" s="3" t="s">
        <v>2463</v>
      </c>
    </row>
    <row r="19" spans="1:49" ht="70" x14ac:dyDescent="0.3">
      <c r="A19" s="52" t="s">
        <v>171</v>
      </c>
      <c r="B19" s="52">
        <v>6</v>
      </c>
      <c r="C19" s="53" t="s">
        <v>172</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292">
        <f t="shared" si="0"/>
        <v>0</v>
      </c>
      <c r="O19" s="292">
        <f t="shared" si="1"/>
        <v>0</v>
      </c>
      <c r="AV19" s="3" t="s">
        <v>2457</v>
      </c>
      <c r="AW19" s="3" t="s">
        <v>2464</v>
      </c>
    </row>
    <row r="20" spans="1:49" x14ac:dyDescent="0.3">
      <c r="A20" s="52" t="s">
        <v>173</v>
      </c>
      <c r="B20" s="52">
        <v>7</v>
      </c>
      <c r="C20" s="53" t="s">
        <v>174</v>
      </c>
      <c r="D20" s="45">
        <f>ROUND(SUMIF('Trial Balance'!N:N,F20,'Trial Balance'!H:H),0)</f>
        <v>0</v>
      </c>
      <c r="E20" s="45">
        <f>ROUND(SUMIF('Trial Balance'!N:N,F20,'Trial Balance'!K:K),0)+G20</f>
        <v>0</v>
      </c>
      <c r="F20" s="34" t="s">
        <v>175</v>
      </c>
      <c r="I20" s="46">
        <f>SUMIF('Trial Balance'!$N:$N,F20,'Trial Balance'!H:H)</f>
        <v>0</v>
      </c>
      <c r="J20" s="46">
        <f>SUMIF('Trial Balance'!$N:$N,F20,'Trial Balance'!K:K)</f>
        <v>0</v>
      </c>
      <c r="N20" s="292">
        <f t="shared" si="0"/>
        <v>0</v>
      </c>
      <c r="O20" s="292">
        <f t="shared" si="1"/>
        <v>0</v>
      </c>
      <c r="AV20" s="3" t="s">
        <v>2458</v>
      </c>
      <c r="AW20" s="3" t="s">
        <v>2465</v>
      </c>
    </row>
    <row r="21" spans="1:49" x14ac:dyDescent="0.3">
      <c r="A21" s="54" t="s">
        <v>176</v>
      </c>
      <c r="B21" s="54">
        <v>8</v>
      </c>
      <c r="C21" s="55">
        <v>6</v>
      </c>
      <c r="D21" s="49">
        <f>D19+D20</f>
        <v>0</v>
      </c>
      <c r="E21" s="49">
        <f>E19+E20</f>
        <v>0</v>
      </c>
      <c r="I21" s="46"/>
      <c r="J21" s="46"/>
      <c r="N21" s="292">
        <f t="shared" si="0"/>
        <v>0</v>
      </c>
      <c r="O21" s="292">
        <f t="shared" si="1"/>
        <v>0</v>
      </c>
      <c r="AV21" s="3" t="s">
        <v>2459</v>
      </c>
      <c r="AW21" s="3" t="s">
        <v>2466</v>
      </c>
    </row>
    <row r="22" spans="1:49" ht="20" x14ac:dyDescent="0.3">
      <c r="A22" s="43" t="s">
        <v>177</v>
      </c>
      <c r="B22" s="43">
        <v>9</v>
      </c>
      <c r="C22" s="44">
        <v>7</v>
      </c>
      <c r="D22" s="45">
        <f>ROUND(SUMIF('Trial Balance'!N:N,F22,'Trial Balance'!H:H),0)</f>
        <v>0</v>
      </c>
      <c r="E22" s="45">
        <f>ROUND(SUMIF('Trial Balance'!N:N,F22,'Trial Balance'!K:K),0)+G22</f>
        <v>0</v>
      </c>
      <c r="F22" s="34" t="s">
        <v>178</v>
      </c>
      <c r="I22" s="46">
        <f>SUMIF('Trial Balance'!$N:$N,F22,'Trial Balance'!H:H)</f>
        <v>0</v>
      </c>
      <c r="J22" s="46">
        <f>SUMIF('Trial Balance'!$N:$N,F22,'Trial Balance'!K:K)</f>
        <v>0</v>
      </c>
      <c r="N22" s="292">
        <f t="shared" si="0"/>
        <v>0</v>
      </c>
      <c r="O22" s="292">
        <f t="shared" si="1"/>
        <v>0</v>
      </c>
      <c r="AV22" s="3" t="s">
        <v>2460</v>
      </c>
      <c r="AW22" s="3" t="s">
        <v>2467</v>
      </c>
    </row>
    <row r="23" spans="1:49" x14ac:dyDescent="0.3">
      <c r="A23" s="43" t="s">
        <v>179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2461</v>
      </c>
      <c r="AW23" s="3" t="s">
        <v>2468</v>
      </c>
    </row>
    <row r="24" spans="1:49" x14ac:dyDescent="0.3">
      <c r="A24" s="47" t="s">
        <v>180</v>
      </c>
      <c r="B24" s="47">
        <v>11</v>
      </c>
      <c r="C24" s="48">
        <v>9</v>
      </c>
      <c r="D24" s="49">
        <f>SUM(D18:D20,D22:D23)</f>
        <v>0</v>
      </c>
      <c r="E24" s="49">
        <f>SUM(E18:E20,E22:E23)</f>
        <v>0</v>
      </c>
      <c r="F24" s="34" t="s">
        <v>181</v>
      </c>
      <c r="I24" s="46"/>
      <c r="J24" s="46"/>
      <c r="N24" s="292">
        <f t="shared" si="0"/>
        <v>0</v>
      </c>
      <c r="O24" s="292">
        <f t="shared" si="1"/>
        <v>0</v>
      </c>
      <c r="AV24" s="3" t="s">
        <v>2462</v>
      </c>
      <c r="AW24" s="3" t="s">
        <v>2469</v>
      </c>
    </row>
    <row r="25" spans="1:49" x14ac:dyDescent="0.3">
      <c r="A25" s="47" t="s">
        <v>182</v>
      </c>
      <c r="B25" s="47">
        <v>12</v>
      </c>
      <c r="C25" s="48">
        <v>10</v>
      </c>
      <c r="D25" s="49">
        <f>D26+D27</f>
        <v>0</v>
      </c>
      <c r="E25" s="49">
        <f>E26+E27</f>
        <v>0</v>
      </c>
      <c r="F25" s="34" t="s">
        <v>183</v>
      </c>
      <c r="I25" s="46"/>
      <c r="J25" s="46"/>
      <c r="N25" s="292">
        <f t="shared" si="0"/>
        <v>0</v>
      </c>
      <c r="O25" s="292">
        <f t="shared" si="1"/>
        <v>0</v>
      </c>
      <c r="AV25" s="3" t="s">
        <v>2470</v>
      </c>
      <c r="AW25" s="3" t="s">
        <v>2471</v>
      </c>
    </row>
    <row r="26" spans="1:49" x14ac:dyDescent="0.3">
      <c r="A26" s="43" t="s">
        <v>184</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292">
        <f t="shared" si="0"/>
        <v>0</v>
      </c>
      <c r="O26" s="292">
        <f t="shared" si="1"/>
        <v>0</v>
      </c>
      <c r="AV26" s="3" t="s">
        <v>2472</v>
      </c>
      <c r="AW26" s="3" t="s">
        <v>2477</v>
      </c>
    </row>
    <row r="27" spans="1:49" x14ac:dyDescent="0.3">
      <c r="A27" s="43" t="s">
        <v>185</v>
      </c>
      <c r="B27" s="43">
        <f>B26+1</f>
        <v>14</v>
      </c>
      <c r="C27" s="43">
        <v>12</v>
      </c>
      <c r="D27" s="45">
        <f>ROUND(SUMIF('Trial Balance'!N:N,F27,'Trial Balance'!H:H),0)</f>
        <v>0</v>
      </c>
      <c r="E27" s="45">
        <f>ROUND(SUMIF('Trial Balance'!N:N,F27,'Trial Balance'!K:K),0)+G27</f>
        <v>0</v>
      </c>
      <c r="F27" s="34" t="s">
        <v>186</v>
      </c>
      <c r="I27" s="46">
        <f>SUMIF('Trial Balance'!$N:$N,F27,'Trial Balance'!H:H)</f>
        <v>0</v>
      </c>
      <c r="J27" s="46">
        <f>SUMIF('Trial Balance'!$N:$N,F27,'Trial Balance'!K:K)</f>
        <v>0</v>
      </c>
      <c r="N27" s="292">
        <f t="shared" si="0"/>
        <v>0</v>
      </c>
      <c r="O27" s="292">
        <f t="shared" si="1"/>
        <v>0</v>
      </c>
      <c r="AV27" s="3" t="s">
        <v>2473</v>
      </c>
      <c r="AW27" s="3" t="s">
        <v>2478</v>
      </c>
    </row>
    <row r="28" spans="1:49" ht="50" x14ac:dyDescent="0.3">
      <c r="A28" s="43" t="s">
        <v>187</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2474</v>
      </c>
      <c r="AW28" s="3" t="s">
        <v>2479</v>
      </c>
    </row>
    <row r="29" spans="1:49" ht="20" x14ac:dyDescent="0.3">
      <c r="A29" s="47" t="s">
        <v>188</v>
      </c>
      <c r="B29" s="47">
        <v>16</v>
      </c>
      <c r="C29" s="47">
        <v>14</v>
      </c>
      <c r="D29" s="49">
        <f>D24+D26-D28-D35-D38-D41</f>
        <v>0</v>
      </c>
      <c r="E29" s="49">
        <f>E24+E26-E28-E35-E38-E41</f>
        <v>0</v>
      </c>
      <c r="F29" s="34" t="s">
        <v>189</v>
      </c>
      <c r="I29" s="46"/>
      <c r="J29" s="46"/>
      <c r="N29" s="292">
        <f t="shared" si="0"/>
        <v>0</v>
      </c>
      <c r="O29" s="292">
        <f t="shared" si="1"/>
        <v>0</v>
      </c>
      <c r="AV29" s="3" t="s">
        <v>2475</v>
      </c>
      <c r="AW29" s="3" t="s">
        <v>2480</v>
      </c>
    </row>
    <row r="30" spans="1:49" x14ac:dyDescent="0.3">
      <c r="A30" s="47" t="s">
        <v>190</v>
      </c>
      <c r="B30" s="47">
        <v>17</v>
      </c>
      <c r="C30" s="47">
        <v>15</v>
      </c>
      <c r="D30" s="49">
        <f>D16+D27+D29</f>
        <v>0</v>
      </c>
      <c r="E30" s="49">
        <f>E16+E27+E29</f>
        <v>0</v>
      </c>
      <c r="F30" s="34" t="s">
        <v>191</v>
      </c>
      <c r="I30" s="46"/>
      <c r="J30" s="46"/>
      <c r="N30" s="292">
        <f t="shared" si="0"/>
        <v>0</v>
      </c>
      <c r="O30" s="292">
        <f t="shared" si="1"/>
        <v>0</v>
      </c>
      <c r="AV30" s="3" t="s">
        <v>2476</v>
      </c>
      <c r="AW30" s="3" t="s">
        <v>2481</v>
      </c>
    </row>
    <row r="31" spans="1:49" ht="50" x14ac:dyDescent="0.3">
      <c r="A31" s="43" t="s">
        <v>192</v>
      </c>
      <c r="B31" s="43">
        <v>18</v>
      </c>
      <c r="C31" s="43">
        <v>16</v>
      </c>
      <c r="D31" s="45">
        <f>-ROUND(SUMIF('Trial Balance'!N:N,F31,'Trial Balance'!H:H),0)</f>
        <v>0</v>
      </c>
      <c r="E31" s="45">
        <f>-ROUND(SUMIF('Trial Balance'!N:N,F31,'Trial Balance'!K:K),0)+G31</f>
        <v>0</v>
      </c>
      <c r="F31" s="34" t="s">
        <v>193</v>
      </c>
      <c r="I31" s="46">
        <f>SUMIF('Trial Balance'!$N:$N,F31,'Trial Balance'!H:H)</f>
        <v>0</v>
      </c>
      <c r="J31" s="46">
        <f>SUMIF('Trial Balance'!$N:$N,F31,'Trial Balance'!K:K)</f>
        <v>0</v>
      </c>
      <c r="N31" s="292">
        <f t="shared" si="0"/>
        <v>0</v>
      </c>
      <c r="O31" s="292">
        <f t="shared" si="1"/>
        <v>0</v>
      </c>
      <c r="AV31" s="3" t="s">
        <v>2482</v>
      </c>
      <c r="AW31" s="3" t="s">
        <v>2495</v>
      </c>
    </row>
    <row r="32" spans="1:49" x14ac:dyDescent="0.3">
      <c r="A32" s="43" t="s">
        <v>194</v>
      </c>
      <c r="B32" s="43">
        <v>19</v>
      </c>
      <c r="C32" s="50">
        <v>17</v>
      </c>
      <c r="D32" s="45">
        <f>-ROUND(SUMIF('Trial Balance'!N:N,F32,'Trial Balance'!H:H),0)</f>
        <v>0</v>
      </c>
      <c r="E32" s="45">
        <f>-ROUND(SUMIF('Trial Balance'!N:N,F32,'Trial Balance'!K:K),0)+G32</f>
        <v>0</v>
      </c>
      <c r="F32" s="34" t="s">
        <v>195</v>
      </c>
      <c r="I32" s="46">
        <f>SUMIF('Trial Balance'!$N:$N,F32,'Trial Balance'!H:H)</f>
        <v>0</v>
      </c>
      <c r="J32" s="46">
        <f>SUMIF('Trial Balance'!$N:$N,F32,'Trial Balance'!K:K)</f>
        <v>0</v>
      </c>
      <c r="N32" s="292">
        <f t="shared" si="0"/>
        <v>0</v>
      </c>
      <c r="O32" s="292">
        <f t="shared" si="1"/>
        <v>0</v>
      </c>
      <c r="AV32" s="3" t="s">
        <v>2483</v>
      </c>
      <c r="AW32" s="3" t="s">
        <v>2496</v>
      </c>
    </row>
    <row r="33" spans="1:49" x14ac:dyDescent="0.3">
      <c r="A33" s="47" t="s">
        <v>196</v>
      </c>
      <c r="B33" s="47">
        <v>20</v>
      </c>
      <c r="C33" s="47">
        <v>18</v>
      </c>
      <c r="D33" s="49">
        <f>D34+D37+D40+D43</f>
        <v>0</v>
      </c>
      <c r="E33" s="49">
        <f>E34+E37+E40+E43</f>
        <v>0</v>
      </c>
      <c r="F33" s="34" t="s">
        <v>197</v>
      </c>
      <c r="I33" s="46"/>
      <c r="J33" s="46"/>
      <c r="N33" s="292">
        <f t="shared" si="0"/>
        <v>0</v>
      </c>
      <c r="O33" s="292">
        <f t="shared" si="1"/>
        <v>0</v>
      </c>
      <c r="AV33" s="3" t="s">
        <v>2484</v>
      </c>
      <c r="AW33" s="3" t="s">
        <v>2497</v>
      </c>
    </row>
    <row r="34" spans="1:49" x14ac:dyDescent="0.3">
      <c r="A34" s="56" t="s">
        <v>198</v>
      </c>
      <c r="B34" s="56">
        <v>21</v>
      </c>
      <c r="C34" s="47">
        <v>19</v>
      </c>
      <c r="D34" s="49">
        <f>D35+D36</f>
        <v>0</v>
      </c>
      <c r="E34" s="49">
        <f>E35+E36</f>
        <v>0</v>
      </c>
      <c r="F34" s="34" t="s">
        <v>199</v>
      </c>
      <c r="I34" s="46"/>
      <c r="J34" s="46"/>
      <c r="N34" s="292">
        <f t="shared" si="0"/>
        <v>0</v>
      </c>
      <c r="O34" s="292">
        <f t="shared" si="1"/>
        <v>0</v>
      </c>
      <c r="AV34" s="3" t="s">
        <v>2485</v>
      </c>
      <c r="AW34" s="3" t="s">
        <v>2498</v>
      </c>
    </row>
    <row r="35" spans="1:49" x14ac:dyDescent="0.3">
      <c r="A35" s="43" t="s">
        <v>200</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292">
        <f t="shared" si="0"/>
        <v>0</v>
      </c>
      <c r="O35" s="292">
        <f t="shared" si="1"/>
        <v>0</v>
      </c>
      <c r="AV35" s="3" t="s">
        <v>2486</v>
      </c>
      <c r="AW35" s="3" t="s">
        <v>2499</v>
      </c>
    </row>
    <row r="36" spans="1:49" x14ac:dyDescent="0.3">
      <c r="A36" s="43" t="s">
        <v>201</v>
      </c>
      <c r="B36" s="43">
        <v>23</v>
      </c>
      <c r="C36" s="43">
        <v>21</v>
      </c>
      <c r="D36" s="45">
        <f>-ROUND(SUMIF('Trial Balance'!N:N,F36,'Trial Balance'!H:H),0)</f>
        <v>0</v>
      </c>
      <c r="E36" s="45">
        <f>-ROUND(SUMIF('Trial Balance'!N:N,F36,'Trial Balance'!K:K),0)+G36</f>
        <v>0</v>
      </c>
      <c r="F36" s="34" t="s">
        <v>202</v>
      </c>
      <c r="I36" s="46">
        <f>SUMIF('Trial Balance'!$N:$N,F36,'Trial Balance'!H:H)</f>
        <v>0</v>
      </c>
      <c r="J36" s="46">
        <f>SUMIF('Trial Balance'!$N:$N,F36,'Trial Balance'!K:K)</f>
        <v>0</v>
      </c>
      <c r="N36" s="292">
        <f t="shared" si="0"/>
        <v>0</v>
      </c>
      <c r="O36" s="292">
        <f t="shared" si="1"/>
        <v>0</v>
      </c>
      <c r="AV36" s="3" t="s">
        <v>2487</v>
      </c>
      <c r="AW36" s="3" t="s">
        <v>2500</v>
      </c>
    </row>
    <row r="37" spans="1:49" x14ac:dyDescent="0.3">
      <c r="A37" s="56" t="s">
        <v>203</v>
      </c>
      <c r="B37" s="56">
        <v>24</v>
      </c>
      <c r="C37" s="47">
        <v>22</v>
      </c>
      <c r="D37" s="49">
        <f>D38+D39</f>
        <v>0</v>
      </c>
      <c r="E37" s="49">
        <f>E38+E39</f>
        <v>0</v>
      </c>
      <c r="F37" s="34" t="s">
        <v>204</v>
      </c>
      <c r="I37" s="46"/>
      <c r="J37" s="46"/>
      <c r="N37" s="292">
        <f t="shared" si="0"/>
        <v>0</v>
      </c>
      <c r="O37" s="292">
        <f t="shared" si="1"/>
        <v>0</v>
      </c>
      <c r="AV37" s="3" t="s">
        <v>2488</v>
      </c>
      <c r="AW37" s="3" t="s">
        <v>2501</v>
      </c>
    </row>
    <row r="38" spans="1:49" x14ac:dyDescent="0.3">
      <c r="A38" s="43" t="s">
        <v>205</v>
      </c>
      <c r="B38" s="43">
        <v>25</v>
      </c>
      <c r="C38" s="43">
        <v>23</v>
      </c>
      <c r="D38" s="45">
        <f>-ROUND(SUMIF('Trial Balance'!N:N,F38,'Trial Balance'!H:H),0)</f>
        <v>0</v>
      </c>
      <c r="E38" s="45">
        <f>-ROUND(SUMIF('Trial Balance'!N:N,F38,'Trial Balance'!K:K),0)+G38</f>
        <v>0</v>
      </c>
      <c r="F38" s="34" t="s">
        <v>206</v>
      </c>
      <c r="I38" s="46">
        <f>SUMIF('Trial Balance'!$N:$N,F38,'Trial Balance'!H:H)</f>
        <v>0</v>
      </c>
      <c r="J38" s="46">
        <f>SUMIF('Trial Balance'!$N:$N,F38,'Trial Balance'!K:K)</f>
        <v>0</v>
      </c>
      <c r="N38" s="292">
        <f t="shared" si="0"/>
        <v>0</v>
      </c>
      <c r="O38" s="292">
        <f t="shared" si="1"/>
        <v>0</v>
      </c>
      <c r="AV38" s="3" t="s">
        <v>2489</v>
      </c>
      <c r="AW38" s="3" t="s">
        <v>2502</v>
      </c>
    </row>
    <row r="39" spans="1:49" x14ac:dyDescent="0.3">
      <c r="A39" s="43" t="s">
        <v>207</v>
      </c>
      <c r="B39" s="43">
        <v>26</v>
      </c>
      <c r="C39" s="43">
        <v>24</v>
      </c>
      <c r="D39" s="45">
        <f>-ROUND(SUMIF('Trial Balance'!N:N,F39,'Trial Balance'!H:H),0)</f>
        <v>0</v>
      </c>
      <c r="E39" s="45">
        <f>-ROUND(SUMIF('Trial Balance'!N:N,F39,'Trial Balance'!K:K),0)+G39</f>
        <v>0</v>
      </c>
      <c r="F39" s="34" t="s">
        <v>208</v>
      </c>
      <c r="I39" s="46">
        <f>SUMIF('Trial Balance'!$N:$N,F39,'Trial Balance'!H:H)</f>
        <v>0</v>
      </c>
      <c r="J39" s="46">
        <f>SUMIF('Trial Balance'!$N:$N,F39,'Trial Balance'!K:K)</f>
        <v>0</v>
      </c>
      <c r="N39" s="292">
        <f t="shared" si="0"/>
        <v>0</v>
      </c>
      <c r="O39" s="292">
        <f t="shared" si="1"/>
        <v>0</v>
      </c>
      <c r="AV39" s="3" t="s">
        <v>2490</v>
      </c>
      <c r="AW39" s="3" t="s">
        <v>2503</v>
      </c>
    </row>
    <row r="40" spans="1:49" ht="20" x14ac:dyDescent="0.3">
      <c r="A40" s="56" t="s">
        <v>209</v>
      </c>
      <c r="B40" s="56">
        <v>27</v>
      </c>
      <c r="C40" s="47">
        <v>25</v>
      </c>
      <c r="D40" s="49">
        <f>D41+D42</f>
        <v>0</v>
      </c>
      <c r="E40" s="49">
        <f>E41+E42</f>
        <v>0</v>
      </c>
      <c r="F40" s="34" t="s">
        <v>210</v>
      </c>
      <c r="I40" s="46"/>
      <c r="J40" s="46"/>
      <c r="N40" s="292">
        <f t="shared" si="0"/>
        <v>0</v>
      </c>
      <c r="O40" s="292">
        <f t="shared" si="1"/>
        <v>0</v>
      </c>
      <c r="AV40" s="3" t="s">
        <v>2491</v>
      </c>
      <c r="AW40" s="3" t="s">
        <v>2504</v>
      </c>
    </row>
    <row r="41" spans="1:49" x14ac:dyDescent="0.3">
      <c r="A41" s="43" t="s">
        <v>211</v>
      </c>
      <c r="B41" s="43">
        <f>B40+1</f>
        <v>28</v>
      </c>
      <c r="C41" s="43">
        <v>26</v>
      </c>
      <c r="D41" s="45">
        <f>-ROUND(SUMIF('Trial Balance'!N:N,F41,'Trial Balance'!H:H),0)</f>
        <v>0</v>
      </c>
      <c r="E41" s="45">
        <f>-ROUND(SUMIF('Trial Balance'!N:N,F41,'Trial Balance'!K:K),0)+G41</f>
        <v>0</v>
      </c>
      <c r="F41" s="34" t="s">
        <v>212</v>
      </c>
      <c r="I41" s="46">
        <f>SUMIF('Trial Balance'!$N:$N,F41,'Trial Balance'!H:H)</f>
        <v>0</v>
      </c>
      <c r="J41" s="46">
        <f>SUMIF('Trial Balance'!$N:$N,F41,'Trial Balance'!K:K)</f>
        <v>0</v>
      </c>
      <c r="N41" s="292">
        <f t="shared" si="0"/>
        <v>0</v>
      </c>
      <c r="O41" s="292">
        <f t="shared" si="1"/>
        <v>0</v>
      </c>
      <c r="AV41" s="3" t="s">
        <v>2492</v>
      </c>
      <c r="AW41" s="3" t="s">
        <v>2505</v>
      </c>
    </row>
    <row r="42" spans="1:49" x14ac:dyDescent="0.3">
      <c r="A42" s="43" t="s">
        <v>213</v>
      </c>
      <c r="B42" s="43">
        <f>B41+1</f>
        <v>29</v>
      </c>
      <c r="C42" s="43">
        <v>27</v>
      </c>
      <c r="D42" s="45">
        <f>-ROUND(SUMIF('Trial Balance'!N:N,F42,'Trial Balance'!H:H),0)</f>
        <v>0</v>
      </c>
      <c r="E42" s="45">
        <f>-ROUND(SUMIF('Trial Balance'!N:N,F42,'Trial Balance'!K:K),0)+G42</f>
        <v>0</v>
      </c>
      <c r="F42" s="34" t="s">
        <v>214</v>
      </c>
      <c r="I42" s="46">
        <f>SUMIF('Trial Balance'!$N:$N,F42,'Trial Balance'!H:H)</f>
        <v>0</v>
      </c>
      <c r="J42" s="46">
        <f>SUMIF('Trial Balance'!$N:$N,F42,'Trial Balance'!K:K)</f>
        <v>0</v>
      </c>
      <c r="N42" s="292">
        <f t="shared" si="0"/>
        <v>0</v>
      </c>
      <c r="O42" s="292">
        <f t="shared" si="1"/>
        <v>0</v>
      </c>
      <c r="AV42" s="3" t="s">
        <v>2493</v>
      </c>
      <c r="AW42" s="3" t="s">
        <v>2506</v>
      </c>
    </row>
    <row r="43" spans="1:49" x14ac:dyDescent="0.3">
      <c r="A43" s="43" t="s">
        <v>215</v>
      </c>
      <c r="B43" s="43">
        <f>B42+1</f>
        <v>30</v>
      </c>
      <c r="C43" s="43">
        <v>28</v>
      </c>
      <c r="D43" s="45">
        <f>-ROUND(SUMIF('Trial Balance'!N:N,F43,'Trial Balance'!H:H),0)</f>
        <v>0</v>
      </c>
      <c r="E43" s="45">
        <f>-ROUND(SUMIF('Trial Balance'!N:N,F43,'Trial Balance'!K:K),0)+G43</f>
        <v>0</v>
      </c>
      <c r="F43" s="34" t="s">
        <v>216</v>
      </c>
      <c r="I43" s="46">
        <f>SUMIF('Trial Balance'!$N:$N,F43,'Trial Balance'!H:H)</f>
        <v>0</v>
      </c>
      <c r="J43" s="46">
        <f>SUMIF('Trial Balance'!$N:$N,F43,'Trial Balance'!K:K)</f>
        <v>0</v>
      </c>
      <c r="N43" s="292">
        <f t="shared" si="0"/>
        <v>0</v>
      </c>
      <c r="O43" s="292">
        <f t="shared" si="1"/>
        <v>0</v>
      </c>
      <c r="AV43" s="3" t="s">
        <v>2494</v>
      </c>
      <c r="AW43" s="3" t="s">
        <v>2507</v>
      </c>
    </row>
    <row r="44" spans="1:49" x14ac:dyDescent="0.3">
      <c r="A44" s="50" t="s">
        <v>217</v>
      </c>
      <c r="B44" s="50"/>
      <c r="C44" s="50"/>
      <c r="D44" s="51"/>
      <c r="E44" s="51"/>
      <c r="F44" s="34" t="s">
        <v>24</v>
      </c>
      <c r="I44" s="46"/>
      <c r="J44" s="46"/>
      <c r="N44" s="292">
        <f t="shared" si="0"/>
        <v>0</v>
      </c>
      <c r="O44" s="292">
        <f t="shared" si="1"/>
        <v>0</v>
      </c>
    </row>
    <row r="45" spans="1:49" x14ac:dyDescent="0.3">
      <c r="A45" s="47" t="s">
        <v>218</v>
      </c>
      <c r="B45" s="47">
        <v>31</v>
      </c>
      <c r="C45" s="47">
        <v>29</v>
      </c>
      <c r="D45" s="49">
        <f>SUM(D46:D50)</f>
        <v>0</v>
      </c>
      <c r="E45" s="49">
        <f>SUM(E46:E50)</f>
        <v>0</v>
      </c>
      <c r="F45" s="34" t="s">
        <v>219</v>
      </c>
      <c r="I45" s="46"/>
      <c r="J45" s="46"/>
      <c r="N45" s="292">
        <f t="shared" si="0"/>
        <v>0</v>
      </c>
      <c r="O45" s="292">
        <f t="shared" si="1"/>
        <v>0</v>
      </c>
      <c r="AV45" s="3" t="s">
        <v>2508</v>
      </c>
      <c r="AW45" s="3" t="s">
        <v>2514</v>
      </c>
    </row>
    <row r="46" spans="1:49" x14ac:dyDescent="0.3">
      <c r="A46" s="43" t="s">
        <v>220</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292">
        <f t="shared" si="0"/>
        <v>0</v>
      </c>
      <c r="O46" s="292">
        <f t="shared" si="1"/>
        <v>0</v>
      </c>
      <c r="AV46" s="3" t="s">
        <v>2509</v>
      </c>
      <c r="AW46" s="3" t="s">
        <v>2515</v>
      </c>
    </row>
    <row r="47" spans="1:49" x14ac:dyDescent="0.3">
      <c r="A47" s="43" t="s">
        <v>221</v>
      </c>
      <c r="B47" s="43">
        <f t="shared" ref="B47:B61" si="2">B46+1</f>
        <v>33</v>
      </c>
      <c r="C47" s="43">
        <v>31</v>
      </c>
      <c r="D47" s="45">
        <f>-ROUND(SUMIF('Trial Balance'!N:N,F47,'Trial Balance'!H:H),0)</f>
        <v>0</v>
      </c>
      <c r="E47" s="45">
        <f>-ROUND(SUMIF('Trial Balance'!N:N,F47,'Trial Balance'!K:K),0)+G47</f>
        <v>0</v>
      </c>
      <c r="F47" s="34" t="s">
        <v>222</v>
      </c>
      <c r="I47" s="46">
        <f>SUMIF('Trial Balance'!$N:$N,F47,'Trial Balance'!H:H)</f>
        <v>0</v>
      </c>
      <c r="J47" s="46">
        <f>SUMIF('Trial Balance'!$N:$N,F47,'Trial Balance'!K:K)</f>
        <v>0</v>
      </c>
      <c r="N47" s="292">
        <f t="shared" si="0"/>
        <v>0</v>
      </c>
      <c r="O47" s="292">
        <f t="shared" si="1"/>
        <v>0</v>
      </c>
      <c r="AV47" s="3" t="s">
        <v>2510</v>
      </c>
      <c r="AW47" s="3" t="s">
        <v>2516</v>
      </c>
    </row>
    <row r="48" spans="1:49" x14ac:dyDescent="0.3">
      <c r="A48" s="43" t="s">
        <v>223</v>
      </c>
      <c r="B48" s="43">
        <f t="shared" si="2"/>
        <v>34</v>
      </c>
      <c r="C48" s="43">
        <v>32</v>
      </c>
      <c r="D48" s="45">
        <f>-ROUND(SUMIF('Trial Balance'!N:N,F48,'Trial Balance'!H:H),0)</f>
        <v>0</v>
      </c>
      <c r="E48" s="45">
        <f>-ROUND(SUMIF('Trial Balance'!N:N,F48,'Trial Balance'!K:K),0)+G48</f>
        <v>0</v>
      </c>
      <c r="F48" s="34" t="s">
        <v>224</v>
      </c>
      <c r="I48" s="46">
        <f>SUMIF('Trial Balance'!$N:$N,F48,'Trial Balance'!H:H)</f>
        <v>0</v>
      </c>
      <c r="J48" s="46">
        <f>SUMIF('Trial Balance'!$N:$N,F48,'Trial Balance'!K:K)</f>
        <v>0</v>
      </c>
      <c r="N48" s="292">
        <f t="shared" si="0"/>
        <v>0</v>
      </c>
      <c r="O48" s="292">
        <f t="shared" si="1"/>
        <v>0</v>
      </c>
      <c r="AV48" s="3" t="s">
        <v>2511</v>
      </c>
      <c r="AW48" s="3" t="s">
        <v>2517</v>
      </c>
    </row>
    <row r="49" spans="1:49" x14ac:dyDescent="0.3">
      <c r="A49" s="43" t="s">
        <v>225</v>
      </c>
      <c r="B49" s="43">
        <f t="shared" si="2"/>
        <v>35</v>
      </c>
      <c r="C49" s="43">
        <v>33</v>
      </c>
      <c r="D49" s="45">
        <f>-ROUND(SUMIF('Trial Balance'!N:N,F49,'Trial Balance'!H:H),0)</f>
        <v>0</v>
      </c>
      <c r="E49" s="45">
        <f>-ROUND(SUMIF('Trial Balance'!N:N,F49,'Trial Balance'!K:K),0)+G49</f>
        <v>0</v>
      </c>
      <c r="F49" s="34" t="s">
        <v>226</v>
      </c>
      <c r="I49" s="46">
        <f>SUMIF('Trial Balance'!$N:$N,F49,'Trial Balance'!H:H)</f>
        <v>0</v>
      </c>
      <c r="J49" s="46">
        <f>SUMIF('Trial Balance'!$N:$N,F49,'Trial Balance'!K:K)</f>
        <v>0</v>
      </c>
      <c r="N49" s="292">
        <f t="shared" si="0"/>
        <v>0</v>
      </c>
      <c r="O49" s="292">
        <f t="shared" si="1"/>
        <v>0</v>
      </c>
      <c r="AV49" s="3" t="s">
        <v>2512</v>
      </c>
      <c r="AW49" s="3" t="s">
        <v>2518</v>
      </c>
    </row>
    <row r="50" spans="1:49" x14ac:dyDescent="0.3">
      <c r="A50" s="43" t="s">
        <v>227</v>
      </c>
      <c r="B50" s="43">
        <f t="shared" si="2"/>
        <v>36</v>
      </c>
      <c r="C50" s="43">
        <v>34</v>
      </c>
      <c r="D50" s="45">
        <f>-ROUND(SUMIF('Trial Balance'!N:N,F50,'Trial Balance'!H:H),0)</f>
        <v>0</v>
      </c>
      <c r="E50" s="45">
        <f>-ROUND(SUMIF('Trial Balance'!N:N,F50,'Trial Balance'!K:K),0)+G50</f>
        <v>0</v>
      </c>
      <c r="F50" s="34" t="s">
        <v>228</v>
      </c>
      <c r="I50" s="46">
        <f>SUMIF('Trial Balance'!$N:$N,F50,'Trial Balance'!H:H)</f>
        <v>0</v>
      </c>
      <c r="J50" s="46">
        <f>SUMIF('Trial Balance'!$N:$N,F50,'Trial Balance'!K:K)</f>
        <v>0</v>
      </c>
      <c r="N50" s="292">
        <f t="shared" si="0"/>
        <v>0</v>
      </c>
      <c r="O50" s="292">
        <f t="shared" si="1"/>
        <v>0</v>
      </c>
      <c r="AV50" s="3" t="s">
        <v>2513</v>
      </c>
      <c r="AW50" s="3" t="s">
        <v>2519</v>
      </c>
    </row>
    <row r="51" spans="1:49" x14ac:dyDescent="0.3">
      <c r="A51" s="43" t="s">
        <v>229</v>
      </c>
      <c r="B51" s="43">
        <f t="shared" si="2"/>
        <v>37</v>
      </c>
      <c r="C51" s="43">
        <v>35</v>
      </c>
      <c r="D51" s="45">
        <f>-ROUND(SUMIF('Trial Balance'!N:N,F51,'Trial Balance'!H:H),0)</f>
        <v>0</v>
      </c>
      <c r="E51" s="45">
        <f>-ROUND(SUMIF('Trial Balance'!N:N,F51,'Trial Balance'!K:K),0)+G51</f>
        <v>0</v>
      </c>
      <c r="F51" s="34" t="s">
        <v>230</v>
      </c>
      <c r="I51" s="46">
        <f>SUMIF('Trial Balance'!$N:$N,F51,'Trial Balance'!H:H)</f>
        <v>0</v>
      </c>
      <c r="J51" s="46">
        <f>SUMIF('Trial Balance'!$N:$N,F51,'Trial Balance'!K:K)</f>
        <v>0</v>
      </c>
      <c r="N51" s="292">
        <f t="shared" si="0"/>
        <v>0</v>
      </c>
      <c r="O51" s="292">
        <f t="shared" si="1"/>
        <v>0</v>
      </c>
      <c r="AV51" s="3" t="s">
        <v>2520</v>
      </c>
      <c r="AW51" s="3" t="s">
        <v>2522</v>
      </c>
    </row>
    <row r="52" spans="1:49" x14ac:dyDescent="0.3">
      <c r="A52" s="43" t="s">
        <v>231</v>
      </c>
      <c r="B52" s="43">
        <f t="shared" si="2"/>
        <v>38</v>
      </c>
      <c r="C52" s="43">
        <v>36</v>
      </c>
      <c r="D52" s="45">
        <f>-ROUND(SUMIF('Trial Balance'!N:N,F52,'Trial Balance'!H:H),0)</f>
        <v>0</v>
      </c>
      <c r="E52" s="45">
        <f>-ROUND(SUMIF('Trial Balance'!N:N,F52,'Trial Balance'!K:K),0)+G52</f>
        <v>0</v>
      </c>
      <c r="F52" s="34" t="s">
        <v>232</v>
      </c>
      <c r="I52" s="46">
        <f>SUMIF('Trial Balance'!$N:$N,F52,'Trial Balance'!H:H)</f>
        <v>0</v>
      </c>
      <c r="J52" s="46">
        <f>SUMIF('Trial Balance'!$N:$N,F52,'Trial Balance'!K:K)</f>
        <v>0</v>
      </c>
      <c r="N52" s="292">
        <f t="shared" si="0"/>
        <v>0</v>
      </c>
      <c r="O52" s="292">
        <f t="shared" si="1"/>
        <v>0</v>
      </c>
      <c r="AV52" s="3" t="s">
        <v>2521</v>
      </c>
      <c r="AW52" s="3" t="s">
        <v>2523</v>
      </c>
    </row>
    <row r="53" spans="1:49" x14ac:dyDescent="0.3">
      <c r="A53" s="43" t="s">
        <v>233</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292">
        <f t="shared" si="0"/>
        <v>0</v>
      </c>
      <c r="O53" s="292">
        <f t="shared" si="1"/>
        <v>0</v>
      </c>
      <c r="AV53" s="3" t="s">
        <v>2524</v>
      </c>
      <c r="AW53" s="3" t="s">
        <v>2528</v>
      </c>
    </row>
    <row r="54" spans="1:49" x14ac:dyDescent="0.3">
      <c r="A54" s="43" t="s">
        <v>234</v>
      </c>
      <c r="B54" s="43">
        <f t="shared" si="2"/>
        <v>40</v>
      </c>
      <c r="C54" s="43">
        <v>38</v>
      </c>
      <c r="D54" s="45">
        <f>-ROUND(SUMIF('Trial Balance'!N:N,F54,'Trial Balance'!H:H),0)</f>
        <v>0</v>
      </c>
      <c r="E54" s="45">
        <f>-ROUND(SUMIF('Trial Balance'!N:N,F54,'Trial Balance'!K:K),0)+G54</f>
        <v>0</v>
      </c>
      <c r="F54" s="34" t="s">
        <v>235</v>
      </c>
      <c r="I54" s="46">
        <f>SUMIF('Trial Balance'!$N:$N,F54,'Trial Balance'!H:H)</f>
        <v>0</v>
      </c>
      <c r="J54" s="46">
        <f>SUMIF('Trial Balance'!$N:$N,F54,'Trial Balance'!K:K)</f>
        <v>0</v>
      </c>
      <c r="N54" s="292">
        <f t="shared" si="0"/>
        <v>0</v>
      </c>
      <c r="O54" s="292">
        <f t="shared" si="1"/>
        <v>0</v>
      </c>
      <c r="AV54" s="3" t="s">
        <v>2525</v>
      </c>
      <c r="AW54" s="3" t="s">
        <v>2529</v>
      </c>
    </row>
    <row r="55" spans="1:49" x14ac:dyDescent="0.3">
      <c r="A55" s="43" t="s">
        <v>236</v>
      </c>
      <c r="B55" s="43">
        <f t="shared" si="2"/>
        <v>41</v>
      </c>
      <c r="C55" s="43">
        <v>39</v>
      </c>
      <c r="D55" s="45">
        <f>-ROUND(SUMIF('Trial Balance'!N:N,F55,'Trial Balance'!H:H),0)</f>
        <v>0</v>
      </c>
      <c r="E55" s="45">
        <f>-ROUND(SUMIF('Trial Balance'!N:N,F55,'Trial Balance'!K:K),0)+G55</f>
        <v>0</v>
      </c>
      <c r="F55" s="34" t="s">
        <v>237</v>
      </c>
      <c r="I55" s="46">
        <f>SUMIF('Trial Balance'!$N:$N,F55,'Trial Balance'!H:H)</f>
        <v>0</v>
      </c>
      <c r="J55" s="46">
        <f>SUMIF('Trial Balance'!$N:$N,F55,'Trial Balance'!K:K)</f>
        <v>0</v>
      </c>
      <c r="N55" s="292">
        <f t="shared" si="0"/>
        <v>0</v>
      </c>
      <c r="O55" s="292">
        <f t="shared" si="1"/>
        <v>0</v>
      </c>
      <c r="AV55" s="3" t="s">
        <v>2526</v>
      </c>
      <c r="AW55" s="3" t="s">
        <v>2530</v>
      </c>
    </row>
    <row r="56" spans="1:49" x14ac:dyDescent="0.3">
      <c r="A56" s="43" t="s">
        <v>238</v>
      </c>
      <c r="B56" s="43">
        <f t="shared" si="2"/>
        <v>42</v>
      </c>
      <c r="C56" s="43">
        <v>40</v>
      </c>
      <c r="D56" s="45">
        <f>-ROUND(SUMIF('Trial Balance'!N:N,F56,'Trial Balance'!H:H),0)</f>
        <v>0</v>
      </c>
      <c r="E56" s="45">
        <f>-ROUND(SUMIF('Trial Balance'!N:N,F56,'Trial Balance'!K:K),0)+G56</f>
        <v>0</v>
      </c>
      <c r="F56" s="34" t="s">
        <v>239</v>
      </c>
      <c r="I56" s="46">
        <f>SUMIF('Trial Balance'!$N:$N,F56,'Trial Balance'!H:H)</f>
        <v>0</v>
      </c>
      <c r="J56" s="46">
        <f>SUMIF('Trial Balance'!$N:$N,F56,'Trial Balance'!K:K)</f>
        <v>0</v>
      </c>
      <c r="N56" s="292">
        <f t="shared" si="0"/>
        <v>0</v>
      </c>
      <c r="O56" s="292">
        <f t="shared" si="1"/>
        <v>0</v>
      </c>
      <c r="AV56" s="3" t="s">
        <v>2527</v>
      </c>
      <c r="AW56" s="3" t="s">
        <v>2531</v>
      </c>
    </row>
    <row r="57" spans="1:49" x14ac:dyDescent="0.3">
      <c r="A57" s="50" t="s">
        <v>240</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2532</v>
      </c>
      <c r="AW57" s="3" t="s">
        <v>2534</v>
      </c>
    </row>
    <row r="58" spans="1:49" x14ac:dyDescent="0.3">
      <c r="A58" s="50" t="s">
        <v>241</v>
      </c>
      <c r="B58" s="43">
        <f t="shared" si="2"/>
        <v>44</v>
      </c>
      <c r="C58" s="43">
        <v>42</v>
      </c>
      <c r="D58" s="45">
        <f>ABS(ROUND(SUMIF('Trial Balance'!$S$3:$S$4,F58,'Trial Balance'!$R$3:$R$4),0))</f>
        <v>0</v>
      </c>
      <c r="E58" s="45">
        <f>ABS(ROUND(SUMIF('Trial Balance'!$Q$3:$Q$4,F58,'Trial Balance'!$P$3:$P$4),0))+H124</f>
        <v>0</v>
      </c>
      <c r="F58" s="34" t="s">
        <v>242</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2533</v>
      </c>
      <c r="AW58" s="3" t="s">
        <v>2535</v>
      </c>
    </row>
    <row r="59" spans="1:49" x14ac:dyDescent="0.3">
      <c r="A59" s="50" t="s">
        <v>243</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2536</v>
      </c>
      <c r="AW59" s="3" t="s">
        <v>2543</v>
      </c>
    </row>
    <row r="60" spans="1:49" x14ac:dyDescent="0.3">
      <c r="A60" s="50" t="s">
        <v>244</v>
      </c>
      <c r="B60" s="43">
        <f t="shared" si="2"/>
        <v>46</v>
      </c>
      <c r="C60" s="43">
        <v>44</v>
      </c>
      <c r="D60" s="45">
        <f>ABS(ROUND(SUMIF('Trial Balance'!$S$3:$S$4,F60,'Trial Balance'!$R$3:$R$4),0))</f>
        <v>0</v>
      </c>
      <c r="E60" s="45">
        <f>ABS(ROUND(SUMIF('Trial Balance'!$Q$3:$Q$4,F60,'Trial Balance'!$P$3:$P$4),0))+H127</f>
        <v>0</v>
      </c>
      <c r="F60" s="34" t="s">
        <v>245</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2537</v>
      </c>
      <c r="AW60" s="3" t="s">
        <v>2544</v>
      </c>
    </row>
    <row r="61" spans="1:49" x14ac:dyDescent="0.3">
      <c r="A61" s="43" t="s">
        <v>246</v>
      </c>
      <c r="B61" s="43">
        <f t="shared" si="2"/>
        <v>47</v>
      </c>
      <c r="C61" s="43">
        <v>45</v>
      </c>
      <c r="D61" s="45">
        <f>ABS(ROUND(SUMIF('Trial Balance'!N:N,F61,'Trial Balance'!H:H),0))</f>
        <v>0</v>
      </c>
      <c r="E61" s="45">
        <f>ABS(ROUND(SUMIF('Trial Balance'!N:N,F61,'Trial Balance'!K:K),0)+G61)</f>
        <v>0</v>
      </c>
      <c r="F61" s="34" t="s">
        <v>247</v>
      </c>
      <c r="I61" s="46">
        <f>SUMIF('Trial Balance'!$N:$N,F61,'Trial Balance'!H:H)</f>
        <v>0</v>
      </c>
      <c r="J61" s="46">
        <f>SUMIF('Trial Balance'!$N:$N,F61,'Trial Balance'!K:K)</f>
        <v>0</v>
      </c>
      <c r="N61" s="292">
        <f t="shared" si="0"/>
        <v>0</v>
      </c>
      <c r="O61" s="292">
        <f t="shared" si="1"/>
        <v>0</v>
      </c>
      <c r="AV61" s="3" t="s">
        <v>2538</v>
      </c>
      <c r="AW61" s="3" t="s">
        <v>2545</v>
      </c>
    </row>
    <row r="62" spans="1:49" ht="20" x14ac:dyDescent="0.3">
      <c r="A62" s="47" t="s">
        <v>248</v>
      </c>
      <c r="B62" s="47">
        <v>48</v>
      </c>
      <c r="C62" s="47">
        <v>46</v>
      </c>
      <c r="D62" s="49">
        <f>D45+SUM(D51:D53)-D54+D55-D56+D57-D58+D59-D60-D61</f>
        <v>0</v>
      </c>
      <c r="E62" s="49">
        <f>E45+SUM(E51:E53)-E54+E55-E56+E57-E58+E59-E60-E61</f>
        <v>0</v>
      </c>
      <c r="F62" s="34" t="s">
        <v>249</v>
      </c>
      <c r="I62" s="46"/>
      <c r="J62" s="46"/>
      <c r="N62" s="292">
        <f t="shared" si="0"/>
        <v>0</v>
      </c>
      <c r="O62" s="292">
        <f t="shared" si="1"/>
        <v>0</v>
      </c>
      <c r="AV62" s="3" t="s">
        <v>2539</v>
      </c>
      <c r="AW62" s="3" t="s">
        <v>2546</v>
      </c>
    </row>
    <row r="63" spans="1:49" x14ac:dyDescent="0.3">
      <c r="A63" s="43" t="s">
        <v>250</v>
      </c>
      <c r="B63" s="43">
        <v>49</v>
      </c>
      <c r="C63" s="43">
        <v>47</v>
      </c>
      <c r="D63" s="45">
        <f>-ROUND(SUMIF('Trial Balance'!N:N,F63,'Trial Balance'!H:H),0)</f>
        <v>0</v>
      </c>
      <c r="E63" s="45">
        <f>-ROUND(SUMIF('Trial Balance'!N:N,F63,'Trial Balance'!K:K),0)+G63</f>
        <v>0</v>
      </c>
      <c r="F63" s="34" t="s">
        <v>251</v>
      </c>
      <c r="I63" s="46">
        <f>SUMIF('Trial Balance'!$N:$N,F63,'Trial Balance'!H:H)</f>
        <v>0</v>
      </c>
      <c r="J63" s="46">
        <f>SUMIF('Trial Balance'!$N:$N,F63,'Trial Balance'!K:K)</f>
        <v>0</v>
      </c>
      <c r="N63" s="292">
        <f t="shared" si="0"/>
        <v>0</v>
      </c>
      <c r="O63" s="292">
        <f t="shared" si="1"/>
        <v>0</v>
      </c>
      <c r="AV63" s="3" t="s">
        <v>2540</v>
      </c>
      <c r="AW63" s="3" t="s">
        <v>2547</v>
      </c>
    </row>
    <row r="64" spans="1:49" x14ac:dyDescent="0.3">
      <c r="A64" s="43" t="s">
        <v>252</v>
      </c>
      <c r="B64" s="43">
        <v>50</v>
      </c>
      <c r="C64" s="43">
        <v>48</v>
      </c>
      <c r="D64" s="45">
        <f>-ROUND(SUMIF('Trial Balance'!N:N,F64,'Trial Balance'!H:H),0)</f>
        <v>0</v>
      </c>
      <c r="E64" s="45">
        <f>-ROUND(SUMIF('Trial Balance'!N:N,F64,'Trial Balance'!K:K),0)+G64</f>
        <v>0</v>
      </c>
      <c r="F64" s="34" t="s">
        <v>253</v>
      </c>
      <c r="I64" s="46">
        <f>SUMIF('Trial Balance'!$N:$N,F64,'Trial Balance'!H:H)</f>
        <v>0</v>
      </c>
      <c r="J64" s="46">
        <f>SUMIF('Trial Balance'!$N:$N,F64,'Trial Balance'!K:K)</f>
        <v>0</v>
      </c>
      <c r="N64" s="292">
        <f t="shared" si="0"/>
        <v>0</v>
      </c>
      <c r="O64" s="292">
        <f t="shared" si="1"/>
        <v>0</v>
      </c>
      <c r="AV64" s="3" t="s">
        <v>2541</v>
      </c>
      <c r="AW64" s="3" t="s">
        <v>2548</v>
      </c>
    </row>
    <row r="65" spans="1:49" x14ac:dyDescent="0.3">
      <c r="A65" s="47" t="s">
        <v>254</v>
      </c>
      <c r="B65" s="47">
        <v>51</v>
      </c>
      <c r="C65" s="47">
        <v>49</v>
      </c>
      <c r="D65" s="49">
        <f>SUM(D62:D64)</f>
        <v>0</v>
      </c>
      <c r="E65" s="49">
        <f>SUM(E62:E64)</f>
        <v>0</v>
      </c>
      <c r="F65" s="34" t="s">
        <v>255</v>
      </c>
      <c r="N65" s="292">
        <f t="shared" si="0"/>
        <v>0</v>
      </c>
      <c r="O65" s="292">
        <f t="shared" si="1"/>
        <v>0</v>
      </c>
      <c r="AV65" s="3" t="s">
        <v>2542</v>
      </c>
      <c r="AW65" s="3" t="s">
        <v>2549</v>
      </c>
    </row>
    <row r="66" spans="1:49" ht="12.5" thickBot="1" x14ac:dyDescent="0.35">
      <c r="A66" s="57"/>
      <c r="B66" s="57"/>
      <c r="C66" s="57"/>
      <c r="D66" s="58"/>
      <c r="E66" s="58"/>
      <c r="F66" s="59"/>
    </row>
    <row r="67" spans="1:49" x14ac:dyDescent="0.3">
      <c r="A67" s="60" t="s">
        <v>256</v>
      </c>
      <c r="B67" s="60"/>
      <c r="D67" s="61">
        <f>D16+D24+D25</f>
        <v>0</v>
      </c>
      <c r="E67" s="62">
        <f>E16+E24+E25</f>
        <v>0</v>
      </c>
      <c r="F67" s="59"/>
    </row>
    <row r="68" spans="1:49" x14ac:dyDescent="0.3">
      <c r="A68" s="60" t="s">
        <v>257</v>
      </c>
      <c r="B68" s="60"/>
      <c r="D68" s="63">
        <f>D28+D31+D32+D33+D65</f>
        <v>0</v>
      </c>
      <c r="E68" s="64">
        <f>E28+E31+E32+E33+E65</f>
        <v>0</v>
      </c>
    </row>
    <row r="69" spans="1:49" ht="12.5" thickBot="1" x14ac:dyDescent="0.35">
      <c r="A69" s="65" t="s">
        <v>258</v>
      </c>
      <c r="B69" s="65"/>
      <c r="C69" s="66"/>
      <c r="D69" s="67">
        <f>D67-D68</f>
        <v>0</v>
      </c>
      <c r="E69" s="68">
        <f>E67-E68</f>
        <v>0</v>
      </c>
    </row>
    <row r="70" spans="1:49" x14ac:dyDescent="0.3">
      <c r="D70" s="69"/>
      <c r="E70" s="69"/>
    </row>
    <row r="71" spans="1:49" x14ac:dyDescent="0.3">
      <c r="A71" s="70"/>
      <c r="B71" s="70"/>
      <c r="D71" s="69"/>
      <c r="E71" s="69"/>
    </row>
    <row r="72" spans="1:49" x14ac:dyDescent="0.3">
      <c r="A72" s="57"/>
      <c r="B72" s="57"/>
      <c r="D72" s="71"/>
      <c r="E72" s="71"/>
    </row>
    <row r="83" spans="1:49" s="72" customFormat="1" x14ac:dyDescent="0.3">
      <c r="A83" s="36"/>
      <c r="B83" s="36"/>
      <c r="C83" s="34"/>
      <c r="D83" s="34"/>
      <c r="E83" s="34"/>
      <c r="F83" s="34"/>
      <c r="AV83" s="3"/>
      <c r="AW83" s="3"/>
    </row>
    <row r="84" spans="1:49" s="72" customFormat="1" x14ac:dyDescent="0.3">
      <c r="A84" s="36"/>
      <c r="B84" s="36"/>
      <c r="C84" s="34"/>
      <c r="D84" s="34"/>
      <c r="E84" s="34"/>
      <c r="F84" s="34"/>
      <c r="AV84" s="3"/>
      <c r="AW84" s="3"/>
    </row>
    <row r="85" spans="1:49" s="72" customFormat="1" x14ac:dyDescent="0.3">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Normal="100" workbookViewId="0">
      <pane ySplit="11" topLeftCell="A12" activePane="bottomLeft" state="frozen"/>
      <selection pane="bottomLeft" activeCell="A10" sqref="A10"/>
    </sheetView>
  </sheetViews>
  <sheetFormatPr defaultColWidth="11.6640625" defaultRowHeight="12" x14ac:dyDescent="0.3"/>
  <cols>
    <col min="1" max="1" width="73.109375" style="76" customWidth="1"/>
    <col min="2" max="2" width="10.77734375" style="128" customWidth="1"/>
    <col min="3" max="3" width="6.33203125" style="34" bestFit="1" customWidth="1"/>
    <col min="4" max="4" width="15.44140625" style="34" customWidth="1"/>
    <col min="5" max="5" width="16.33203125" style="34" customWidth="1"/>
    <col min="6" max="6" width="11.6640625" style="34"/>
    <col min="7" max="7" width="20.109375" style="34" bestFit="1" customWidth="1"/>
    <col min="8" max="47" width="11.6640625" style="34"/>
    <col min="48" max="49" width="10.77734375" style="3" customWidth="1"/>
    <col min="50" max="16384" width="11.6640625" style="34"/>
  </cols>
  <sheetData>
    <row r="1" spans="1:49" x14ac:dyDescent="0.3">
      <c r="A1" s="1" t="str">
        <f>'1. F10'!A1</f>
        <v xml:space="preserve">Company:                </v>
      </c>
      <c r="B1" s="3" t="str">
        <f>'1. F10'!B1</f>
        <v>X</v>
      </c>
      <c r="D1" s="33"/>
      <c r="E1" s="33"/>
    </row>
    <row r="2" spans="1:49" ht="10.5" customHeight="1" x14ac:dyDescent="0.3">
      <c r="A2" s="1" t="str">
        <f>'1. F10'!A2</f>
        <v xml:space="preserve">Address:                    </v>
      </c>
      <c r="B2" s="3" t="str">
        <f>'1. F10'!B2</f>
        <v>X</v>
      </c>
      <c r="D2" s="33"/>
      <c r="E2" s="73"/>
    </row>
    <row r="3" spans="1:49" x14ac:dyDescent="0.3">
      <c r="A3" s="1" t="str">
        <f>'1. F10'!A3</f>
        <v xml:space="preserve">VAT tax code: </v>
      </c>
      <c r="B3" s="3" t="str">
        <f>'1. F10'!B3</f>
        <v>X</v>
      </c>
      <c r="D3" s="35"/>
      <c r="E3" s="74"/>
    </row>
    <row r="4" spans="1:49" x14ac:dyDescent="0.3">
      <c r="A4" s="1" t="str">
        <f>'1. F10'!A4</f>
        <v xml:space="preserve">Registration no:            </v>
      </c>
      <c r="B4" s="3" t="str">
        <f>'1. F10'!B4</f>
        <v>X</v>
      </c>
    </row>
    <row r="5" spans="1:49" x14ac:dyDescent="0.3">
      <c r="A5" s="1" t="str">
        <f>'1. F10'!A5</f>
        <v xml:space="preserve">Type of Company:        </v>
      </c>
      <c r="B5" s="3" t="str">
        <f>'1. F10'!B5</f>
        <v>X</v>
      </c>
    </row>
    <row r="6" spans="1:49" s="75" customFormat="1" ht="13" x14ac:dyDescent="0.3">
      <c r="A6" s="1" t="str">
        <f>'1. F10'!A6</f>
        <v xml:space="preserve">Main activity:            </v>
      </c>
      <c r="B6" s="3" t="str">
        <f>'1. F10'!B6</f>
        <v>X</v>
      </c>
      <c r="D6" s="34"/>
      <c r="E6" s="34"/>
      <c r="F6" s="34"/>
      <c r="AV6" s="3"/>
      <c r="AW6" s="3"/>
    </row>
    <row r="7" spans="1:49" s="75" customFormat="1" ht="13" x14ac:dyDescent="0.3">
      <c r="A7" s="1" t="str">
        <f>'1. F10'!A7</f>
        <v>Financial Year</v>
      </c>
      <c r="B7" s="3">
        <f>'1. F10'!B7</f>
        <v>2022</v>
      </c>
      <c r="D7" s="34"/>
      <c r="E7" s="34"/>
      <c r="F7" s="34"/>
      <c r="AV7" s="3"/>
      <c r="AW7" s="3"/>
    </row>
    <row r="8" spans="1:49" s="75" customFormat="1" ht="13" x14ac:dyDescent="0.3">
      <c r="A8" s="76"/>
      <c r="B8" s="128"/>
      <c r="C8" s="34"/>
      <c r="D8" s="34"/>
      <c r="E8" s="34"/>
      <c r="F8" s="34"/>
      <c r="AV8" s="3"/>
      <c r="AW8" s="3"/>
    </row>
    <row r="9" spans="1:49" s="75" customFormat="1" ht="13" x14ac:dyDescent="0.3">
      <c r="A9" s="76"/>
      <c r="B9" s="128"/>
      <c r="C9" s="34"/>
      <c r="D9" s="34"/>
      <c r="E9" s="34"/>
      <c r="F9" s="34"/>
      <c r="I9" s="77" t="s">
        <v>259</v>
      </c>
      <c r="J9" s="77" t="s">
        <v>259</v>
      </c>
      <c r="AV9" s="3"/>
      <c r="AW9" s="3"/>
    </row>
    <row r="10" spans="1:49" s="75" customFormat="1" ht="13" x14ac:dyDescent="0.3">
      <c r="A10" s="27" t="s">
        <v>260</v>
      </c>
      <c r="B10" s="37"/>
      <c r="C10" s="34"/>
      <c r="D10" s="37" t="s">
        <v>2696</v>
      </c>
      <c r="E10" s="34"/>
      <c r="F10" s="34"/>
      <c r="I10" s="28">
        <f>SUM(I14:I101)-'Trial Balance'!J10</f>
        <v>0</v>
      </c>
      <c r="J10" s="28">
        <f>SUM(J14:J101)-'Trial Balance'!K10</f>
        <v>0</v>
      </c>
      <c r="AV10" s="3"/>
      <c r="AW10" s="3"/>
    </row>
    <row r="11" spans="1:49" s="75" customFormat="1" ht="36" customHeight="1" thickBot="1" x14ac:dyDescent="0.35">
      <c r="A11" s="225" t="s">
        <v>261</v>
      </c>
      <c r="B11" s="223" t="s">
        <v>1510</v>
      </c>
      <c r="C11" s="225" t="s">
        <v>161</v>
      </c>
      <c r="D11" s="38">
        <f>'1. F10'!D11</f>
        <v>2021</v>
      </c>
      <c r="E11" s="38">
        <f>'1. F10'!E11</f>
        <v>2022</v>
      </c>
      <c r="F11" s="39" t="s">
        <v>22</v>
      </c>
      <c r="G11" s="39" t="s">
        <v>162</v>
      </c>
      <c r="H11" s="226"/>
      <c r="I11" s="39" t="s">
        <v>35</v>
      </c>
      <c r="J11" s="39" t="s">
        <v>19</v>
      </c>
      <c r="M11" s="39" t="s">
        <v>2697</v>
      </c>
      <c r="N11" s="39" t="s">
        <v>2698</v>
      </c>
      <c r="O11" s="291" t="s">
        <v>158</v>
      </c>
      <c r="P11" s="291" t="s">
        <v>159</v>
      </c>
      <c r="AV11" s="3" t="s">
        <v>1695</v>
      </c>
      <c r="AW11" s="3" t="s">
        <v>1699</v>
      </c>
    </row>
    <row r="12" spans="1:49" s="75" customFormat="1" ht="13.5" thickTop="1" x14ac:dyDescent="0.3">
      <c r="A12" s="124" t="s">
        <v>262</v>
      </c>
      <c r="B12" s="129">
        <v>1</v>
      </c>
      <c r="C12" s="123">
        <v>1</v>
      </c>
      <c r="D12" s="125">
        <f>D14+D15-D16+D17</f>
        <v>0</v>
      </c>
      <c r="E12" s="126">
        <f>E14+E15-E16+E17</f>
        <v>0</v>
      </c>
      <c r="F12" s="294" t="str">
        <f>"PL"&amp;C12</f>
        <v>PL1</v>
      </c>
      <c r="O12" s="293">
        <f>D12-M12</f>
        <v>0</v>
      </c>
      <c r="P12" s="293">
        <f>E12-N12</f>
        <v>0</v>
      </c>
      <c r="AV12" s="3" t="s">
        <v>2551</v>
      </c>
      <c r="AW12" s="3" t="s">
        <v>2556</v>
      </c>
    </row>
    <row r="13" spans="1:49" s="75" customFormat="1" ht="20" x14ac:dyDescent="0.3">
      <c r="A13" s="127" t="s">
        <v>1511</v>
      </c>
      <c r="B13" s="130">
        <v>2</v>
      </c>
      <c r="C13" s="84" t="s">
        <v>1512</v>
      </c>
      <c r="D13" s="85">
        <v>0</v>
      </c>
      <c r="E13" s="86">
        <v>0</v>
      </c>
      <c r="F13" s="294" t="str">
        <f>"PL"&amp;C13</f>
        <v>PL01a</v>
      </c>
      <c r="O13" s="293">
        <f t="shared" ref="O13:O88" si="0">D13-M13</f>
        <v>0</v>
      </c>
      <c r="P13" s="293">
        <f t="shared" ref="P13:P88" si="1">E13-N13</f>
        <v>0</v>
      </c>
      <c r="AV13" s="3" t="s">
        <v>2550</v>
      </c>
      <c r="AW13" s="3" t="s">
        <v>2557</v>
      </c>
    </row>
    <row r="14" spans="1:49" s="75" customFormat="1" ht="13" x14ac:dyDescent="0.3">
      <c r="A14" s="83" t="s">
        <v>263</v>
      </c>
      <c r="B14" s="130">
        <v>3</v>
      </c>
      <c r="C14" s="84">
        <v>2</v>
      </c>
      <c r="D14" s="85">
        <f>ABS(ROUND(SUMIF('Trial Balance'!N:N,F14,'Trial Balance'!H:H),0))</f>
        <v>0</v>
      </c>
      <c r="E14" s="86">
        <f>ABS(ROUND(SUMIF('Trial Balance'!N:N,F14,'Trial Balance'!K:K),0)+G14)</f>
        <v>0</v>
      </c>
      <c r="F14" s="294" t="str">
        <f t="shared" ref="F14:F33" si="2">"PL"&amp;C14</f>
        <v>PL2</v>
      </c>
      <c r="I14" s="46">
        <f>SUMIF('Trial Balance'!$N:$N,F14,'Trial Balance'!H:H)</f>
        <v>0</v>
      </c>
      <c r="J14" s="46">
        <f>SUMIF('Trial Balance'!$N:$N,F14,'Trial Balance'!K:K)</f>
        <v>0</v>
      </c>
      <c r="O14" s="293">
        <f t="shared" si="0"/>
        <v>0</v>
      </c>
      <c r="P14" s="293">
        <f t="shared" si="1"/>
        <v>0</v>
      </c>
      <c r="AV14" s="3" t="s">
        <v>2552</v>
      </c>
      <c r="AW14" s="3" t="s">
        <v>2558</v>
      </c>
    </row>
    <row r="15" spans="1:49" s="75" customFormat="1" ht="13" x14ac:dyDescent="0.3">
      <c r="A15" s="83" t="s">
        <v>264</v>
      </c>
      <c r="B15" s="130">
        <v>4</v>
      </c>
      <c r="C15" s="84">
        <v>3</v>
      </c>
      <c r="D15" s="85">
        <f>ABS(ROUND(SUMIF('Trial Balance'!N:N,F15,'Trial Balance'!H:H),0))</f>
        <v>0</v>
      </c>
      <c r="E15" s="87">
        <f>ABS(ROUND(SUMIF('Trial Balance'!N:N,F15,'Trial Balance'!K:K),0)+G15)</f>
        <v>0</v>
      </c>
      <c r="F15" s="294" t="str">
        <f t="shared" si="2"/>
        <v>PL3</v>
      </c>
      <c r="I15" s="46">
        <f>SUMIF('Trial Balance'!$N:$N,F15,'Trial Balance'!H:H)</f>
        <v>0</v>
      </c>
      <c r="J15" s="46">
        <f>SUMIF('Trial Balance'!$N:$N,F15,'Trial Balance'!K:K)</f>
        <v>0</v>
      </c>
      <c r="O15" s="293">
        <f t="shared" si="0"/>
        <v>0</v>
      </c>
      <c r="P15" s="293">
        <f t="shared" si="1"/>
        <v>0</v>
      </c>
      <c r="AV15" s="3" t="s">
        <v>2553</v>
      </c>
      <c r="AW15" s="3" t="s">
        <v>2559</v>
      </c>
    </row>
    <row r="16" spans="1:49" s="75" customFormat="1" ht="13" x14ac:dyDescent="0.3">
      <c r="A16" s="83" t="s">
        <v>266</v>
      </c>
      <c r="B16" s="130">
        <v>5</v>
      </c>
      <c r="C16" s="84">
        <v>4</v>
      </c>
      <c r="D16" s="85">
        <f>ABS(ROUND(SUMIF('Trial Balance'!N:N,F16,'Trial Balance'!H:H),0))</f>
        <v>0</v>
      </c>
      <c r="E16" s="87">
        <f>ABS(ROUND(SUMIF('Trial Balance'!N:N,F16,'Trial Balance'!K:K),0)+G16)</f>
        <v>0</v>
      </c>
      <c r="F16" s="294" t="str">
        <f t="shared" si="2"/>
        <v>PL4</v>
      </c>
      <c r="I16" s="46">
        <f>SUMIF('Trial Balance'!$N:$N,F16,'Trial Balance'!H:H)</f>
        <v>0</v>
      </c>
      <c r="J16" s="46">
        <f>SUMIF('Trial Balance'!$N:$N,F16,'Trial Balance'!K:K)</f>
        <v>0</v>
      </c>
      <c r="O16" s="293">
        <f t="shared" si="0"/>
        <v>0</v>
      </c>
      <c r="P16" s="293">
        <f t="shared" si="1"/>
        <v>0</v>
      </c>
      <c r="AV16" s="3" t="s">
        <v>2554</v>
      </c>
      <c r="AW16" s="3" t="s">
        <v>2560</v>
      </c>
    </row>
    <row r="17" spans="1:49" s="75" customFormat="1" ht="13" x14ac:dyDescent="0.3">
      <c r="A17" s="83" t="s">
        <v>268</v>
      </c>
      <c r="B17" s="130">
        <v>6</v>
      </c>
      <c r="C17" s="84">
        <v>6</v>
      </c>
      <c r="D17" s="85">
        <f>ABS(ROUND(SUMIF('Trial Balance'!N:N,F17,'Trial Balance'!H:H),0))</f>
        <v>0</v>
      </c>
      <c r="E17" s="87">
        <f>ABS(ROUND(SUMIF('Trial Balance'!N:N,F17,'Trial Balance'!K:K),0)+G17)</f>
        <v>0</v>
      </c>
      <c r="F17" s="294" t="str">
        <f t="shared" si="2"/>
        <v>PL6</v>
      </c>
      <c r="I17" s="46">
        <f>SUMIF('Trial Balance'!$N:$N,F17,'Trial Balance'!H:H)</f>
        <v>0</v>
      </c>
      <c r="J17" s="46">
        <f>SUMIF('Trial Balance'!$N:$N,F17,'Trial Balance'!K:K)</f>
        <v>0</v>
      </c>
      <c r="O17" s="293">
        <f t="shared" si="0"/>
        <v>0</v>
      </c>
      <c r="P17" s="293">
        <f t="shared" si="1"/>
        <v>0</v>
      </c>
      <c r="AV17" s="3" t="s">
        <v>2555</v>
      </c>
      <c r="AW17" s="3" t="s">
        <v>2561</v>
      </c>
    </row>
    <row r="18" spans="1:49" s="75" customFormat="1" ht="13" x14ac:dyDescent="0.3">
      <c r="A18" s="83" t="s">
        <v>270</v>
      </c>
      <c r="B18" s="130"/>
      <c r="C18" s="84"/>
      <c r="D18" s="85"/>
      <c r="E18" s="86">
        <v>0</v>
      </c>
      <c r="F18" s="294" t="str">
        <f t="shared" si="2"/>
        <v>PL</v>
      </c>
      <c r="O18" s="293">
        <f t="shared" si="0"/>
        <v>0</v>
      </c>
      <c r="P18" s="293">
        <f t="shared" si="1"/>
        <v>0</v>
      </c>
      <c r="AV18" s="3"/>
      <c r="AW18" s="3"/>
    </row>
    <row r="19" spans="1:49" s="75" customFormat="1" ht="13" x14ac:dyDescent="0.3">
      <c r="A19" s="83" t="s">
        <v>271</v>
      </c>
      <c r="B19" s="130">
        <v>7</v>
      </c>
      <c r="C19" s="84">
        <v>7</v>
      </c>
      <c r="D19" s="85">
        <f>ABS(ROUND(SUMIF('Trial Balance'!$S$3:$S$5,F19,'Trial Balance'!$R$3:$R$5),0))</f>
        <v>0</v>
      </c>
      <c r="E19" s="87">
        <f>ABS(ROUND(SUMIF('Trial Balance'!$Q$3:$Q$5,F19,'Trial Balance'!$P$3:$P$5),0))+G19</f>
        <v>0</v>
      </c>
      <c r="F19" s="294" t="str">
        <f t="shared" si="2"/>
        <v>PL7</v>
      </c>
      <c r="I19" s="46">
        <f>SUMIF('Trial Balance'!$N:$N,F19,'Trial Balance'!H:H)</f>
        <v>0</v>
      </c>
      <c r="J19" s="46">
        <f>SUMIF('Trial Balance'!$N:$N,F19,'Trial Balance'!K:K)</f>
        <v>0</v>
      </c>
      <c r="O19" s="293">
        <f t="shared" si="0"/>
        <v>0</v>
      </c>
      <c r="P19" s="293">
        <f t="shared" si="1"/>
        <v>0</v>
      </c>
      <c r="AV19" s="3" t="s">
        <v>2562</v>
      </c>
      <c r="AW19" s="3" t="s">
        <v>2571</v>
      </c>
    </row>
    <row r="20" spans="1:49" s="75" customFormat="1" ht="13" x14ac:dyDescent="0.3">
      <c r="A20" s="83" t="s">
        <v>273</v>
      </c>
      <c r="B20" s="130">
        <v>8</v>
      </c>
      <c r="C20" s="84">
        <v>8</v>
      </c>
      <c r="D20" s="85">
        <f>ABS(ROUND(SUMIF('Trial Balance'!$S$3:$S$5,F20,'Trial Balance'!$R$3:$R$5),0))</f>
        <v>0</v>
      </c>
      <c r="E20" s="87">
        <f>ABS(ROUND(SUMIF('Trial Balance'!$Q$3:$Q$5,F20,'Trial Balance'!$P$3:$P$5),0))+G20</f>
        <v>0</v>
      </c>
      <c r="F20" s="294" t="str">
        <f t="shared" si="2"/>
        <v>PL8</v>
      </c>
      <c r="I20" s="46">
        <f>SUMIF('Trial Balance'!$N:$N,F20,'Trial Balance'!H:H)</f>
        <v>0</v>
      </c>
      <c r="J20" s="46">
        <f>SUMIF('Trial Balance'!$N:$N,F20,'Trial Balance'!K:K)</f>
        <v>0</v>
      </c>
      <c r="O20" s="293">
        <f t="shared" si="0"/>
        <v>0</v>
      </c>
      <c r="P20" s="293">
        <f t="shared" si="1"/>
        <v>0</v>
      </c>
      <c r="AV20" s="3" t="s">
        <v>2563</v>
      </c>
      <c r="AW20" s="3" t="s">
        <v>2572</v>
      </c>
    </row>
    <row r="21" spans="1:49" s="75" customFormat="1" ht="13" x14ac:dyDescent="0.3">
      <c r="A21" s="83" t="s">
        <v>274</v>
      </c>
      <c r="B21" s="130">
        <f>B20+1</f>
        <v>9</v>
      </c>
      <c r="C21" s="84">
        <v>9</v>
      </c>
      <c r="D21" s="85">
        <f>ABS(ROUND(SUMIF('Trial Balance'!N:N,F21,'Trial Balance'!H:H),0))</f>
        <v>0</v>
      </c>
      <c r="E21" s="87">
        <f>ABS(ROUND(SUMIF('Trial Balance'!N:N,F21,'Trial Balance'!K:K),0)+G21)</f>
        <v>0</v>
      </c>
      <c r="F21" s="294" t="str">
        <f t="shared" si="2"/>
        <v>PL9</v>
      </c>
      <c r="I21" s="46">
        <f>SUMIF('Trial Balance'!$N:$N,F21,'Trial Balance'!H:H)</f>
        <v>0</v>
      </c>
      <c r="J21" s="46">
        <f>SUMIF('Trial Balance'!$N:$N,F21,'Trial Balance'!K:K)</f>
        <v>0</v>
      </c>
      <c r="O21" s="293">
        <f t="shared" si="0"/>
        <v>0</v>
      </c>
      <c r="P21" s="293">
        <f t="shared" si="1"/>
        <v>0</v>
      </c>
      <c r="AV21" s="3" t="s">
        <v>2564</v>
      </c>
      <c r="AW21" s="3" t="s">
        <v>2573</v>
      </c>
    </row>
    <row r="22" spans="1:49" s="75" customFormat="1" ht="13" x14ac:dyDescent="0.3">
      <c r="A22" s="83" t="s">
        <v>276</v>
      </c>
      <c r="B22" s="130">
        <f t="shared" ref="B22:B27" si="3">B21+1</f>
        <v>10</v>
      </c>
      <c r="C22" s="84">
        <v>10</v>
      </c>
      <c r="D22" s="85">
        <f>ABS(ROUND(SUMIF('Trial Balance'!N:N,F22,'Trial Balance'!H:H),0))</f>
        <v>0</v>
      </c>
      <c r="E22" s="87">
        <f>ABS(ROUND(SUMIF('Trial Balance'!N:N,F22,'Trial Balance'!K:K),0)+G22)</f>
        <v>0</v>
      </c>
      <c r="F22" s="294" t="str">
        <f t="shared" si="2"/>
        <v>PL10</v>
      </c>
      <c r="I22" s="46">
        <f>SUMIF('Trial Balance'!$N:$N,F22,'Trial Balance'!H:H)</f>
        <v>0</v>
      </c>
      <c r="J22" s="46">
        <f>SUMIF('Trial Balance'!$N:$N,F22,'Trial Balance'!K:K)</f>
        <v>0</v>
      </c>
      <c r="O22" s="293">
        <f t="shared" si="0"/>
        <v>0</v>
      </c>
      <c r="P22" s="293">
        <f t="shared" si="1"/>
        <v>0</v>
      </c>
      <c r="AV22" s="3" t="s">
        <v>2565</v>
      </c>
      <c r="AW22" s="3" t="s">
        <v>2574</v>
      </c>
    </row>
    <row r="23" spans="1:49" s="75" customFormat="1" ht="13" x14ac:dyDescent="0.3">
      <c r="A23" s="83" t="s">
        <v>278</v>
      </c>
      <c r="B23" s="130">
        <f t="shared" si="3"/>
        <v>11</v>
      </c>
      <c r="C23" s="84">
        <v>11</v>
      </c>
      <c r="D23" s="85">
        <f>ABS(ROUND(SUMIF('Trial Balance'!N:N,F23,'Trial Balance'!H:H),0))</f>
        <v>0</v>
      </c>
      <c r="E23" s="87">
        <f>ABS(ROUND(SUMIF('Trial Balance'!N:N,F23,'Trial Balance'!K:K),0)+G23)</f>
        <v>0</v>
      </c>
      <c r="F23" s="294" t="str">
        <f t="shared" si="2"/>
        <v>PL11</v>
      </c>
      <c r="I23" s="46">
        <f>SUMIF('Trial Balance'!$N:$N,F23,'Trial Balance'!H:H)</f>
        <v>0</v>
      </c>
      <c r="J23" s="46">
        <f>SUMIF('Trial Balance'!$N:$N,F23,'Trial Balance'!K:K)</f>
        <v>0</v>
      </c>
      <c r="O23" s="293">
        <f t="shared" si="0"/>
        <v>0</v>
      </c>
      <c r="P23" s="293">
        <f t="shared" si="1"/>
        <v>0</v>
      </c>
      <c r="AV23" s="3" t="s">
        <v>2566</v>
      </c>
      <c r="AW23" s="3" t="s">
        <v>2575</v>
      </c>
    </row>
    <row r="24" spans="1:49" s="75" customFormat="1" ht="20" x14ac:dyDescent="0.3">
      <c r="A24" s="83" t="s">
        <v>280</v>
      </c>
      <c r="B24" s="130">
        <f t="shared" si="3"/>
        <v>12</v>
      </c>
      <c r="C24" s="84">
        <v>12</v>
      </c>
      <c r="D24" s="85">
        <f>ABS(ROUND(SUMIF('Trial Balance'!N:N,F24,'Trial Balance'!H:H),0))</f>
        <v>0</v>
      </c>
      <c r="E24" s="87">
        <f>ABS(ROUND(SUMIF('Trial Balance'!N:N,F24,'Trial Balance'!K:K),0)+G24)</f>
        <v>0</v>
      </c>
      <c r="F24" s="294" t="str">
        <f t="shared" si="2"/>
        <v>PL12</v>
      </c>
      <c r="I24" s="46">
        <f>SUMIF('Trial Balance'!$N:$N,F24,'Trial Balance'!H:H)</f>
        <v>0</v>
      </c>
      <c r="J24" s="46">
        <f>SUMIF('Trial Balance'!$N:$N,F24,'Trial Balance'!K:K)</f>
        <v>0</v>
      </c>
      <c r="O24" s="293">
        <f t="shared" si="0"/>
        <v>0</v>
      </c>
      <c r="P24" s="293">
        <f t="shared" si="1"/>
        <v>0</v>
      </c>
      <c r="AV24" s="3" t="s">
        <v>2567</v>
      </c>
      <c r="AW24" s="3" t="s">
        <v>2576</v>
      </c>
    </row>
    <row r="25" spans="1:49" s="75" customFormat="1" ht="13" x14ac:dyDescent="0.3">
      <c r="A25" s="78" t="s">
        <v>282</v>
      </c>
      <c r="B25" s="130">
        <f t="shared" si="3"/>
        <v>13</v>
      </c>
      <c r="C25" s="84">
        <v>13</v>
      </c>
      <c r="D25" s="85">
        <f>ABS(ROUND(SUMIF('Trial Balance'!N:N,F25,'Trial Balance'!H:H),0))</f>
        <v>0</v>
      </c>
      <c r="E25" s="87">
        <f>ABS(ROUND(SUMIF('Trial Balance'!N:N,F25,'Trial Balance'!K:K),0)+G25)</f>
        <v>0</v>
      </c>
      <c r="F25" s="294" t="str">
        <f t="shared" si="2"/>
        <v>PL13</v>
      </c>
      <c r="I25" s="46">
        <f>SUMIF('Trial Balance'!$N:$N,F25,'Trial Balance'!H:H)</f>
        <v>0</v>
      </c>
      <c r="J25" s="46">
        <f>SUMIF('Trial Balance'!$N:$N,F25,'Trial Balance'!K:K)</f>
        <v>0</v>
      </c>
      <c r="O25" s="293">
        <f t="shared" si="0"/>
        <v>0</v>
      </c>
      <c r="P25" s="293">
        <f t="shared" si="1"/>
        <v>0</v>
      </c>
      <c r="AV25" s="3" t="s">
        <v>2568</v>
      </c>
      <c r="AW25" s="3" t="s">
        <v>2577</v>
      </c>
    </row>
    <row r="26" spans="1:49" s="75" customFormat="1" ht="13" x14ac:dyDescent="0.3">
      <c r="A26" s="83" t="s">
        <v>283</v>
      </c>
      <c r="B26" s="130">
        <f t="shared" si="3"/>
        <v>14</v>
      </c>
      <c r="C26" s="84">
        <v>14</v>
      </c>
      <c r="D26" s="85">
        <f>ABS(ROUND(SUMIF('Trial Balance'!N:N,F26,'Trial Balance'!H:H),0))</f>
        <v>0</v>
      </c>
      <c r="E26" s="87">
        <f>ABS(ROUND(SUMIF('Trial Balance'!N:N,F26,'Trial Balance'!K:K),0)+G26)</f>
        <v>0</v>
      </c>
      <c r="F26" s="294" t="str">
        <f t="shared" si="2"/>
        <v>PL14</v>
      </c>
      <c r="I26" s="46">
        <f>SUMIF('Trial Balance'!$N:$N,F26,'Trial Balance'!H:H)</f>
        <v>0</v>
      </c>
      <c r="J26" s="46">
        <f>SUMIF('Trial Balance'!$N:$N,F26,'Trial Balance'!K:K)</f>
        <v>0</v>
      </c>
      <c r="O26" s="293">
        <f t="shared" si="0"/>
        <v>0</v>
      </c>
      <c r="P26" s="293">
        <f t="shared" si="1"/>
        <v>0</v>
      </c>
      <c r="AV26" s="3" t="s">
        <v>2569</v>
      </c>
      <c r="AW26" s="3" t="s">
        <v>2578</v>
      </c>
    </row>
    <row r="27" spans="1:49" s="75" customFormat="1" ht="13" x14ac:dyDescent="0.3">
      <c r="A27" s="83" t="s">
        <v>284</v>
      </c>
      <c r="B27" s="130">
        <f t="shared" si="3"/>
        <v>15</v>
      </c>
      <c r="C27" s="84">
        <v>15</v>
      </c>
      <c r="D27" s="85">
        <f>ABS(ROUND(SUMIF('Trial Balance'!N:N,F27,'Trial Balance'!H:H),0))</f>
        <v>0</v>
      </c>
      <c r="E27" s="87">
        <f>ABS(ROUND(SUMIF('Trial Balance'!N:N,F27,'Trial Balance'!K:K),0)+G27)</f>
        <v>0</v>
      </c>
      <c r="F27" s="294" t="str">
        <f t="shared" si="2"/>
        <v>PL15</v>
      </c>
      <c r="I27" s="46">
        <f>SUMIF('Trial Balance'!$N:$N,F27,'Trial Balance'!H:H)</f>
        <v>0</v>
      </c>
      <c r="J27" s="46">
        <f>SUMIF('Trial Balance'!$N:$N,F27,'Trial Balance'!K:K)</f>
        <v>0</v>
      </c>
      <c r="O27" s="293">
        <f t="shared" si="0"/>
        <v>0</v>
      </c>
      <c r="P27" s="293">
        <f t="shared" si="1"/>
        <v>0</v>
      </c>
      <c r="AV27" s="3" t="s">
        <v>2570</v>
      </c>
      <c r="AW27" s="3" t="s">
        <v>2579</v>
      </c>
    </row>
    <row r="28" spans="1:49" s="75" customFormat="1" ht="20" x14ac:dyDescent="0.3">
      <c r="A28" s="79" t="s">
        <v>285</v>
      </c>
      <c r="B28" s="131">
        <f>B27+1</f>
        <v>16</v>
      </c>
      <c r="C28" s="80">
        <v>16</v>
      </c>
      <c r="D28" s="81">
        <f>D12+D19-D20+D21+D22+D23+D24+D25</f>
        <v>0</v>
      </c>
      <c r="E28" s="82">
        <f>E12+E19-E20+E21+E22+E23+E24+E25</f>
        <v>0</v>
      </c>
      <c r="F28" s="294" t="str">
        <f t="shared" si="2"/>
        <v>PL16</v>
      </c>
      <c r="O28" s="293">
        <f t="shared" si="0"/>
        <v>0</v>
      </c>
      <c r="P28" s="293">
        <f t="shared" si="1"/>
        <v>0</v>
      </c>
      <c r="AV28" s="3" t="s">
        <v>2580</v>
      </c>
      <c r="AW28" s="3" t="s">
        <v>2582</v>
      </c>
    </row>
    <row r="29" spans="1:49" s="75" customFormat="1" ht="13" x14ac:dyDescent="0.3">
      <c r="A29" s="83" t="s">
        <v>286</v>
      </c>
      <c r="B29" s="130">
        <f>B28+1</f>
        <v>17</v>
      </c>
      <c r="C29" s="84">
        <v>17</v>
      </c>
      <c r="D29" s="85">
        <f>ABS(ROUND(SUMIF('Trial Balance'!N:N,F29,'Trial Balance'!H:H),0))</f>
        <v>0</v>
      </c>
      <c r="E29" s="87">
        <f>ABS(ROUND(SUMIF('Trial Balance'!N:N,F29,'Trial Balance'!K:K),0)+G29)</f>
        <v>0</v>
      </c>
      <c r="F29" s="294" t="str">
        <f t="shared" si="2"/>
        <v>PL17</v>
      </c>
      <c r="I29" s="46">
        <f>SUMIF('Trial Balance'!$N:$N,F29,'Trial Balance'!H:H)</f>
        <v>0</v>
      </c>
      <c r="J29" s="46">
        <f>SUMIF('Trial Balance'!$N:$N,F29,'Trial Balance'!K:K)</f>
        <v>0</v>
      </c>
      <c r="O29" s="293">
        <f t="shared" si="0"/>
        <v>0</v>
      </c>
      <c r="P29" s="293">
        <f t="shared" si="1"/>
        <v>0</v>
      </c>
      <c r="AV29" s="3" t="s">
        <v>2581</v>
      </c>
      <c r="AW29" s="3" t="s">
        <v>2583</v>
      </c>
    </row>
    <row r="30" spans="1:49" s="75" customFormat="1" ht="13" x14ac:dyDescent="0.3">
      <c r="A30" s="83" t="s">
        <v>287</v>
      </c>
      <c r="B30" s="130">
        <f t="shared" ref="B30:B31" si="4">B29+1</f>
        <v>18</v>
      </c>
      <c r="C30" s="84">
        <v>18</v>
      </c>
      <c r="D30" s="85">
        <f>ABS(ROUND(SUMIF('Trial Balance'!N:N,F30,'Trial Balance'!H:H),0))</f>
        <v>0</v>
      </c>
      <c r="E30" s="87">
        <f>ABS(ROUND(SUMIF('Trial Balance'!N:N,F30,'Trial Balance'!K:K),0)+G30)</f>
        <v>0</v>
      </c>
      <c r="F30" s="294" t="str">
        <f t="shared" si="2"/>
        <v>PL18</v>
      </c>
      <c r="I30" s="46">
        <f>SUMIF('Trial Balance'!$N:$N,F30,'Trial Balance'!H:H)</f>
        <v>0</v>
      </c>
      <c r="J30" s="46">
        <f>SUMIF('Trial Balance'!$N:$N,F30,'Trial Balance'!K:K)</f>
        <v>0</v>
      </c>
      <c r="O30" s="293">
        <f t="shared" si="0"/>
        <v>0</v>
      </c>
      <c r="P30" s="293">
        <f t="shared" si="1"/>
        <v>0</v>
      </c>
      <c r="AV30" s="3" t="s">
        <v>2584</v>
      </c>
      <c r="AW30" s="3" t="s">
        <v>2609</v>
      </c>
    </row>
    <row r="31" spans="1:49" s="75" customFormat="1" ht="13" x14ac:dyDescent="0.3">
      <c r="A31" s="83" t="s">
        <v>1513</v>
      </c>
      <c r="B31" s="130">
        <f t="shared" si="4"/>
        <v>19</v>
      </c>
      <c r="C31" s="84">
        <v>19</v>
      </c>
      <c r="D31" s="85">
        <f>ABS(ROUND(SUMIF('Trial Balance'!N:N,F31,'Trial Balance'!H:H),0))</f>
        <v>0</v>
      </c>
      <c r="E31" s="87">
        <f>ABS(ROUND(SUMIF('Trial Balance'!N:N,F31,'Trial Balance'!K:K),0)+G31)</f>
        <v>0</v>
      </c>
      <c r="F31" s="294" t="str">
        <f t="shared" si="2"/>
        <v>PL19</v>
      </c>
      <c r="I31" s="46">
        <f>SUMIF('Trial Balance'!$N:$N,F31,'Trial Balance'!H:H)</f>
        <v>0</v>
      </c>
      <c r="J31" s="46">
        <f>SUMIF('Trial Balance'!$N:$N,F31,'Trial Balance'!K:K)</f>
        <v>0</v>
      </c>
      <c r="O31" s="293">
        <f t="shared" si="0"/>
        <v>0</v>
      </c>
      <c r="P31" s="293">
        <f t="shared" si="1"/>
        <v>0</v>
      </c>
      <c r="AV31" s="3" t="s">
        <v>2585</v>
      </c>
      <c r="AW31" s="3" t="s">
        <v>2610</v>
      </c>
    </row>
    <row r="32" spans="1:49" s="75" customFormat="1" ht="13" x14ac:dyDescent="0.3">
      <c r="A32" s="127" t="s">
        <v>1514</v>
      </c>
      <c r="B32" s="130">
        <v>20</v>
      </c>
      <c r="C32" s="84" t="s">
        <v>1516</v>
      </c>
      <c r="D32" s="85">
        <f>ABS(ROUND(SUMIF('Trial Balance'!$E:$E,6051,'Trial Balance'!H:H),0))</f>
        <v>0</v>
      </c>
      <c r="E32" s="87">
        <f>ABS(ROUND(SUMIF('Trial Balance'!$E:$E,6051,'Trial Balance'!K:K),0))</f>
        <v>0</v>
      </c>
      <c r="F32" s="294" t="str">
        <f t="shared" si="2"/>
        <v>PL19a</v>
      </c>
      <c r="I32" s="46"/>
      <c r="J32" s="46"/>
      <c r="O32" s="293">
        <f t="shared" si="0"/>
        <v>0</v>
      </c>
      <c r="P32" s="293">
        <f t="shared" si="1"/>
        <v>0</v>
      </c>
      <c r="AV32" s="3" t="s">
        <v>2586</v>
      </c>
      <c r="AW32" s="3" t="s">
        <v>2611</v>
      </c>
    </row>
    <row r="33" spans="1:49" s="75" customFormat="1" ht="13" x14ac:dyDescent="0.3">
      <c r="A33" s="127" t="s">
        <v>1515</v>
      </c>
      <c r="B33" s="130">
        <v>21</v>
      </c>
      <c r="C33" s="84" t="s">
        <v>1517</v>
      </c>
      <c r="D33" s="85">
        <f>ABS(ROUND(SUMIF('Trial Balance'!$E:$E,6053,'Trial Balance'!H:H),0))</f>
        <v>0</v>
      </c>
      <c r="E33" s="87">
        <f>ABS(ROUND(SUMIF('Trial Balance'!$E:$E,6053,'Trial Balance'!K:K),0))</f>
        <v>0</v>
      </c>
      <c r="F33" s="294" t="str">
        <f t="shared" si="2"/>
        <v>PL19b</v>
      </c>
      <c r="I33" s="46"/>
      <c r="J33" s="46"/>
      <c r="O33" s="293">
        <f t="shared" si="0"/>
        <v>0</v>
      </c>
      <c r="P33" s="293">
        <f t="shared" si="1"/>
        <v>0</v>
      </c>
      <c r="AV33" s="3" t="s">
        <v>2587</v>
      </c>
      <c r="AW33" s="3" t="s">
        <v>2612</v>
      </c>
    </row>
    <row r="34" spans="1:49" s="75" customFormat="1" ht="13" x14ac:dyDescent="0.3">
      <c r="A34" s="83" t="s">
        <v>288</v>
      </c>
      <c r="B34" s="130">
        <v>22</v>
      </c>
      <c r="C34" s="84">
        <v>20</v>
      </c>
      <c r="D34" s="85">
        <f>ABS(ROUND(SUMIF('Trial Balance'!N:N,F34,'Trial Balance'!H:H),0))</f>
        <v>0</v>
      </c>
      <c r="E34" s="87">
        <f>ABS(ROUND(SUMIF('Trial Balance'!N:N,F34,'Trial Balance'!K:K),0)+G34)</f>
        <v>0</v>
      </c>
      <c r="F34" s="294" t="str">
        <f t="shared" ref="F34:F101" si="5">"PL"&amp;C34</f>
        <v>PL20</v>
      </c>
      <c r="I34" s="46">
        <f>SUMIF('Trial Balance'!$N:$N,F34,'Trial Balance'!H:H)</f>
        <v>0</v>
      </c>
      <c r="J34" s="46">
        <f>SUMIF('Trial Balance'!$N:$N,F34,'Trial Balance'!K:K)</f>
        <v>0</v>
      </c>
      <c r="O34" s="293">
        <f t="shared" si="0"/>
        <v>0</v>
      </c>
      <c r="P34" s="293">
        <f t="shared" si="1"/>
        <v>0</v>
      </c>
      <c r="AV34" s="3" t="s">
        <v>2588</v>
      </c>
      <c r="AW34" s="3" t="s">
        <v>2613</v>
      </c>
    </row>
    <row r="35" spans="1:49" s="75" customFormat="1" ht="13" x14ac:dyDescent="0.3">
      <c r="A35" s="83" t="s">
        <v>290</v>
      </c>
      <c r="B35" s="130">
        <v>23</v>
      </c>
      <c r="C35" s="84">
        <v>21</v>
      </c>
      <c r="D35" s="85">
        <f>ABS(ROUND(SUMIF('Trial Balance'!N:N,F35,'Trial Balance'!H:H),0))</f>
        <v>0</v>
      </c>
      <c r="E35" s="87">
        <f>ABS(ROUND(SUMIF('Trial Balance'!N:N,F35,'Trial Balance'!K:K),0)+G35)</f>
        <v>0</v>
      </c>
      <c r="F35" s="294" t="str">
        <f t="shared" si="5"/>
        <v>PL21</v>
      </c>
      <c r="I35" s="46">
        <f>SUMIF('Trial Balance'!$N:$N,F35,'Trial Balance'!H:H)</f>
        <v>0</v>
      </c>
      <c r="J35" s="46">
        <f>SUMIF('Trial Balance'!$N:$N,F35,'Trial Balance'!K:K)</f>
        <v>0</v>
      </c>
      <c r="O35" s="293">
        <f t="shared" si="0"/>
        <v>0</v>
      </c>
      <c r="P35" s="293">
        <f t="shared" si="1"/>
        <v>0</v>
      </c>
      <c r="AV35" s="3" t="s">
        <v>2589</v>
      </c>
      <c r="AW35" s="3" t="s">
        <v>2614</v>
      </c>
    </row>
    <row r="36" spans="1:49" s="75" customFormat="1" ht="13" x14ac:dyDescent="0.3">
      <c r="A36" s="88" t="s">
        <v>291</v>
      </c>
      <c r="B36" s="131">
        <v>24</v>
      </c>
      <c r="C36" s="80">
        <v>22</v>
      </c>
      <c r="D36" s="81">
        <f>D37+D38</f>
        <v>0</v>
      </c>
      <c r="E36" s="82">
        <f>E37+E38</f>
        <v>0</v>
      </c>
      <c r="F36" s="294" t="str">
        <f t="shared" si="5"/>
        <v>PL22</v>
      </c>
      <c r="O36" s="293">
        <f t="shared" si="0"/>
        <v>0</v>
      </c>
      <c r="P36" s="293">
        <f t="shared" si="1"/>
        <v>0</v>
      </c>
      <c r="AV36" s="3" t="s">
        <v>2590</v>
      </c>
      <c r="AW36" s="3" t="s">
        <v>2615</v>
      </c>
    </row>
    <row r="37" spans="1:49" s="75" customFormat="1" ht="13" x14ac:dyDescent="0.3">
      <c r="A37" s="83" t="s">
        <v>292</v>
      </c>
      <c r="B37" s="130">
        <v>25</v>
      </c>
      <c r="C37" s="89">
        <v>23</v>
      </c>
      <c r="D37" s="85">
        <f>ABS(ROUND(SUMIF('Trial Balance'!N:N,F37,'Trial Balance'!H:H),0))</f>
        <v>0</v>
      </c>
      <c r="E37" s="87">
        <f>ABS(ROUND(SUMIF('Trial Balance'!N:N,F37,'Trial Balance'!K:K),0)+G37)</f>
        <v>0</v>
      </c>
      <c r="F37" s="294" t="str">
        <f t="shared" si="5"/>
        <v>PL23</v>
      </c>
      <c r="I37" s="46">
        <f>SUMIF('Trial Balance'!$N:$N,F37,'Trial Balance'!H:H)</f>
        <v>0</v>
      </c>
      <c r="J37" s="46">
        <f>SUMIF('Trial Balance'!$N:$N,F37,'Trial Balance'!K:K)</f>
        <v>0</v>
      </c>
      <c r="O37" s="293">
        <f t="shared" si="0"/>
        <v>0</v>
      </c>
      <c r="P37" s="293">
        <f t="shared" si="1"/>
        <v>0</v>
      </c>
      <c r="AV37" s="3" t="s">
        <v>2591</v>
      </c>
      <c r="AW37" s="3" t="s">
        <v>2616</v>
      </c>
    </row>
    <row r="38" spans="1:49" s="75" customFormat="1" ht="13" x14ac:dyDescent="0.3">
      <c r="A38" s="83" t="s">
        <v>293</v>
      </c>
      <c r="B38" s="130">
        <v>26</v>
      </c>
      <c r="C38" s="89">
        <v>24</v>
      </c>
      <c r="D38" s="85">
        <f>ABS(ROUND(SUMIF('Trial Balance'!N:N,F38,'Trial Balance'!H:H),0))</f>
        <v>0</v>
      </c>
      <c r="E38" s="87">
        <f>ABS(ROUND(SUMIF('Trial Balance'!N:N,F38,'Trial Balance'!K:K),0)+G38)</f>
        <v>0</v>
      </c>
      <c r="F38" s="294" t="str">
        <f t="shared" si="5"/>
        <v>PL24</v>
      </c>
      <c r="I38" s="46">
        <f>SUMIF('Trial Balance'!$N:$N,F38,'Trial Balance'!H:H)</f>
        <v>0</v>
      </c>
      <c r="J38" s="46">
        <f>SUMIF('Trial Balance'!$N:$N,F38,'Trial Balance'!K:K)</f>
        <v>0</v>
      </c>
      <c r="O38" s="293">
        <f t="shared" si="0"/>
        <v>0</v>
      </c>
      <c r="P38" s="293">
        <f t="shared" si="1"/>
        <v>0</v>
      </c>
      <c r="AV38" s="3" t="s">
        <v>2592</v>
      </c>
      <c r="AW38" s="3" t="s">
        <v>2617</v>
      </c>
    </row>
    <row r="39" spans="1:49" s="75" customFormat="1" ht="13" x14ac:dyDescent="0.3">
      <c r="A39" s="88" t="s">
        <v>2699</v>
      </c>
      <c r="B39" s="131">
        <v>27</v>
      </c>
      <c r="C39" s="90">
        <v>25</v>
      </c>
      <c r="D39" s="81">
        <f>D40+D41-D42</f>
        <v>0</v>
      </c>
      <c r="E39" s="81">
        <f>E40+E41-E42</f>
        <v>0</v>
      </c>
      <c r="F39" s="294" t="str">
        <f t="shared" si="5"/>
        <v>PL25</v>
      </c>
      <c r="O39" s="293">
        <f t="shared" si="0"/>
        <v>0</v>
      </c>
      <c r="P39" s="293">
        <f t="shared" si="1"/>
        <v>0</v>
      </c>
      <c r="AV39" s="3" t="s">
        <v>2593</v>
      </c>
      <c r="AW39" s="3" t="s">
        <v>2618</v>
      </c>
    </row>
    <row r="40" spans="1:49" s="75" customFormat="1" ht="13" x14ac:dyDescent="0.3">
      <c r="A40" s="91" t="s">
        <v>2700</v>
      </c>
      <c r="B40" s="132">
        <v>28</v>
      </c>
      <c r="C40" s="84" t="s">
        <v>2701</v>
      </c>
      <c r="D40" s="85">
        <f>ABS(ROUND(SUMIF('Trial Balance'!N:N,F40,'Trial Balance'!H:H),0))</f>
        <v>0</v>
      </c>
      <c r="E40" s="87">
        <f>ABS(ROUND(SUMIF('Trial Balance'!N:N,F40,'Trial Balance'!K:K),0)+G40)</f>
        <v>0</v>
      </c>
      <c r="F40" s="294" t="str">
        <f t="shared" si="5"/>
        <v>PL26a</v>
      </c>
      <c r="I40" s="46">
        <f>SUMIF('Trial Balance'!$N:$N,F40,'Trial Balance'!H:H)</f>
        <v>0</v>
      </c>
      <c r="J40" s="46">
        <f>SUMIF('Trial Balance'!$N:$N,F40,'Trial Balance'!K:K)</f>
        <v>0</v>
      </c>
      <c r="O40" s="293">
        <f t="shared" si="0"/>
        <v>0</v>
      </c>
      <c r="P40" s="293">
        <f t="shared" si="1"/>
        <v>0</v>
      </c>
      <c r="AV40" s="3" t="s">
        <v>2771</v>
      </c>
      <c r="AW40" s="3" t="s">
        <v>2772</v>
      </c>
    </row>
    <row r="41" spans="1:49" s="75" customFormat="1" ht="13" x14ac:dyDescent="0.3">
      <c r="A41" s="91" t="s">
        <v>2703</v>
      </c>
      <c r="B41" s="132">
        <v>29</v>
      </c>
      <c r="C41" s="84">
        <v>26</v>
      </c>
      <c r="D41" s="85">
        <f>ABS(ROUND(SUMIF('Trial Balance'!N:N,F41,'Trial Balance'!H:H),0))</f>
        <v>0</v>
      </c>
      <c r="E41" s="87">
        <f>ABS(ROUND(SUMIF('Trial Balance'!N:N,F41,'Trial Balance'!K:K),0)+G41)</f>
        <v>0</v>
      </c>
      <c r="F41" s="294" t="str">
        <f t="shared" si="5"/>
        <v>PL26</v>
      </c>
      <c r="I41" s="46"/>
      <c r="J41" s="46"/>
      <c r="O41" s="293">
        <f t="shared" si="0"/>
        <v>0</v>
      </c>
      <c r="P41" s="293">
        <f t="shared" si="1"/>
        <v>0</v>
      </c>
      <c r="AV41" s="295" t="s">
        <v>2594</v>
      </c>
      <c r="AW41" s="295" t="s">
        <v>2619</v>
      </c>
    </row>
    <row r="42" spans="1:49" s="75" customFormat="1" ht="13" x14ac:dyDescent="0.3">
      <c r="A42" s="91" t="s">
        <v>2704</v>
      </c>
      <c r="B42" s="132">
        <f>B41+1</f>
        <v>30</v>
      </c>
      <c r="C42" s="84">
        <v>27</v>
      </c>
      <c r="D42" s="85">
        <f>ABS(ROUND(SUMIF('Trial Balance'!N:N,F42,'Trial Balance'!H:H),0))</f>
        <v>0</v>
      </c>
      <c r="E42" s="87">
        <f>ABS(ROUND(SUMIF('Trial Balance'!N:N,F42,'Trial Balance'!K:K),0)+G42)</f>
        <v>0</v>
      </c>
      <c r="F42" s="294" t="str">
        <f t="shared" si="5"/>
        <v>PL27</v>
      </c>
      <c r="I42" s="46">
        <f>SUMIF('Trial Balance'!$N:$N,F42,'Trial Balance'!H:H)</f>
        <v>0</v>
      </c>
      <c r="J42" s="46">
        <f>SUMIF('Trial Balance'!$N:$N,F42,'Trial Balance'!K:K)</f>
        <v>0</v>
      </c>
      <c r="O42" s="293">
        <f t="shared" si="0"/>
        <v>0</v>
      </c>
      <c r="P42" s="293">
        <f t="shared" si="1"/>
        <v>0</v>
      </c>
      <c r="AV42" s="3" t="s">
        <v>2595</v>
      </c>
      <c r="AW42" s="3" t="s">
        <v>2620</v>
      </c>
    </row>
    <row r="43" spans="1:49" s="75" customFormat="1" ht="13" x14ac:dyDescent="0.3">
      <c r="A43" s="88" t="s">
        <v>295</v>
      </c>
      <c r="B43" s="131">
        <f>B42+1</f>
        <v>31</v>
      </c>
      <c r="C43" s="90">
        <v>28</v>
      </c>
      <c r="D43" s="81">
        <f>D44-D45</f>
        <v>0</v>
      </c>
      <c r="E43" s="82">
        <f>E44-E45</f>
        <v>0</v>
      </c>
      <c r="F43" s="294" t="str">
        <f t="shared" si="5"/>
        <v>PL28</v>
      </c>
      <c r="O43" s="293">
        <f t="shared" si="0"/>
        <v>0</v>
      </c>
      <c r="P43" s="293">
        <f t="shared" si="1"/>
        <v>0</v>
      </c>
      <c r="AV43" s="3" t="s">
        <v>2596</v>
      </c>
      <c r="AW43" s="3" t="s">
        <v>2621</v>
      </c>
    </row>
    <row r="44" spans="1:49" s="75" customFormat="1" ht="13" x14ac:dyDescent="0.3">
      <c r="A44" s="91" t="s">
        <v>296</v>
      </c>
      <c r="B44" s="132">
        <f>B43+1</f>
        <v>32</v>
      </c>
      <c r="C44" s="84">
        <v>29</v>
      </c>
      <c r="D44" s="85">
        <f>ABS(ROUND(SUMIF('Trial Balance'!N:N,F44,'Trial Balance'!H:H),0))</f>
        <v>0</v>
      </c>
      <c r="E44" s="87">
        <f>ABS(ROUND(SUMIF('Trial Balance'!N:N,F44,'Trial Balance'!K:K),0)+G44)</f>
        <v>0</v>
      </c>
      <c r="F44" s="294" t="str">
        <f t="shared" si="5"/>
        <v>PL29</v>
      </c>
      <c r="I44" s="46">
        <f>SUMIF('Trial Balance'!$N:$N,F44,'Trial Balance'!H:H)</f>
        <v>0</v>
      </c>
      <c r="J44" s="46">
        <f>SUMIF('Trial Balance'!$N:$N,F44,'Trial Balance'!K:K)</f>
        <v>0</v>
      </c>
      <c r="O44" s="293">
        <f t="shared" si="0"/>
        <v>0</v>
      </c>
      <c r="P44" s="293">
        <f t="shared" si="1"/>
        <v>0</v>
      </c>
      <c r="AV44" s="3" t="s">
        <v>2597</v>
      </c>
      <c r="AW44" s="3" t="s">
        <v>2622</v>
      </c>
    </row>
    <row r="45" spans="1:49" s="75" customFormat="1" ht="13" x14ac:dyDescent="0.3">
      <c r="A45" s="91" t="s">
        <v>298</v>
      </c>
      <c r="B45" s="132">
        <f>B44+1</f>
        <v>33</v>
      </c>
      <c r="C45" s="84">
        <v>30</v>
      </c>
      <c r="D45" s="85">
        <f>ABS(ROUND(SUMIF('Trial Balance'!N:N,F45,'Trial Balance'!H:H),0))</f>
        <v>0</v>
      </c>
      <c r="E45" s="87">
        <f>ABS(ROUND(SUMIF('Trial Balance'!N:N,F45,'Trial Balance'!K:K),0)+G45)</f>
        <v>0</v>
      </c>
      <c r="F45" s="294" t="str">
        <f t="shared" si="5"/>
        <v>PL30</v>
      </c>
      <c r="I45" s="46">
        <f>SUMIF('Trial Balance'!$N:$N,F45,'Trial Balance'!H:H)</f>
        <v>0</v>
      </c>
      <c r="J45" s="46">
        <f>SUMIF('Trial Balance'!$N:$N,F45,'Trial Balance'!K:K)</f>
        <v>0</v>
      </c>
      <c r="O45" s="293">
        <f t="shared" si="0"/>
        <v>0</v>
      </c>
      <c r="P45" s="293">
        <f t="shared" si="1"/>
        <v>0</v>
      </c>
      <c r="AV45" s="3" t="s">
        <v>2598</v>
      </c>
      <c r="AW45" s="3" t="s">
        <v>2623</v>
      </c>
    </row>
    <row r="46" spans="1:49" s="75" customFormat="1" ht="13" x14ac:dyDescent="0.3">
      <c r="A46" s="88" t="s">
        <v>2705</v>
      </c>
      <c r="B46" s="131">
        <f>B45+1</f>
        <v>34</v>
      </c>
      <c r="C46" s="90">
        <v>31</v>
      </c>
      <c r="D46" s="81">
        <f>SUM(D47:D63)</f>
        <v>0</v>
      </c>
      <c r="E46" s="82">
        <f>SUM(E47:E63)</f>
        <v>0</v>
      </c>
      <c r="F46" s="294" t="str">
        <f t="shared" si="5"/>
        <v>PL31</v>
      </c>
      <c r="O46" s="293">
        <f t="shared" si="0"/>
        <v>0</v>
      </c>
      <c r="P46" s="293">
        <f t="shared" si="1"/>
        <v>0</v>
      </c>
      <c r="AV46" s="3" t="s">
        <v>2599</v>
      </c>
      <c r="AW46" s="3" t="s">
        <v>2624</v>
      </c>
    </row>
    <row r="47" spans="1:49" s="75" customFormat="1" ht="20" x14ac:dyDescent="0.3">
      <c r="A47" s="83" t="s">
        <v>2706</v>
      </c>
      <c r="B47" s="132">
        <f t="shared" ref="B47:B62" si="6">B46+1</f>
        <v>35</v>
      </c>
      <c r="C47" s="84">
        <v>32</v>
      </c>
      <c r="D47" s="85">
        <f>ABS(ROUND(SUMIF('Trial Balance'!N:N,F47,'Trial Balance'!H:H),0))</f>
        <v>0</v>
      </c>
      <c r="E47" s="87">
        <f>ABS(ROUND(SUMIF('Trial Balance'!N:N,F47,'Trial Balance'!K:K),0)+G47)</f>
        <v>0</v>
      </c>
      <c r="F47" s="294" t="str">
        <f t="shared" si="5"/>
        <v>PL32</v>
      </c>
      <c r="I47" s="46">
        <f>SUMIF('Trial Balance'!$N:$N,F47,'Trial Balance'!H:H)</f>
        <v>0</v>
      </c>
      <c r="J47" s="46">
        <f>SUMIF('Trial Balance'!$N:$N,F47,'Trial Balance'!K:K)</f>
        <v>0</v>
      </c>
      <c r="O47" s="293">
        <f t="shared" si="0"/>
        <v>0</v>
      </c>
      <c r="P47" s="293">
        <f t="shared" si="1"/>
        <v>0</v>
      </c>
      <c r="AV47" s="3" t="s">
        <v>2600</v>
      </c>
      <c r="AW47" s="3" t="s">
        <v>2625</v>
      </c>
    </row>
    <row r="48" spans="1:49" s="75" customFormat="1" ht="20" x14ac:dyDescent="0.3">
      <c r="A48" s="83" t="s">
        <v>2707</v>
      </c>
      <c r="B48" s="132">
        <f t="shared" si="6"/>
        <v>36</v>
      </c>
      <c r="C48" s="84">
        <v>33</v>
      </c>
      <c r="D48" s="85">
        <f>ABS(ROUND(SUMIF('Trial Balance'!N:N,F48,'Trial Balance'!H:H),0))</f>
        <v>0</v>
      </c>
      <c r="E48" s="87">
        <f>ABS(ROUND(SUMIF('Trial Balance'!N:N,F48,'Trial Balance'!K:K),0)+G48)</f>
        <v>0</v>
      </c>
      <c r="F48" s="294" t="str">
        <f t="shared" si="5"/>
        <v>PL33</v>
      </c>
      <c r="I48" s="46"/>
      <c r="J48" s="46"/>
      <c r="O48" s="293">
        <f t="shared" si="0"/>
        <v>0</v>
      </c>
      <c r="P48" s="293">
        <f t="shared" si="1"/>
        <v>0</v>
      </c>
      <c r="AV48" s="3" t="s">
        <v>2601</v>
      </c>
      <c r="AW48" s="3" t="s">
        <v>2626</v>
      </c>
    </row>
    <row r="49" spans="1:49" s="75" customFormat="1" ht="13" x14ac:dyDescent="0.3">
      <c r="A49" s="83" t="s">
        <v>2708</v>
      </c>
      <c r="B49" s="132">
        <f t="shared" si="6"/>
        <v>37</v>
      </c>
      <c r="C49" s="84" t="s">
        <v>1276</v>
      </c>
      <c r="D49" s="85">
        <f>ABS(ROUND(SUMIF('Trial Balance'!N:N,F49,'Trial Balance'!H:H),0))</f>
        <v>0</v>
      </c>
      <c r="E49" s="87">
        <f>ABS(ROUND(SUMIF('Trial Balance'!N:N,F49,'Trial Balance'!K:K),0)+G49)</f>
        <v>0</v>
      </c>
      <c r="F49" s="294" t="str">
        <f t="shared" si="5"/>
        <v>PL33a</v>
      </c>
      <c r="I49" s="46"/>
      <c r="J49" s="46"/>
      <c r="O49" s="293">
        <f t="shared" si="0"/>
        <v>0</v>
      </c>
      <c r="P49" s="293">
        <f t="shared" si="1"/>
        <v>0</v>
      </c>
      <c r="AV49" s="295" t="s">
        <v>2751</v>
      </c>
      <c r="AW49" s="295" t="s">
        <v>2761</v>
      </c>
    </row>
    <row r="50" spans="1:49" s="75" customFormat="1" ht="13" x14ac:dyDescent="0.3">
      <c r="A50" s="83" t="s">
        <v>2709</v>
      </c>
      <c r="B50" s="132">
        <f t="shared" si="6"/>
        <v>38</v>
      </c>
      <c r="C50" s="84" t="s">
        <v>1278</v>
      </c>
      <c r="D50" s="85">
        <f>ABS(ROUND(SUMIF('Trial Balance'!N:N,F50,'Trial Balance'!H:H),0))</f>
        <v>0</v>
      </c>
      <c r="E50" s="87">
        <f>ABS(ROUND(SUMIF('Trial Balance'!N:N,F50,'Trial Balance'!K:K),0)+G50)</f>
        <v>0</v>
      </c>
      <c r="F50" s="294" t="str">
        <f t="shared" si="5"/>
        <v>PL33b</v>
      </c>
      <c r="I50" s="46"/>
      <c r="J50" s="46"/>
      <c r="O50" s="293">
        <f t="shared" si="0"/>
        <v>0</v>
      </c>
      <c r="P50" s="293">
        <f t="shared" si="1"/>
        <v>0</v>
      </c>
      <c r="AV50" s="295" t="s">
        <v>2752</v>
      </c>
      <c r="AW50" s="295" t="s">
        <v>2762</v>
      </c>
    </row>
    <row r="51" spans="1:49" s="75" customFormat="1" ht="13" x14ac:dyDescent="0.3">
      <c r="A51" s="83" t="s">
        <v>2710</v>
      </c>
      <c r="B51" s="132">
        <f t="shared" si="6"/>
        <v>39</v>
      </c>
      <c r="C51" s="84" t="s">
        <v>2722</v>
      </c>
      <c r="D51" s="85">
        <f>ABS(ROUND(SUMIF('Trial Balance'!N:N,F51,'Trial Balance'!H:H),0))</f>
        <v>0</v>
      </c>
      <c r="E51" s="87">
        <f>ABS(ROUND(SUMIF('Trial Balance'!N:N,F51,'Trial Balance'!K:K),0)+G51)</f>
        <v>0</v>
      </c>
      <c r="F51" s="294" t="str">
        <f t="shared" si="5"/>
        <v>PL33c</v>
      </c>
      <c r="I51" s="46"/>
      <c r="J51" s="46"/>
      <c r="O51" s="293">
        <f t="shared" si="0"/>
        <v>0</v>
      </c>
      <c r="P51" s="293">
        <f t="shared" si="1"/>
        <v>0</v>
      </c>
      <c r="AV51" s="295" t="s">
        <v>2753</v>
      </c>
      <c r="AW51" s="295" t="s">
        <v>2763</v>
      </c>
    </row>
    <row r="52" spans="1:49" s="75" customFormat="1" ht="20" x14ac:dyDescent="0.3">
      <c r="A52" s="83" t="s">
        <v>2711</v>
      </c>
      <c r="B52" s="132">
        <f t="shared" si="6"/>
        <v>40</v>
      </c>
      <c r="C52" s="84" t="s">
        <v>2725</v>
      </c>
      <c r="D52" s="85">
        <f>ABS(ROUND(SUMIF('Trial Balance'!N:N,F52,'Trial Balance'!H:H),0))</f>
        <v>0</v>
      </c>
      <c r="E52" s="87">
        <f>ABS(ROUND(SUMIF('Trial Balance'!N:N,F52,'Trial Balance'!K:K),0)+G52)</f>
        <v>0</v>
      </c>
      <c r="F52" s="294" t="str">
        <f t="shared" si="5"/>
        <v>PL33d</v>
      </c>
      <c r="I52" s="46"/>
      <c r="J52" s="46"/>
      <c r="O52" s="293">
        <f t="shared" si="0"/>
        <v>0</v>
      </c>
      <c r="P52" s="293">
        <f t="shared" si="1"/>
        <v>0</v>
      </c>
      <c r="AV52" s="295" t="s">
        <v>2754</v>
      </c>
      <c r="AW52" s="295" t="s">
        <v>2764</v>
      </c>
    </row>
    <row r="53" spans="1:49" s="75" customFormat="1" ht="13" x14ac:dyDescent="0.3">
      <c r="A53" s="83" t="s">
        <v>2712</v>
      </c>
      <c r="B53" s="132">
        <f t="shared" si="6"/>
        <v>41</v>
      </c>
      <c r="C53" s="84" t="s">
        <v>2726</v>
      </c>
      <c r="D53" s="85">
        <f>ABS(ROUND(SUMIF('Trial Balance'!N:N,F53,'Trial Balance'!H:H),0))</f>
        <v>0</v>
      </c>
      <c r="E53" s="87">
        <f>ABS(ROUND(SUMIF('Trial Balance'!N:N,F53,'Trial Balance'!K:K),0)+G53)</f>
        <v>0</v>
      </c>
      <c r="F53" s="294" t="str">
        <f t="shared" si="5"/>
        <v>PL33e</v>
      </c>
      <c r="I53" s="46"/>
      <c r="J53" s="46"/>
      <c r="O53" s="293">
        <f t="shared" si="0"/>
        <v>0</v>
      </c>
      <c r="P53" s="293">
        <f t="shared" si="1"/>
        <v>0</v>
      </c>
      <c r="AV53" s="295" t="s">
        <v>2755</v>
      </c>
      <c r="AW53" s="295" t="s">
        <v>2765</v>
      </c>
    </row>
    <row r="54" spans="1:49" s="75" customFormat="1" ht="20" x14ac:dyDescent="0.3">
      <c r="A54" s="83" t="s">
        <v>2713</v>
      </c>
      <c r="B54" s="132">
        <f t="shared" si="6"/>
        <v>42</v>
      </c>
      <c r="C54" s="84" t="s">
        <v>2728</v>
      </c>
      <c r="D54" s="85">
        <f>ABS(ROUND(SUMIF('Trial Balance'!N:N,F54,'Trial Balance'!H:H),0))</f>
        <v>0</v>
      </c>
      <c r="E54" s="87">
        <f>ABS(ROUND(SUMIF('Trial Balance'!N:N,F54,'Trial Balance'!K:K),0)+G54)</f>
        <v>0</v>
      </c>
      <c r="F54" s="294" t="str">
        <f t="shared" si="5"/>
        <v>PL33f</v>
      </c>
      <c r="I54" s="46"/>
      <c r="J54" s="46"/>
      <c r="O54" s="293">
        <f t="shared" si="0"/>
        <v>0</v>
      </c>
      <c r="P54" s="293">
        <f t="shared" si="1"/>
        <v>0</v>
      </c>
      <c r="AV54" s="295" t="s">
        <v>2756</v>
      </c>
      <c r="AW54" s="295" t="s">
        <v>2766</v>
      </c>
    </row>
    <row r="55" spans="1:49" s="75" customFormat="1" ht="13" x14ac:dyDescent="0.3">
      <c r="A55" s="83" t="s">
        <v>2712</v>
      </c>
      <c r="B55" s="132">
        <f t="shared" si="6"/>
        <v>43</v>
      </c>
      <c r="C55" s="84" t="s">
        <v>2729</v>
      </c>
      <c r="D55" s="85">
        <f>ABS(ROUND(SUMIF('Trial Balance'!N:N,F55,'Trial Balance'!H:H),0))</f>
        <v>0</v>
      </c>
      <c r="E55" s="87">
        <f>ABS(ROUND(SUMIF('Trial Balance'!N:N,F55,'Trial Balance'!K:K),0)+G55)</f>
        <v>0</v>
      </c>
      <c r="F55" s="294" t="str">
        <f t="shared" si="5"/>
        <v>PL33g</v>
      </c>
      <c r="I55" s="46"/>
      <c r="J55" s="46"/>
      <c r="O55" s="293">
        <f t="shared" si="0"/>
        <v>0</v>
      </c>
      <c r="P55" s="293">
        <f t="shared" si="1"/>
        <v>0</v>
      </c>
      <c r="AV55" s="295" t="s">
        <v>2757</v>
      </c>
      <c r="AW55" s="295" t="s">
        <v>2767</v>
      </c>
    </row>
    <row r="56" spans="1:49" s="75" customFormat="1" ht="20" x14ac:dyDescent="0.3">
      <c r="A56" s="83" t="s">
        <v>2714</v>
      </c>
      <c r="B56" s="132">
        <f t="shared" si="6"/>
        <v>44</v>
      </c>
      <c r="C56" s="84" t="s">
        <v>2731</v>
      </c>
      <c r="D56" s="85">
        <f>ABS(ROUND(SUMIF('Trial Balance'!N:N,F56,'Trial Balance'!H:H),0))</f>
        <v>0</v>
      </c>
      <c r="E56" s="87">
        <f>ABS(ROUND(SUMIF('Trial Balance'!N:N,F56,'Trial Balance'!K:K),0)+G56)</f>
        <v>0</v>
      </c>
      <c r="F56" s="294" t="str">
        <f t="shared" si="5"/>
        <v>PL33h</v>
      </c>
      <c r="I56" s="46"/>
      <c r="J56" s="46"/>
      <c r="O56" s="293">
        <f t="shared" si="0"/>
        <v>0</v>
      </c>
      <c r="P56" s="293">
        <f t="shared" si="1"/>
        <v>0</v>
      </c>
      <c r="AV56" s="295" t="s">
        <v>2758</v>
      </c>
      <c r="AW56" s="295" t="s">
        <v>2768</v>
      </c>
    </row>
    <row r="57" spans="1:49" s="75" customFormat="1" ht="13" x14ac:dyDescent="0.3">
      <c r="A57" s="83" t="s">
        <v>2712</v>
      </c>
      <c r="B57" s="132">
        <f t="shared" si="6"/>
        <v>45</v>
      </c>
      <c r="C57" s="84" t="s">
        <v>2732</v>
      </c>
      <c r="D57" s="85">
        <f>ABS(ROUND(SUMIF('Trial Balance'!N:N,F57,'Trial Balance'!H:H),0))</f>
        <v>0</v>
      </c>
      <c r="E57" s="87">
        <f>ABS(ROUND(SUMIF('Trial Balance'!N:N,F57,'Trial Balance'!K:K),0)+G57)</f>
        <v>0</v>
      </c>
      <c r="F57" s="294" t="str">
        <f t="shared" si="5"/>
        <v>PL33i</v>
      </c>
      <c r="I57" s="46"/>
      <c r="J57" s="46"/>
      <c r="O57" s="293">
        <f t="shared" si="0"/>
        <v>0</v>
      </c>
      <c r="P57" s="293">
        <f t="shared" si="1"/>
        <v>0</v>
      </c>
      <c r="AV57" s="295" t="s">
        <v>2759</v>
      </c>
      <c r="AW57" s="295" t="s">
        <v>2769</v>
      </c>
    </row>
    <row r="58" spans="1:49" s="75" customFormat="1" ht="30" x14ac:dyDescent="0.3">
      <c r="A58" s="83" t="s">
        <v>2715</v>
      </c>
      <c r="B58" s="132">
        <f t="shared" si="6"/>
        <v>46</v>
      </c>
      <c r="C58" s="84" t="s">
        <v>2734</v>
      </c>
      <c r="D58" s="85">
        <f>ABS(ROUND(SUMIF('Trial Balance'!N:N,F58,'Trial Balance'!H:H),0))</f>
        <v>0</v>
      </c>
      <c r="E58" s="87">
        <f>ABS(ROUND(SUMIF('Trial Balance'!N:N,F58,'Trial Balance'!K:K),0)+G58)</f>
        <v>0</v>
      </c>
      <c r="F58" s="294" t="str">
        <f t="shared" si="5"/>
        <v>PL33j</v>
      </c>
      <c r="I58" s="46"/>
      <c r="J58" s="46"/>
      <c r="O58" s="293">
        <f t="shared" si="0"/>
        <v>0</v>
      </c>
      <c r="P58" s="293">
        <f t="shared" si="1"/>
        <v>0</v>
      </c>
      <c r="AV58" s="295" t="s">
        <v>2760</v>
      </c>
      <c r="AW58" s="295" t="s">
        <v>2770</v>
      </c>
    </row>
    <row r="59" spans="1:49" s="75" customFormat="1" ht="13" x14ac:dyDescent="0.3">
      <c r="A59" s="83" t="s">
        <v>2716</v>
      </c>
      <c r="B59" s="132">
        <f t="shared" si="6"/>
        <v>47</v>
      </c>
      <c r="C59" s="84">
        <v>34</v>
      </c>
      <c r="D59" s="85">
        <f>ABS(ROUND(SUMIF('Trial Balance'!N:N,F59,'Trial Balance'!H:H),0))</f>
        <v>0</v>
      </c>
      <c r="E59" s="87">
        <f>ABS(ROUND(SUMIF('Trial Balance'!N:N,F59,'Trial Balance'!K:K),0)+G59)</f>
        <v>0</v>
      </c>
      <c r="F59" s="294" t="str">
        <f t="shared" si="5"/>
        <v>PL34</v>
      </c>
      <c r="I59" s="46">
        <f>SUMIF('Trial Balance'!$N:$N,F59,'Trial Balance'!H:H)</f>
        <v>0</v>
      </c>
      <c r="J59" s="46">
        <f>SUMIF('Trial Balance'!$N:$N,F59,'Trial Balance'!K:K)</f>
        <v>0</v>
      </c>
      <c r="O59" s="293">
        <f t="shared" si="0"/>
        <v>0</v>
      </c>
      <c r="P59" s="293">
        <f t="shared" si="1"/>
        <v>0</v>
      </c>
      <c r="AV59" s="3" t="s">
        <v>2602</v>
      </c>
      <c r="AW59" s="3" t="s">
        <v>2627</v>
      </c>
    </row>
    <row r="60" spans="1:49" s="75" customFormat="1" ht="13" x14ac:dyDescent="0.3">
      <c r="A60" s="83" t="s">
        <v>2717</v>
      </c>
      <c r="B60" s="132">
        <f t="shared" si="6"/>
        <v>48</v>
      </c>
      <c r="C60" s="84">
        <f>C59+1</f>
        <v>35</v>
      </c>
      <c r="D60" s="85">
        <f>ABS(ROUND(SUMIF('Trial Balance'!N:N,F60,'Trial Balance'!H:H),0))</f>
        <v>0</v>
      </c>
      <c r="E60" s="87">
        <f>ABS(ROUND(SUMIF('Trial Balance'!N:N,F60,'Trial Balance'!K:K),0)+G60)</f>
        <v>0</v>
      </c>
      <c r="F60" s="294" t="str">
        <f t="shared" si="5"/>
        <v>PL35</v>
      </c>
      <c r="I60" s="46">
        <f>SUMIF('Trial Balance'!$N:$N,F60,'Trial Balance'!H:H)</f>
        <v>0</v>
      </c>
      <c r="J60" s="46">
        <f>SUMIF('Trial Balance'!$N:$N,F60,'Trial Balance'!K:K)</f>
        <v>0</v>
      </c>
      <c r="O60" s="293">
        <f t="shared" si="0"/>
        <v>0</v>
      </c>
      <c r="P60" s="293">
        <f t="shared" si="1"/>
        <v>0</v>
      </c>
      <c r="AV60" s="3" t="s">
        <v>2603</v>
      </c>
      <c r="AW60" s="3" t="s">
        <v>2628</v>
      </c>
    </row>
    <row r="61" spans="1:49" s="75" customFormat="1" ht="13" x14ac:dyDescent="0.3">
      <c r="A61" s="83" t="s">
        <v>2718</v>
      </c>
      <c r="B61" s="132">
        <f t="shared" si="6"/>
        <v>49</v>
      </c>
      <c r="C61" s="84">
        <f>C60+1</f>
        <v>36</v>
      </c>
      <c r="D61" s="85">
        <f>ABS(ROUND(SUMIF('Trial Balance'!N:N,F61,'Trial Balance'!H:H),0))</f>
        <v>0</v>
      </c>
      <c r="E61" s="87">
        <f>ABS(ROUND(SUMIF('Trial Balance'!N:N,F61,'Trial Balance'!K:K),0)+G61)</f>
        <v>0</v>
      </c>
      <c r="F61" s="294" t="str">
        <f t="shared" si="5"/>
        <v>PL36</v>
      </c>
      <c r="I61" s="46">
        <f>SUMIF('Trial Balance'!$N:$N,F61,'Trial Balance'!H:H)</f>
        <v>0</v>
      </c>
      <c r="J61" s="46">
        <f>SUMIF('Trial Balance'!$N:$N,F61,'Trial Balance'!K:K)</f>
        <v>0</v>
      </c>
      <c r="O61" s="293">
        <f t="shared" si="0"/>
        <v>0</v>
      </c>
      <c r="P61" s="293">
        <f t="shared" si="1"/>
        <v>0</v>
      </c>
      <c r="AV61" s="3" t="s">
        <v>2604</v>
      </c>
      <c r="AW61" s="3" t="s">
        <v>2629</v>
      </c>
    </row>
    <row r="62" spans="1:49" s="75" customFormat="1" ht="13" x14ac:dyDescent="0.3">
      <c r="A62" s="83" t="s">
        <v>2719</v>
      </c>
      <c r="B62" s="132">
        <f t="shared" si="6"/>
        <v>50</v>
      </c>
      <c r="C62" s="84">
        <f>C61+1</f>
        <v>37</v>
      </c>
      <c r="D62" s="85">
        <f>ABS(ROUND(SUMIF('Trial Balance'!N:N,F62,'Trial Balance'!H:H),0))</f>
        <v>0</v>
      </c>
      <c r="E62" s="87">
        <f>ABS(ROUND(SUMIF('Trial Balance'!N:N,F62,'Trial Balance'!K:K),0)+G62)</f>
        <v>0</v>
      </c>
      <c r="F62" s="294" t="str">
        <f t="shared" si="5"/>
        <v>PL37</v>
      </c>
      <c r="I62" s="46">
        <f>SUMIF('Trial Balance'!$N:$N,F62,'Trial Balance'!H:H)</f>
        <v>0</v>
      </c>
      <c r="J62" s="46">
        <f>SUMIF('Trial Balance'!$N:$N,F62,'Trial Balance'!K:K)</f>
        <v>0</v>
      </c>
      <c r="O62" s="293">
        <f t="shared" si="0"/>
        <v>0</v>
      </c>
      <c r="P62" s="293">
        <f t="shared" si="1"/>
        <v>0</v>
      </c>
      <c r="AV62" s="3" t="s">
        <v>2605</v>
      </c>
      <c r="AW62" s="3" t="s">
        <v>2630</v>
      </c>
    </row>
    <row r="63" spans="1:49" s="75" customFormat="1" ht="13" x14ac:dyDescent="0.3">
      <c r="A63" s="83" t="s">
        <v>2720</v>
      </c>
      <c r="B63" s="132"/>
      <c r="C63" s="84">
        <v>38</v>
      </c>
      <c r="D63" s="85">
        <f>ABS(ROUND(SUMIF('Trial Balance'!N:N,F63,'Trial Balance'!H:H),0))</f>
        <v>0</v>
      </c>
      <c r="E63" s="87">
        <f>ABS(ROUND(SUMIF('Trial Balance'!N:N,F63,'Trial Balance'!K:K),0)+G63)</f>
        <v>0</v>
      </c>
      <c r="F63" s="294" t="str">
        <f t="shared" si="5"/>
        <v>PL38</v>
      </c>
      <c r="I63" s="46">
        <f>SUMIF('Trial Balance'!$N:$N,F63,'Trial Balance'!H:H)</f>
        <v>0</v>
      </c>
      <c r="J63" s="46">
        <f>SUMIF('Trial Balance'!$N:$N,F63,'Trial Balance'!K:K)</f>
        <v>0</v>
      </c>
      <c r="O63" s="293">
        <f t="shared" si="0"/>
        <v>0</v>
      </c>
      <c r="P63" s="293">
        <f t="shared" si="1"/>
        <v>0</v>
      </c>
    </row>
    <row r="64" spans="1:49" s="75" customFormat="1" ht="13" x14ac:dyDescent="0.3">
      <c r="A64" s="88" t="s">
        <v>2736</v>
      </c>
      <c r="B64" s="133">
        <v>51</v>
      </c>
      <c r="C64" s="90">
        <v>39</v>
      </c>
      <c r="D64" s="81">
        <f>D65-D66</f>
        <v>0</v>
      </c>
      <c r="E64" s="82">
        <f>E65-E66</f>
        <v>0</v>
      </c>
      <c r="F64" s="294" t="str">
        <f t="shared" si="5"/>
        <v>PL39</v>
      </c>
      <c r="O64" s="293">
        <f t="shared" si="0"/>
        <v>0</v>
      </c>
      <c r="P64" s="293">
        <f t="shared" si="1"/>
        <v>0</v>
      </c>
      <c r="AV64" s="3" t="s">
        <v>2606</v>
      </c>
      <c r="AW64" s="3" t="s">
        <v>2631</v>
      </c>
    </row>
    <row r="65" spans="1:49" s="75" customFormat="1" ht="13" x14ac:dyDescent="0.3">
      <c r="A65" s="83" t="s">
        <v>303</v>
      </c>
      <c r="B65" s="130">
        <f>B64+1</f>
        <v>52</v>
      </c>
      <c r="C65" s="84">
        <v>40</v>
      </c>
      <c r="D65" s="85">
        <f>ABS(ROUND(SUMIF('Trial Balance'!N:N,F65,'Trial Balance'!H:H),0))</f>
        <v>0</v>
      </c>
      <c r="E65" s="87">
        <f>ABS(ROUND(SUMIF('Trial Balance'!N:N,F65,'Trial Balance'!K:K),0)+G65)</f>
        <v>0</v>
      </c>
      <c r="F65" s="294" t="str">
        <f t="shared" si="5"/>
        <v>PL40</v>
      </c>
      <c r="I65" s="46">
        <f>SUMIF('Trial Balance'!$N:$N,F65,'Trial Balance'!H:H)</f>
        <v>0</v>
      </c>
      <c r="J65" s="46">
        <f>SUMIF('Trial Balance'!$N:$N,F65,'Trial Balance'!K:K)</f>
        <v>0</v>
      </c>
      <c r="O65" s="293">
        <f t="shared" si="0"/>
        <v>0</v>
      </c>
      <c r="P65" s="293">
        <f t="shared" si="1"/>
        <v>0</v>
      </c>
      <c r="AV65" s="3" t="s">
        <v>2607</v>
      </c>
      <c r="AW65" s="3" t="s">
        <v>2632</v>
      </c>
    </row>
    <row r="66" spans="1:49" s="75" customFormat="1" ht="13" x14ac:dyDescent="0.3">
      <c r="A66" s="83" t="s">
        <v>305</v>
      </c>
      <c r="B66" s="130">
        <f>B65+1</f>
        <v>53</v>
      </c>
      <c r="C66" s="84">
        <v>41</v>
      </c>
      <c r="D66" s="85">
        <f>ABS(ROUND(SUMIF('Trial Balance'!N:N,F66,'Trial Balance'!H:H),0))</f>
        <v>0</v>
      </c>
      <c r="E66" s="87">
        <f>ABS(ROUND(SUMIF('Trial Balance'!N:N,F66,'Trial Balance'!K:K),0)+G66)</f>
        <v>0</v>
      </c>
      <c r="F66" s="294" t="str">
        <f t="shared" si="5"/>
        <v>PL41</v>
      </c>
      <c r="I66" s="46">
        <f>SUMIF('Trial Balance'!$N:$N,F66,'Trial Balance'!H:H)</f>
        <v>0</v>
      </c>
      <c r="J66" s="46">
        <f>SUMIF('Trial Balance'!$N:$N,F66,'Trial Balance'!K:K)</f>
        <v>0</v>
      </c>
      <c r="O66" s="293">
        <f t="shared" si="0"/>
        <v>0</v>
      </c>
      <c r="P66" s="293">
        <f t="shared" si="1"/>
        <v>0</v>
      </c>
      <c r="AV66" s="3" t="s">
        <v>2608</v>
      </c>
      <c r="AW66" s="3" t="s">
        <v>2633</v>
      </c>
    </row>
    <row r="67" spans="1:49" s="75" customFormat="1" ht="20" x14ac:dyDescent="0.3">
      <c r="A67" s="79" t="s">
        <v>307</v>
      </c>
      <c r="B67" s="131">
        <f>B66+1</f>
        <v>54</v>
      </c>
      <c r="C67" s="90">
        <v>42</v>
      </c>
      <c r="D67" s="81">
        <f>SUM(D29:D31)+D34-D35+D36+D39+D43+D46+D64</f>
        <v>0</v>
      </c>
      <c r="E67" s="81">
        <f>SUM(E29:E31)+E34-E35+E36+E39+E43+E46+E64</f>
        <v>0</v>
      </c>
      <c r="F67" s="294" t="str">
        <f t="shared" si="5"/>
        <v>PL42</v>
      </c>
      <c r="O67" s="293">
        <f t="shared" si="0"/>
        <v>0</v>
      </c>
      <c r="P67" s="293">
        <f t="shared" si="1"/>
        <v>0</v>
      </c>
      <c r="AV67" s="3" t="s">
        <v>2634</v>
      </c>
      <c r="AW67" s="3" t="s">
        <v>2635</v>
      </c>
    </row>
    <row r="68" spans="1:49" s="75" customFormat="1" ht="13" x14ac:dyDescent="0.3">
      <c r="A68" s="78" t="s">
        <v>308</v>
      </c>
      <c r="B68" s="134"/>
      <c r="C68" s="84"/>
      <c r="D68" s="92"/>
      <c r="E68" s="93"/>
      <c r="F68" s="294" t="str">
        <f t="shared" si="5"/>
        <v>PL</v>
      </c>
      <c r="O68" s="293">
        <f t="shared" si="0"/>
        <v>0</v>
      </c>
      <c r="P68" s="293">
        <f t="shared" si="1"/>
        <v>0</v>
      </c>
      <c r="AV68" s="3"/>
      <c r="AW68" s="3"/>
    </row>
    <row r="69" spans="1:49" s="75" customFormat="1" ht="13" x14ac:dyDescent="0.3">
      <c r="A69" s="79" t="s">
        <v>309</v>
      </c>
      <c r="B69" s="131">
        <v>55</v>
      </c>
      <c r="C69" s="90">
        <v>43</v>
      </c>
      <c r="D69" s="81">
        <f>IF((D67-D28)&lt;0,-(D67-D28),0)</f>
        <v>0</v>
      </c>
      <c r="E69" s="82">
        <f>IF((E67-E28)&lt;0,-(E67-E28),0)</f>
        <v>0</v>
      </c>
      <c r="F69" s="294" t="str">
        <f t="shared" si="5"/>
        <v>PL43</v>
      </c>
      <c r="O69" s="293">
        <f t="shared" si="0"/>
        <v>0</v>
      </c>
      <c r="P69" s="293">
        <f t="shared" si="1"/>
        <v>0</v>
      </c>
      <c r="AV69" s="3" t="s">
        <v>2636</v>
      </c>
      <c r="AW69" s="3" t="s">
        <v>2638</v>
      </c>
    </row>
    <row r="70" spans="1:49" s="75" customFormat="1" ht="13" x14ac:dyDescent="0.3">
      <c r="A70" s="79" t="s">
        <v>310</v>
      </c>
      <c r="B70" s="131">
        <f>B69+1</f>
        <v>56</v>
      </c>
      <c r="C70" s="90">
        <v>44</v>
      </c>
      <c r="D70" s="81">
        <f>IF(D69=0,D67-D28,0)</f>
        <v>0</v>
      </c>
      <c r="E70" s="82">
        <f>IF(E69=0,E67-E28,0)</f>
        <v>0</v>
      </c>
      <c r="F70" s="294" t="str">
        <f t="shared" si="5"/>
        <v>PL44</v>
      </c>
      <c r="O70" s="293">
        <f t="shared" si="0"/>
        <v>0</v>
      </c>
      <c r="P70" s="293">
        <f t="shared" si="1"/>
        <v>0</v>
      </c>
      <c r="AV70" s="3" t="s">
        <v>2637</v>
      </c>
      <c r="AW70" s="3" t="s">
        <v>2639</v>
      </c>
    </row>
    <row r="71" spans="1:49" s="75" customFormat="1" ht="13" x14ac:dyDescent="0.3">
      <c r="A71" s="83" t="s">
        <v>2737</v>
      </c>
      <c r="B71" s="130">
        <f>B70+1</f>
        <v>57</v>
      </c>
      <c r="C71" s="84">
        <v>45</v>
      </c>
      <c r="D71" s="85">
        <f>ABS(ROUND(SUMIF('Trial Balance'!N:N,F71,'Trial Balance'!H:H),0))</f>
        <v>0</v>
      </c>
      <c r="E71" s="87">
        <f>ABS(ROUND(SUMIF('Trial Balance'!N:N,F71,'Trial Balance'!K:K),0)+G71)</f>
        <v>0</v>
      </c>
      <c r="F71" s="294" t="str">
        <f t="shared" si="5"/>
        <v>PL45</v>
      </c>
      <c r="I71" s="46">
        <f>SUMIF('Trial Balance'!$N:$N,F71,'Trial Balance'!H:H)</f>
        <v>0</v>
      </c>
      <c r="J71" s="46">
        <f>SUMIF('Trial Balance'!$N:$N,F71,'Trial Balance'!K:K)</f>
        <v>0</v>
      </c>
      <c r="O71" s="293">
        <f t="shared" si="0"/>
        <v>0</v>
      </c>
      <c r="P71" s="293">
        <f t="shared" si="1"/>
        <v>0</v>
      </c>
      <c r="AV71" s="3" t="s">
        <v>2640</v>
      </c>
      <c r="AW71" s="3" t="s">
        <v>2648</v>
      </c>
    </row>
    <row r="72" spans="1:49" s="75" customFormat="1" ht="13" x14ac:dyDescent="0.3">
      <c r="A72" s="83" t="s">
        <v>312</v>
      </c>
      <c r="B72" s="130">
        <f t="shared" ref="B72:B77" si="7">B71+1</f>
        <v>58</v>
      </c>
      <c r="C72" s="84">
        <v>46</v>
      </c>
      <c r="D72" s="85">
        <f>ABS(ROUND(SUMIF('Trial Balance'!N:N,F72,'Trial Balance'!H:H),0))</f>
        <v>0</v>
      </c>
      <c r="E72" s="87">
        <f>ABS(ROUND(SUMIF('Trial Balance'!N:N,F72,'Trial Balance'!K:K),0)+G72)</f>
        <v>0</v>
      </c>
      <c r="F72" s="294" t="str">
        <f t="shared" si="5"/>
        <v>PL46</v>
      </c>
      <c r="I72" s="46">
        <f>SUMIF('Trial Balance'!$N:$N,F72,'Trial Balance'!H:H)</f>
        <v>0</v>
      </c>
      <c r="J72" s="46">
        <f>SUMIF('Trial Balance'!$N:$N,F72,'Trial Balance'!K:K)</f>
        <v>0</v>
      </c>
      <c r="O72" s="293">
        <f t="shared" si="0"/>
        <v>0</v>
      </c>
      <c r="P72" s="293">
        <f t="shared" si="1"/>
        <v>0</v>
      </c>
      <c r="AV72" s="3" t="s">
        <v>2641</v>
      </c>
      <c r="AW72" s="3" t="s">
        <v>2649</v>
      </c>
    </row>
    <row r="73" spans="1:49" s="75" customFormat="1" ht="13" x14ac:dyDescent="0.3">
      <c r="A73" s="83" t="s">
        <v>2738</v>
      </c>
      <c r="B73" s="130">
        <f t="shared" si="7"/>
        <v>59</v>
      </c>
      <c r="C73" s="84">
        <v>47</v>
      </c>
      <c r="D73" s="85">
        <f>ABS(ROUND(SUMIF('Trial Balance'!N:N,F73,'Trial Balance'!H:H),0))</f>
        <v>0</v>
      </c>
      <c r="E73" s="87">
        <f>ABS(ROUND(SUMIF('Trial Balance'!N:N,F73,'Trial Balance'!K:K),0)+G73)</f>
        <v>0</v>
      </c>
      <c r="F73" s="294" t="str">
        <f t="shared" si="5"/>
        <v>PL47</v>
      </c>
      <c r="I73" s="46">
        <f>SUMIF('Trial Balance'!$N:$N,F73,'Trial Balance'!H:H)</f>
        <v>0</v>
      </c>
      <c r="J73" s="46">
        <f>SUMIF('Trial Balance'!$N:$N,F73,'Trial Balance'!K:K)</f>
        <v>0</v>
      </c>
      <c r="O73" s="293">
        <f t="shared" si="0"/>
        <v>0</v>
      </c>
      <c r="P73" s="293">
        <f t="shared" si="1"/>
        <v>0</v>
      </c>
      <c r="AV73" s="3" t="s">
        <v>2642</v>
      </c>
      <c r="AW73" s="3" t="s">
        <v>2650</v>
      </c>
    </row>
    <row r="74" spans="1:49" s="75" customFormat="1" ht="13" x14ac:dyDescent="0.3">
      <c r="A74" s="83" t="s">
        <v>312</v>
      </c>
      <c r="B74" s="130">
        <f t="shared" si="7"/>
        <v>60</v>
      </c>
      <c r="C74" s="84">
        <v>48</v>
      </c>
      <c r="D74" s="85">
        <f>ABS(ROUND(SUMIF('Trial Balance'!N:N,F74,'Trial Balance'!H:H),0))</f>
        <v>0</v>
      </c>
      <c r="E74" s="87">
        <f>ABS(ROUND(SUMIF('Trial Balance'!N:N,F74,'Trial Balance'!K:K),0)+G74)</f>
        <v>0</v>
      </c>
      <c r="F74" s="294" t="str">
        <f t="shared" si="5"/>
        <v>PL48</v>
      </c>
      <c r="I74" s="46">
        <f>SUMIF('Trial Balance'!$N:$N,F74,'Trial Balance'!H:H)</f>
        <v>0</v>
      </c>
      <c r="J74" s="46">
        <f>SUMIF('Trial Balance'!$N:$N,F74,'Trial Balance'!K:K)</f>
        <v>0</v>
      </c>
      <c r="O74" s="293">
        <f t="shared" si="0"/>
        <v>0</v>
      </c>
      <c r="P74" s="293">
        <f t="shared" si="1"/>
        <v>0</v>
      </c>
      <c r="AV74" s="3" t="s">
        <v>2643</v>
      </c>
      <c r="AW74" s="3" t="s">
        <v>2651</v>
      </c>
    </row>
    <row r="75" spans="1:49" s="75" customFormat="1" ht="13" x14ac:dyDescent="0.3">
      <c r="A75" s="83" t="s">
        <v>2739</v>
      </c>
      <c r="B75" s="130">
        <f t="shared" si="7"/>
        <v>61</v>
      </c>
      <c r="C75" s="84">
        <v>49</v>
      </c>
      <c r="D75" s="85">
        <f>ABS(ROUND(SUMIF('Trial Balance'!N:N,F75,'Trial Balance'!H:H),0))</f>
        <v>0</v>
      </c>
      <c r="E75" s="87">
        <f>ABS(ROUND(SUMIF('Trial Balance'!N:N,F75,'Trial Balance'!K:K),0)+G75)</f>
        <v>0</v>
      </c>
      <c r="F75" s="294" t="str">
        <f t="shared" si="5"/>
        <v>PL49</v>
      </c>
      <c r="I75" s="46">
        <f>SUMIF('Trial Balance'!$N:$N,F75,'Trial Balance'!H:H)</f>
        <v>0</v>
      </c>
      <c r="J75" s="46">
        <f>SUMIF('Trial Balance'!$N:$N,F75,'Trial Balance'!K:K)</f>
        <v>0</v>
      </c>
      <c r="O75" s="293">
        <f t="shared" si="0"/>
        <v>0</v>
      </c>
      <c r="P75" s="293">
        <f t="shared" si="1"/>
        <v>0</v>
      </c>
      <c r="AV75" s="3" t="s">
        <v>2644</v>
      </c>
      <c r="AW75" s="3" t="s">
        <v>2652</v>
      </c>
    </row>
    <row r="76" spans="1:49" s="75" customFormat="1" ht="13" x14ac:dyDescent="0.3">
      <c r="A76" s="83" t="s">
        <v>2740</v>
      </c>
      <c r="B76" s="130">
        <f t="shared" si="7"/>
        <v>62</v>
      </c>
      <c r="C76" s="84">
        <v>50</v>
      </c>
      <c r="D76" s="85">
        <f>ABS(ROUND(SUMIF('Trial Balance'!N:N,F76,'Trial Balance'!H:H),0))</f>
        <v>0</v>
      </c>
      <c r="E76" s="87">
        <f>ABS(ROUND(SUMIF('Trial Balance'!N:N,F76,'Trial Balance'!K:K),0)+G76)</f>
        <v>0</v>
      </c>
      <c r="F76" s="294" t="str">
        <f t="shared" si="5"/>
        <v>PL50</v>
      </c>
      <c r="I76" s="46">
        <f>SUMIF('Trial Balance'!$N:$N,F76,'Trial Balance'!H:H)</f>
        <v>0</v>
      </c>
      <c r="J76" s="46">
        <f>SUMIF('Trial Balance'!$N:$N,F76,'Trial Balance'!K:K)</f>
        <v>0</v>
      </c>
      <c r="O76" s="293">
        <f t="shared" si="0"/>
        <v>0</v>
      </c>
      <c r="P76" s="293">
        <f t="shared" si="1"/>
        <v>0</v>
      </c>
      <c r="AV76" s="3" t="s">
        <v>2645</v>
      </c>
      <c r="AW76" s="3" t="s">
        <v>2653</v>
      </c>
    </row>
    <row r="77" spans="1:49" s="75" customFormat="1" ht="13" x14ac:dyDescent="0.3">
      <c r="A77" s="83" t="s">
        <v>315</v>
      </c>
      <c r="B77" s="130">
        <f t="shared" si="7"/>
        <v>63</v>
      </c>
      <c r="C77" s="84">
        <v>51</v>
      </c>
      <c r="D77" s="85">
        <f>ABS(ROUND(SUMIF('Trial Balance'!N:N,F77,'Trial Balance'!H:H),0))</f>
        <v>0</v>
      </c>
      <c r="E77" s="87">
        <f>ABS(ROUND(SUMIF('Trial Balance'!N:N,F77,'Trial Balance'!K:K),0)+G77)</f>
        <v>0</v>
      </c>
      <c r="F77" s="294" t="str">
        <f t="shared" si="5"/>
        <v>PL51</v>
      </c>
      <c r="I77" s="46">
        <f>SUMIF('Trial Balance'!$N:$N,F77,'Trial Balance'!H:H)</f>
        <v>0</v>
      </c>
      <c r="J77" s="46">
        <f>SUMIF('Trial Balance'!$N:$N,F77,'Trial Balance'!K:K)</f>
        <v>0</v>
      </c>
      <c r="O77" s="293">
        <f t="shared" si="0"/>
        <v>0</v>
      </c>
      <c r="P77" s="293">
        <f t="shared" si="1"/>
        <v>0</v>
      </c>
      <c r="AV77" s="3" t="s">
        <v>2646</v>
      </c>
      <c r="AW77" s="3" t="s">
        <v>2654</v>
      </c>
    </row>
    <row r="78" spans="1:49" s="75" customFormat="1" ht="13" x14ac:dyDescent="0.3">
      <c r="A78" s="79" t="s">
        <v>316</v>
      </c>
      <c r="B78" s="131">
        <f t="shared" ref="B78:B85" si="8">B77+1</f>
        <v>64</v>
      </c>
      <c r="C78" s="90">
        <v>52</v>
      </c>
      <c r="D78" s="81">
        <f>D71+D73+D75+D76</f>
        <v>0</v>
      </c>
      <c r="E78" s="82">
        <f>E71+E73+E75+E76</f>
        <v>0</v>
      </c>
      <c r="F78" s="294" t="str">
        <f t="shared" si="5"/>
        <v>PL52</v>
      </c>
      <c r="O78" s="293">
        <f t="shared" si="0"/>
        <v>0</v>
      </c>
      <c r="P78" s="293">
        <f t="shared" si="1"/>
        <v>0</v>
      </c>
      <c r="AV78" s="3" t="s">
        <v>2647</v>
      </c>
      <c r="AW78" s="3" t="s">
        <v>2655</v>
      </c>
    </row>
    <row r="79" spans="1:49" s="75" customFormat="1" ht="20" x14ac:dyDescent="0.3">
      <c r="A79" s="88" t="s">
        <v>2741</v>
      </c>
      <c r="B79" s="133">
        <f t="shared" si="8"/>
        <v>65</v>
      </c>
      <c r="C79" s="90">
        <v>53</v>
      </c>
      <c r="D79" s="81">
        <f>D80-D81</f>
        <v>0</v>
      </c>
      <c r="E79" s="82">
        <f>E80-E81</f>
        <v>0</v>
      </c>
      <c r="F79" s="294" t="str">
        <f t="shared" si="5"/>
        <v>PL53</v>
      </c>
      <c r="O79" s="293">
        <f t="shared" si="0"/>
        <v>0</v>
      </c>
      <c r="P79" s="293">
        <f t="shared" si="1"/>
        <v>0</v>
      </c>
      <c r="AV79" s="3" t="s">
        <v>2656</v>
      </c>
      <c r="AW79" s="3" t="s">
        <v>2663</v>
      </c>
    </row>
    <row r="80" spans="1:49" s="75" customFormat="1" ht="13" x14ac:dyDescent="0.3">
      <c r="A80" s="83" t="s">
        <v>317</v>
      </c>
      <c r="B80" s="130">
        <f t="shared" si="8"/>
        <v>66</v>
      </c>
      <c r="C80" s="84">
        <v>54</v>
      </c>
      <c r="D80" s="85">
        <f>ABS(ROUND(SUMIF('Trial Balance'!N:N,F80,'Trial Balance'!H:H),0))</f>
        <v>0</v>
      </c>
      <c r="E80" s="87">
        <f>ABS(ROUND(SUMIF('Trial Balance'!N:N,F80,'Trial Balance'!K:K),0)+G80)</f>
        <v>0</v>
      </c>
      <c r="F80" s="294" t="str">
        <f t="shared" si="5"/>
        <v>PL54</v>
      </c>
      <c r="I80" s="46">
        <f>SUMIF('Trial Balance'!$N:$N,F80,'Trial Balance'!H:H)</f>
        <v>0</v>
      </c>
      <c r="J80" s="46">
        <f>SUMIF('Trial Balance'!$N:$N,F80,'Trial Balance'!K:K)</f>
        <v>0</v>
      </c>
      <c r="O80" s="293">
        <f t="shared" si="0"/>
        <v>0</v>
      </c>
      <c r="P80" s="293">
        <f t="shared" si="1"/>
        <v>0</v>
      </c>
      <c r="AV80" s="3" t="s">
        <v>2657</v>
      </c>
      <c r="AW80" s="3" t="s">
        <v>2664</v>
      </c>
    </row>
    <row r="81" spans="1:49" s="75" customFormat="1" ht="13" x14ac:dyDescent="0.3">
      <c r="A81" s="83" t="s">
        <v>319</v>
      </c>
      <c r="B81" s="130">
        <f t="shared" si="8"/>
        <v>67</v>
      </c>
      <c r="C81" s="84">
        <v>55</v>
      </c>
      <c r="D81" s="85">
        <f>ABS(ROUND(SUMIF('Trial Balance'!N:N,F81,'Trial Balance'!H:H),0))</f>
        <v>0</v>
      </c>
      <c r="E81" s="87">
        <f>ABS(ROUND(SUMIF('Trial Balance'!N:N,F81,'Trial Balance'!K:K),0)+G81)</f>
        <v>0</v>
      </c>
      <c r="F81" s="294" t="str">
        <f t="shared" si="5"/>
        <v>PL55</v>
      </c>
      <c r="I81" s="46">
        <f>SUMIF('Trial Balance'!$N:$N,F81,'Trial Balance'!H:H)</f>
        <v>0</v>
      </c>
      <c r="J81" s="46">
        <f>SUMIF('Trial Balance'!$N:$N,F81,'Trial Balance'!K:K)</f>
        <v>0</v>
      </c>
      <c r="O81" s="293">
        <f t="shared" si="0"/>
        <v>0</v>
      </c>
      <c r="P81" s="293">
        <f t="shared" si="1"/>
        <v>0</v>
      </c>
      <c r="AV81" s="3" t="s">
        <v>2658</v>
      </c>
      <c r="AW81" s="3" t="s">
        <v>2665</v>
      </c>
    </row>
    <row r="82" spans="1:49" s="75" customFormat="1" ht="13" x14ac:dyDescent="0.3">
      <c r="A82" s="83" t="s">
        <v>2742</v>
      </c>
      <c r="B82" s="130">
        <f t="shared" si="8"/>
        <v>68</v>
      </c>
      <c r="C82" s="84">
        <v>56</v>
      </c>
      <c r="D82" s="85">
        <f>ABS(ROUND(SUMIF('Trial Balance'!N:N,F82,'Trial Balance'!H:H),0))</f>
        <v>0</v>
      </c>
      <c r="E82" s="87">
        <f>ABS(ROUND(SUMIF('Trial Balance'!N:N,F82,'Trial Balance'!K:K),0)+G82)</f>
        <v>0</v>
      </c>
      <c r="F82" s="294" t="str">
        <f t="shared" si="5"/>
        <v>PL56</v>
      </c>
      <c r="I82" s="46">
        <f>SUMIF('Trial Balance'!$N:$N,F82,'Trial Balance'!H:H)</f>
        <v>0</v>
      </c>
      <c r="J82" s="46">
        <f>SUMIF('Trial Balance'!$N:$N,F82,'Trial Balance'!K:K)</f>
        <v>0</v>
      </c>
      <c r="O82" s="293">
        <f t="shared" si="0"/>
        <v>0</v>
      </c>
      <c r="P82" s="293">
        <f t="shared" si="1"/>
        <v>0</v>
      </c>
      <c r="AV82" s="3" t="s">
        <v>2659</v>
      </c>
      <c r="AW82" s="3" t="s">
        <v>2666</v>
      </c>
    </row>
    <row r="83" spans="1:49" s="75" customFormat="1" ht="13" x14ac:dyDescent="0.3">
      <c r="A83" s="83" t="s">
        <v>322</v>
      </c>
      <c r="B83" s="130">
        <f t="shared" si="8"/>
        <v>69</v>
      </c>
      <c r="C83" s="84">
        <v>57</v>
      </c>
      <c r="D83" s="85">
        <f>ABS(ROUND(SUMIF('Trial Balance'!N:N,F83,'Trial Balance'!H:H),0))</f>
        <v>0</v>
      </c>
      <c r="E83" s="87">
        <f>ABS(ROUND(SUMIF('Trial Balance'!N:N,F83,'Trial Balance'!K:K),0)+G83)</f>
        <v>0</v>
      </c>
      <c r="F83" s="294" t="str">
        <f t="shared" si="5"/>
        <v>PL57</v>
      </c>
      <c r="I83" s="46">
        <f>SUMIF('Trial Balance'!$N:$N,F83,'Trial Balance'!H:H)</f>
        <v>0</v>
      </c>
      <c r="J83" s="46">
        <f>SUMIF('Trial Balance'!$N:$N,F83,'Trial Balance'!K:K)</f>
        <v>0</v>
      </c>
      <c r="O83" s="293">
        <f t="shared" si="0"/>
        <v>0</v>
      </c>
      <c r="P83" s="293">
        <f t="shared" si="1"/>
        <v>0</v>
      </c>
      <c r="AV83" s="3" t="s">
        <v>2660</v>
      </c>
      <c r="AW83" s="3" t="s">
        <v>2667</v>
      </c>
    </row>
    <row r="84" spans="1:49" s="75" customFormat="1" ht="13" x14ac:dyDescent="0.3">
      <c r="A84" s="83" t="s">
        <v>2743</v>
      </c>
      <c r="B84" s="130">
        <f t="shared" si="8"/>
        <v>70</v>
      </c>
      <c r="C84" s="84">
        <v>58</v>
      </c>
      <c r="D84" s="85">
        <f>ABS(ROUND(SUMIF('Trial Balance'!N:N,F84,'Trial Balance'!H:H),0))</f>
        <v>0</v>
      </c>
      <c r="E84" s="87">
        <f>ABS(ROUND(SUMIF('Trial Balance'!N:N,F84,'Trial Balance'!K:K),0)+G84)</f>
        <v>0</v>
      </c>
      <c r="F84" s="294" t="str">
        <f t="shared" si="5"/>
        <v>PL58</v>
      </c>
      <c r="I84" s="46">
        <f>SUMIF('Trial Balance'!$N:$N,F84,'Trial Balance'!H:H)</f>
        <v>0</v>
      </c>
      <c r="J84" s="46">
        <f>SUMIF('Trial Balance'!$N:$N,F84,'Trial Balance'!K:K)</f>
        <v>0</v>
      </c>
      <c r="O84" s="293">
        <f t="shared" si="0"/>
        <v>0</v>
      </c>
      <c r="P84" s="293">
        <f t="shared" si="1"/>
        <v>0</v>
      </c>
      <c r="AV84" s="3" t="s">
        <v>2661</v>
      </c>
      <c r="AW84" s="3" t="s">
        <v>2668</v>
      </c>
    </row>
    <row r="85" spans="1:49" s="75" customFormat="1" ht="13" x14ac:dyDescent="0.3">
      <c r="A85" s="79" t="s">
        <v>323</v>
      </c>
      <c r="B85" s="131">
        <f t="shared" si="8"/>
        <v>71</v>
      </c>
      <c r="C85" s="90">
        <v>59</v>
      </c>
      <c r="D85" s="81">
        <f>D79+D82+D84</f>
        <v>0</v>
      </c>
      <c r="E85" s="82">
        <f>E79+E82+E84</f>
        <v>0</v>
      </c>
      <c r="F85" s="294" t="str">
        <f t="shared" si="5"/>
        <v>PL59</v>
      </c>
      <c r="O85" s="293">
        <f t="shared" si="0"/>
        <v>0</v>
      </c>
      <c r="P85" s="293">
        <f t="shared" si="1"/>
        <v>0</v>
      </c>
      <c r="AV85" s="3" t="s">
        <v>2662</v>
      </c>
      <c r="AW85" s="3" t="s">
        <v>2669</v>
      </c>
    </row>
    <row r="86" spans="1:49" s="75" customFormat="1" ht="13" x14ac:dyDescent="0.3">
      <c r="A86" s="78" t="s">
        <v>324</v>
      </c>
      <c r="B86" s="134"/>
      <c r="C86" s="84"/>
      <c r="D86" s="92"/>
      <c r="E86" s="93"/>
      <c r="F86" s="294" t="str">
        <f t="shared" si="5"/>
        <v>PL</v>
      </c>
      <c r="O86" s="293">
        <f t="shared" si="0"/>
        <v>0</v>
      </c>
      <c r="P86" s="293">
        <f t="shared" si="1"/>
        <v>0</v>
      </c>
      <c r="AV86" s="3"/>
      <c r="AW86" s="3"/>
    </row>
    <row r="87" spans="1:49" s="75" customFormat="1" ht="13" x14ac:dyDescent="0.3">
      <c r="A87" s="79" t="s">
        <v>325</v>
      </c>
      <c r="B87" s="131">
        <f>B85+1</f>
        <v>72</v>
      </c>
      <c r="C87" s="90">
        <v>60</v>
      </c>
      <c r="D87" s="81">
        <f>IF((D85-D78)&lt;0,-(D85-D78),0)</f>
        <v>0</v>
      </c>
      <c r="E87" s="82">
        <f>IF((E85-E78)&lt;0,-(E85-E78),0)</f>
        <v>0</v>
      </c>
      <c r="F87" s="294" t="str">
        <f t="shared" si="5"/>
        <v>PL60</v>
      </c>
      <c r="O87" s="293">
        <f t="shared" si="0"/>
        <v>0</v>
      </c>
      <c r="P87" s="293">
        <f t="shared" si="1"/>
        <v>0</v>
      </c>
      <c r="AV87" s="3" t="s">
        <v>2670</v>
      </c>
      <c r="AW87" s="3" t="s">
        <v>2672</v>
      </c>
    </row>
    <row r="88" spans="1:49" s="75" customFormat="1" ht="13" x14ac:dyDescent="0.3">
      <c r="A88" s="79" t="s">
        <v>326</v>
      </c>
      <c r="B88" s="131">
        <f>B87+1</f>
        <v>73</v>
      </c>
      <c r="C88" s="90">
        <v>61</v>
      </c>
      <c r="D88" s="81">
        <f>IF(D87=0,D85-D78,0)</f>
        <v>0</v>
      </c>
      <c r="E88" s="82">
        <f>IF(E87=0,E85-E78,0)</f>
        <v>0</v>
      </c>
      <c r="F88" s="294" t="str">
        <f t="shared" si="5"/>
        <v>PL61</v>
      </c>
      <c r="O88" s="293">
        <f t="shared" si="0"/>
        <v>0</v>
      </c>
      <c r="P88" s="293">
        <f t="shared" si="1"/>
        <v>0</v>
      </c>
      <c r="AV88" s="3" t="s">
        <v>2671</v>
      </c>
      <c r="AW88" s="3" t="s">
        <v>2673</v>
      </c>
    </row>
    <row r="89" spans="1:49" s="75" customFormat="1" ht="13" x14ac:dyDescent="0.3">
      <c r="A89" s="79" t="s">
        <v>327</v>
      </c>
      <c r="B89" s="131">
        <f>B88+1</f>
        <v>74</v>
      </c>
      <c r="C89" s="90">
        <v>62</v>
      </c>
      <c r="D89" s="81">
        <f>D28+D78</f>
        <v>0</v>
      </c>
      <c r="E89" s="82">
        <f>E28+E78</f>
        <v>0</v>
      </c>
      <c r="F89" s="294" t="str">
        <f t="shared" si="5"/>
        <v>PL62</v>
      </c>
      <c r="O89" s="293">
        <f t="shared" ref="O89:O101" si="9">D89-M89</f>
        <v>0</v>
      </c>
      <c r="P89" s="293">
        <f t="shared" ref="P89:P101" si="10">E89-N89</f>
        <v>0</v>
      </c>
      <c r="AV89" s="3" t="s">
        <v>2674</v>
      </c>
      <c r="AW89" s="3" t="s">
        <v>2677</v>
      </c>
    </row>
    <row r="90" spans="1:49" s="75" customFormat="1" ht="13" x14ac:dyDescent="0.3">
      <c r="A90" s="79" t="s">
        <v>328</v>
      </c>
      <c r="B90" s="131">
        <f>B89+1</f>
        <v>75</v>
      </c>
      <c r="C90" s="90">
        <v>63</v>
      </c>
      <c r="D90" s="81">
        <f>D67+D85</f>
        <v>0</v>
      </c>
      <c r="E90" s="82">
        <f>E67+E85</f>
        <v>0</v>
      </c>
      <c r="F90" s="294" t="str">
        <f t="shared" si="5"/>
        <v>PL63</v>
      </c>
      <c r="O90" s="293">
        <f t="shared" si="9"/>
        <v>0</v>
      </c>
      <c r="P90" s="293">
        <f t="shared" si="10"/>
        <v>0</v>
      </c>
      <c r="AV90" s="3" t="s">
        <v>2675</v>
      </c>
      <c r="AW90" s="3" t="s">
        <v>2676</v>
      </c>
    </row>
    <row r="91" spans="1:49" s="75" customFormat="1" ht="13" x14ac:dyDescent="0.3">
      <c r="A91" s="78" t="s">
        <v>2744</v>
      </c>
      <c r="B91" s="134"/>
      <c r="C91" s="84"/>
      <c r="D91" s="92"/>
      <c r="E91" s="93"/>
      <c r="F91" s="294" t="str">
        <f t="shared" si="5"/>
        <v>PL</v>
      </c>
      <c r="O91" s="293">
        <f t="shared" si="9"/>
        <v>0</v>
      </c>
      <c r="P91" s="293">
        <f t="shared" si="10"/>
        <v>0</v>
      </c>
      <c r="AV91" s="3"/>
      <c r="AW91" s="3"/>
    </row>
    <row r="92" spans="1:49" s="75" customFormat="1" ht="13" x14ac:dyDescent="0.3">
      <c r="A92" s="79" t="s">
        <v>329</v>
      </c>
      <c r="B92" s="131">
        <f>B90+1</f>
        <v>76</v>
      </c>
      <c r="C92" s="90">
        <v>64</v>
      </c>
      <c r="D92" s="81">
        <f>IF((D90-D89)&lt;0,-(D90-D89),0)</f>
        <v>0</v>
      </c>
      <c r="E92" s="82">
        <f>IF((E90-E89)&lt;0,-(E90-E89),0)</f>
        <v>0</v>
      </c>
      <c r="F92" s="294" t="str">
        <f t="shared" si="5"/>
        <v>PL64</v>
      </c>
      <c r="O92" s="293">
        <f t="shared" si="9"/>
        <v>0</v>
      </c>
      <c r="P92" s="293">
        <f t="shared" si="10"/>
        <v>0</v>
      </c>
      <c r="AV92" s="3" t="s">
        <v>2678</v>
      </c>
      <c r="AW92" s="3" t="s">
        <v>2680</v>
      </c>
    </row>
    <row r="93" spans="1:49" s="75" customFormat="1" ht="13" x14ac:dyDescent="0.3">
      <c r="A93" s="79" t="s">
        <v>330</v>
      </c>
      <c r="B93" s="131">
        <f>B92+1</f>
        <v>77</v>
      </c>
      <c r="C93" s="90">
        <v>65</v>
      </c>
      <c r="D93" s="81">
        <f>IF(D92=0,D90-D89,0)</f>
        <v>0</v>
      </c>
      <c r="E93" s="82">
        <f>IF(E92=0,E90-E89,0)</f>
        <v>0</v>
      </c>
      <c r="F93" s="294" t="str">
        <f t="shared" si="5"/>
        <v>PL65</v>
      </c>
      <c r="O93" s="293">
        <f t="shared" si="9"/>
        <v>0</v>
      </c>
      <c r="P93" s="293">
        <f t="shared" si="10"/>
        <v>0</v>
      </c>
      <c r="AV93" s="3" t="s">
        <v>2679</v>
      </c>
      <c r="AW93" s="3" t="s">
        <v>2681</v>
      </c>
    </row>
    <row r="94" spans="1:49" s="75" customFormat="1" ht="13" x14ac:dyDescent="0.3">
      <c r="A94" s="83" t="s">
        <v>2745</v>
      </c>
      <c r="B94" s="130">
        <f>B93+1</f>
        <v>78</v>
      </c>
      <c r="C94" s="84">
        <v>66</v>
      </c>
      <c r="D94" s="85">
        <f>ABS(ROUND(SUMIF('Trial Balance'!N:N,F94,'Trial Balance'!H:H),0))</f>
        <v>0</v>
      </c>
      <c r="E94" s="87">
        <f>ABS(ROUND(SUMIF('Trial Balance'!N:N,F94,'Trial Balance'!K:K),0)+G94)</f>
        <v>0</v>
      </c>
      <c r="F94" s="294" t="str">
        <f t="shared" si="5"/>
        <v>PL66</v>
      </c>
      <c r="I94" s="46">
        <f>SUMIF('Trial Balance'!$N:$N,F94,'Trial Balance'!H:H)</f>
        <v>0</v>
      </c>
      <c r="J94" s="46">
        <f>SUMIF('Trial Balance'!$N:$N,F94,'Trial Balance'!K:K)</f>
        <v>0</v>
      </c>
      <c r="O94" s="293">
        <f t="shared" si="9"/>
        <v>0</v>
      </c>
      <c r="P94" s="293">
        <f t="shared" si="10"/>
        <v>0</v>
      </c>
      <c r="AV94" s="3" t="s">
        <v>2682</v>
      </c>
      <c r="AW94" s="3" t="s">
        <v>2687</v>
      </c>
    </row>
    <row r="95" spans="1:49" s="75" customFormat="1" ht="20" x14ac:dyDescent="0.3">
      <c r="A95" s="83" t="s">
        <v>2746</v>
      </c>
      <c r="B95" s="130">
        <f>B94+1</f>
        <v>79</v>
      </c>
      <c r="C95" s="84" t="s">
        <v>1518</v>
      </c>
      <c r="D95" s="85">
        <f>ABS(ROUND(SUMIF('Trial Balance'!N:N,F95,'Trial Balance'!H:H),0))</f>
        <v>0</v>
      </c>
      <c r="E95" s="87">
        <f>ABS(ROUND(SUMIF('Trial Balance'!N:N,F95,'Trial Balance'!K:K),0)+G95)</f>
        <v>0</v>
      </c>
      <c r="F95" s="294" t="str">
        <f t="shared" si="5"/>
        <v>PL66a</v>
      </c>
      <c r="I95" s="46"/>
      <c r="J95" s="46"/>
      <c r="O95" s="293">
        <f t="shared" si="9"/>
        <v>0</v>
      </c>
      <c r="P95" s="293">
        <f t="shared" si="10"/>
        <v>0</v>
      </c>
      <c r="AV95" s="3" t="s">
        <v>2683</v>
      </c>
      <c r="AW95" s="3" t="s">
        <v>2688</v>
      </c>
    </row>
    <row r="96" spans="1:49" s="75" customFormat="1" ht="20" x14ac:dyDescent="0.3">
      <c r="A96" s="83" t="s">
        <v>2747</v>
      </c>
      <c r="B96" s="130">
        <f t="shared" ref="B96:B98" si="11">B95+1</f>
        <v>80</v>
      </c>
      <c r="C96" s="84" t="s">
        <v>1519</v>
      </c>
      <c r="D96" s="85">
        <f>ABS(ROUND(SUMIF('Trial Balance'!N:N,F96,'Trial Balance'!H:H),0))</f>
        <v>0</v>
      </c>
      <c r="E96" s="87">
        <f>ABS(ROUND(SUMIF('Trial Balance'!N:N,F96,'Trial Balance'!K:K),0)+G96)</f>
        <v>0</v>
      </c>
      <c r="F96" s="294" t="str">
        <f t="shared" si="5"/>
        <v>PL66b</v>
      </c>
      <c r="I96" s="46"/>
      <c r="J96" s="46"/>
      <c r="O96" s="293">
        <f t="shared" si="9"/>
        <v>0</v>
      </c>
      <c r="P96" s="293">
        <f t="shared" si="10"/>
        <v>0</v>
      </c>
      <c r="AV96" s="3" t="s">
        <v>2684</v>
      </c>
      <c r="AW96" s="3" t="s">
        <v>2689</v>
      </c>
    </row>
    <row r="97" spans="1:49" s="75" customFormat="1" ht="13" x14ac:dyDescent="0.3">
      <c r="A97" s="83" t="s">
        <v>2748</v>
      </c>
      <c r="B97" s="130">
        <f t="shared" si="11"/>
        <v>81</v>
      </c>
      <c r="C97" s="84">
        <v>67</v>
      </c>
      <c r="D97" s="85">
        <f>ABS(ROUND(SUMIF('Trial Balance'!N:N,F97,'Trial Balance'!H:H),0))</f>
        <v>0</v>
      </c>
      <c r="E97" s="87">
        <f>ABS(ROUND(SUMIF('Trial Balance'!N:N,F97,'Trial Balance'!K:K),0)+G97)</f>
        <v>0</v>
      </c>
      <c r="F97" s="294" t="str">
        <f t="shared" si="5"/>
        <v>PL67</v>
      </c>
      <c r="I97" s="46">
        <f>SUMIF('Trial Balance'!$N:$N,F97,'Trial Balance'!H:H)</f>
        <v>0</v>
      </c>
      <c r="J97" s="46">
        <f>SUMIF('Trial Balance'!$N:$N,F97,'Trial Balance'!K:K)</f>
        <v>0</v>
      </c>
      <c r="O97" s="293">
        <f t="shared" si="9"/>
        <v>0</v>
      </c>
      <c r="P97" s="293">
        <f t="shared" si="10"/>
        <v>0</v>
      </c>
      <c r="AV97" s="3" t="s">
        <v>2685</v>
      </c>
      <c r="AW97" s="3" t="s">
        <v>2690</v>
      </c>
    </row>
    <row r="98" spans="1:49" s="75" customFormat="1" ht="13" x14ac:dyDescent="0.3">
      <c r="A98" s="83" t="s">
        <v>2749</v>
      </c>
      <c r="B98" s="130">
        <f t="shared" si="11"/>
        <v>82</v>
      </c>
      <c r="C98" s="84">
        <v>68</v>
      </c>
      <c r="D98" s="85">
        <f>ABS(ROUND(SUMIF('Trial Balance'!N:N,F98,'Trial Balance'!H:H),0))</f>
        <v>0</v>
      </c>
      <c r="E98" s="87">
        <f>ABS(ROUND(SUMIF('Trial Balance'!N:N,F98,'Trial Balance'!K:K),0)+G98)</f>
        <v>0</v>
      </c>
      <c r="F98" s="294" t="str">
        <f t="shared" si="5"/>
        <v>PL68</v>
      </c>
      <c r="I98" s="46">
        <f>SUMIF('Trial Balance'!$N:$N,F98,'Trial Balance'!H:H)</f>
        <v>0</v>
      </c>
      <c r="J98" s="46">
        <f>SUMIF('Trial Balance'!$N:$N,F98,'Trial Balance'!K:K)</f>
        <v>0</v>
      </c>
      <c r="O98" s="293">
        <f t="shared" si="9"/>
        <v>0</v>
      </c>
      <c r="P98" s="293">
        <f t="shared" si="10"/>
        <v>0</v>
      </c>
      <c r="AV98" s="3" t="s">
        <v>2686</v>
      </c>
      <c r="AW98" s="3" t="s">
        <v>2691</v>
      </c>
    </row>
    <row r="99" spans="1:49" s="75" customFormat="1" ht="13" x14ac:dyDescent="0.3">
      <c r="A99" s="78" t="s">
        <v>2750</v>
      </c>
      <c r="B99" s="134"/>
      <c r="C99" s="92"/>
      <c r="D99" s="92"/>
      <c r="E99" s="93"/>
      <c r="F99" s="294" t="str">
        <f t="shared" si="5"/>
        <v>PL</v>
      </c>
      <c r="O99" s="293">
        <f t="shared" si="9"/>
        <v>0</v>
      </c>
      <c r="P99" s="293">
        <f t="shared" si="10"/>
        <v>0</v>
      </c>
      <c r="AV99" s="3"/>
      <c r="AW99" s="3"/>
    </row>
    <row r="100" spans="1:49" s="75" customFormat="1" ht="13" x14ac:dyDescent="0.3">
      <c r="A100" s="79" t="s">
        <v>1524</v>
      </c>
      <c r="B100" s="131">
        <f>B98+1</f>
        <v>83</v>
      </c>
      <c r="C100" s="90">
        <v>69</v>
      </c>
      <c r="D100" s="81">
        <f>IF((D92-D93-D94-D97-D98-D95+D96)&gt;0,(D92-D93-D94-D97-D98-D95+D96),0)</f>
        <v>0</v>
      </c>
      <c r="E100" s="81">
        <f>IF((E92-E93-E94-E97-E98-E95+E96)&gt;0,(E92-E93-E94-E97-E98-E95+E96),0)</f>
        <v>0</v>
      </c>
      <c r="F100" s="294" t="str">
        <f t="shared" si="5"/>
        <v>PL69</v>
      </c>
      <c r="O100" s="293">
        <f t="shared" si="9"/>
        <v>0</v>
      </c>
      <c r="P100" s="293">
        <f t="shared" si="10"/>
        <v>0</v>
      </c>
      <c r="AV100" s="3" t="s">
        <v>2692</v>
      </c>
      <c r="AW100" s="3" t="s">
        <v>2694</v>
      </c>
    </row>
    <row r="101" spans="1:49" s="75" customFormat="1" ht="13.5" thickBot="1" x14ac:dyDescent="0.35">
      <c r="A101" s="94" t="s">
        <v>333</v>
      </c>
      <c r="B101" s="135">
        <f>B100+1</f>
        <v>84</v>
      </c>
      <c r="C101" s="95">
        <v>70</v>
      </c>
      <c r="D101" s="96">
        <f>IF(D100=0,-(D92-D93-D94-D97-D98-D95+D96),0)</f>
        <v>0</v>
      </c>
      <c r="E101" s="96">
        <f>IF(E100=0,-(E92-E93-E94-E97-E98-E95+E96),0)</f>
        <v>0</v>
      </c>
      <c r="F101" s="294" t="str">
        <f t="shared" si="5"/>
        <v>PL70</v>
      </c>
      <c r="O101" s="293">
        <f t="shared" si="9"/>
        <v>0</v>
      </c>
      <c r="P101" s="293">
        <f t="shared" si="10"/>
        <v>0</v>
      </c>
      <c r="AV101" s="3" t="s">
        <v>2693</v>
      </c>
      <c r="AW101" s="3" t="s">
        <v>2695</v>
      </c>
    </row>
    <row r="102" spans="1:49" s="75" customFormat="1" ht="13" x14ac:dyDescent="0.3">
      <c r="A102" s="76"/>
      <c r="B102" s="128"/>
      <c r="C102" s="36"/>
      <c r="D102" s="97"/>
      <c r="E102" s="98"/>
      <c r="F102" s="34"/>
      <c r="AV102" s="3"/>
      <c r="AW102" s="3"/>
    </row>
    <row r="103" spans="1:49" s="75" customFormat="1" ht="13.5" thickBot="1" x14ac:dyDescent="0.35">
      <c r="A103" s="76"/>
      <c r="B103" s="128"/>
      <c r="C103" s="34"/>
      <c r="D103" s="98"/>
      <c r="E103" s="98"/>
      <c r="F103" s="34"/>
      <c r="AV103" s="3"/>
      <c r="AW103" s="3"/>
    </row>
    <row r="104" spans="1:49" s="75" customFormat="1" ht="13" x14ac:dyDescent="0.3">
      <c r="A104" s="99" t="s">
        <v>334</v>
      </c>
      <c r="B104" s="136"/>
      <c r="C104" s="34"/>
      <c r="D104" s="100">
        <f>SUM('1. F10'!D59:D60)</f>
        <v>0</v>
      </c>
      <c r="E104" s="101">
        <f>SUM('1. F10'!E59:E60)</f>
        <v>0</v>
      </c>
      <c r="F104" s="34"/>
      <c r="AV104" s="3"/>
      <c r="AW104" s="3"/>
    </row>
    <row r="105" spans="1:49" s="75" customFormat="1" ht="13.5" thickBot="1" x14ac:dyDescent="0.35">
      <c r="A105" s="102" t="s">
        <v>258</v>
      </c>
      <c r="B105" s="137"/>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9" zoomScaleNormal="100" workbookViewId="0">
      <selection activeCell="C24" sqref="C24"/>
    </sheetView>
  </sheetViews>
  <sheetFormatPr defaultRowHeight="12" outlineLevelCol="1" x14ac:dyDescent="0.3"/>
  <cols>
    <col min="1" max="1" width="74.44140625" hidden="1" customWidth="1" outlineLevel="1"/>
    <col min="2" max="2" width="78.109375" customWidth="1" collapsed="1"/>
    <col min="3" max="4" width="12" style="108" bestFit="1" customWidth="1"/>
    <col min="5" max="5" width="21.109375" style="5" customWidth="1"/>
    <col min="6" max="6" width="16.77734375" style="5" bestFit="1" customWidth="1"/>
    <col min="7" max="7" width="24.44140625" style="5" customWidth="1"/>
    <col min="8" max="8" width="1.6640625" customWidth="1"/>
    <col min="9" max="9" width="23.6640625" bestFit="1" customWidth="1"/>
    <col min="10" max="10" width="29.109375" style="140" customWidth="1"/>
  </cols>
  <sheetData>
    <row r="1" spans="2:3" x14ac:dyDescent="0.3">
      <c r="B1" s="1" t="s">
        <v>0</v>
      </c>
      <c r="C1" s="3" t="str">
        <f>'2. F20'!B1</f>
        <v>X</v>
      </c>
    </row>
    <row r="2" spans="2:3" x14ac:dyDescent="0.3">
      <c r="B2" s="1" t="s">
        <v>2</v>
      </c>
      <c r="C2" s="3" t="str">
        <f>'2. F20'!B2</f>
        <v>X</v>
      </c>
    </row>
    <row r="3" spans="2:3" x14ac:dyDescent="0.3">
      <c r="B3" s="1" t="s">
        <v>3</v>
      </c>
      <c r="C3" s="3" t="str">
        <f>'2. F20'!B3</f>
        <v>X</v>
      </c>
    </row>
    <row r="4" spans="2:3" x14ac:dyDescent="0.3">
      <c r="B4" s="1" t="s">
        <v>4</v>
      </c>
      <c r="C4" s="3" t="str">
        <f>'2. F20'!B4</f>
        <v>X</v>
      </c>
    </row>
    <row r="5" spans="2:3" x14ac:dyDescent="0.3">
      <c r="B5" s="1" t="s">
        <v>5</v>
      </c>
      <c r="C5" s="3" t="str">
        <f>'2. F20'!B5</f>
        <v>X</v>
      </c>
    </row>
    <row r="6" spans="2:3" x14ac:dyDescent="0.3">
      <c r="B6" s="1" t="s">
        <v>6</v>
      </c>
      <c r="C6" s="3" t="str">
        <f>'2. F20'!B6</f>
        <v>X</v>
      </c>
    </row>
    <row r="7" spans="2:3" x14ac:dyDescent="0.3">
      <c r="B7" s="1" t="s">
        <v>7</v>
      </c>
      <c r="C7" s="3">
        <f>'2. F20'!B7</f>
        <v>2022</v>
      </c>
    </row>
    <row r="17" spans="1:14" ht="36" x14ac:dyDescent="0.3">
      <c r="A17" s="107" t="s">
        <v>1195</v>
      </c>
      <c r="B17" s="111" t="s">
        <v>1196</v>
      </c>
      <c r="C17" s="122" t="s">
        <v>1510</v>
      </c>
      <c r="D17" s="111" t="s">
        <v>161</v>
      </c>
      <c r="E17" s="112" t="s">
        <v>1197</v>
      </c>
      <c r="F17" s="112" t="s">
        <v>1198</v>
      </c>
      <c r="I17" s="145" t="s">
        <v>1507</v>
      </c>
      <c r="J17" s="146" t="s">
        <v>50</v>
      </c>
    </row>
    <row r="18" spans="1:14" x14ac:dyDescent="0.3">
      <c r="A18" s="2" t="s">
        <v>1199</v>
      </c>
      <c r="B18" s="113" t="s">
        <v>1199</v>
      </c>
      <c r="C18" s="111"/>
      <c r="D18" s="111" t="s">
        <v>1200</v>
      </c>
      <c r="E18" s="110">
        <v>1</v>
      </c>
      <c r="F18" s="110">
        <v>2</v>
      </c>
      <c r="G18" s="26"/>
      <c r="H18" s="2"/>
      <c r="I18" s="2"/>
      <c r="J18" s="139"/>
      <c r="K18" s="2"/>
      <c r="L18" s="2"/>
      <c r="M18" s="2"/>
      <c r="N18" s="2"/>
    </row>
    <row r="19" spans="1:14" ht="24" x14ac:dyDescent="0.3">
      <c r="A19" t="s">
        <v>1201</v>
      </c>
      <c r="B19" s="114" t="s">
        <v>1202</v>
      </c>
      <c r="C19" s="115">
        <v>1</v>
      </c>
      <c r="D19" s="115">
        <v>1</v>
      </c>
      <c r="E19" s="45">
        <f>IF(F19=0,0,1)</f>
        <v>0</v>
      </c>
      <c r="F19" s="45">
        <f>ABS(ROUND(SUMIF('Trial Balance'!$Q$3:$Q$5,"BS43",'Trial Balance'!$P$3:$P$5),0))</f>
        <v>0</v>
      </c>
      <c r="I19" t="s">
        <v>1203</v>
      </c>
      <c r="J19" s="140" t="s">
        <v>1204</v>
      </c>
    </row>
    <row r="20" spans="1:14" ht="24" x14ac:dyDescent="0.3">
      <c r="A20" t="s">
        <v>1205</v>
      </c>
      <c r="B20" s="114" t="s">
        <v>1206</v>
      </c>
      <c r="C20" s="115">
        <v>2</v>
      </c>
      <c r="D20" s="115">
        <v>2</v>
      </c>
      <c r="E20" s="45">
        <f>IF(F20=0,0,1)</f>
        <v>0</v>
      </c>
      <c r="F20" s="45">
        <f>ABS(ROUND(SUMIF('Trial Balance'!$Q$3:$Q$5,"BS44",'Trial Balance'!$P$3:$P$5),0))</f>
        <v>0</v>
      </c>
      <c r="I20" t="s">
        <v>1203</v>
      </c>
      <c r="J20" s="140" t="s">
        <v>1204</v>
      </c>
    </row>
    <row r="21" spans="1:14" x14ac:dyDescent="0.3">
      <c r="A21" t="s">
        <v>1207</v>
      </c>
      <c r="B21" s="114" t="s">
        <v>1208</v>
      </c>
      <c r="C21" s="115">
        <v>3</v>
      </c>
      <c r="D21" s="115">
        <v>3</v>
      </c>
      <c r="E21" s="45">
        <v>0</v>
      </c>
      <c r="F21" s="45">
        <v>0</v>
      </c>
      <c r="I21" t="s">
        <v>1210</v>
      </c>
    </row>
    <row r="23" spans="1:14" ht="36" x14ac:dyDescent="0.3">
      <c r="A23" s="109" t="s">
        <v>1211</v>
      </c>
      <c r="B23" s="117" t="s">
        <v>1212</v>
      </c>
      <c r="C23" s="122" t="s">
        <v>1510</v>
      </c>
      <c r="D23" s="117" t="s">
        <v>161</v>
      </c>
      <c r="E23" s="118" t="s">
        <v>1213</v>
      </c>
      <c r="F23" s="118" t="s">
        <v>1214</v>
      </c>
      <c r="G23" s="118" t="s">
        <v>1215</v>
      </c>
      <c r="H23" s="2"/>
      <c r="J23" s="139"/>
      <c r="K23" s="2"/>
      <c r="L23" s="2"/>
      <c r="M23" s="2"/>
      <c r="N23" s="2"/>
    </row>
    <row r="24" spans="1:14" x14ac:dyDescent="0.3">
      <c r="A24" s="2" t="s">
        <v>1216</v>
      </c>
      <c r="B24" s="113" t="s">
        <v>1216</v>
      </c>
      <c r="C24" s="111"/>
      <c r="D24" s="111" t="s">
        <v>1200</v>
      </c>
      <c r="E24" s="112" t="s">
        <v>1217</v>
      </c>
      <c r="F24" s="112">
        <v>2</v>
      </c>
      <c r="G24" s="112">
        <v>3</v>
      </c>
      <c r="H24" s="2"/>
      <c r="J24" s="139"/>
      <c r="K24" s="2"/>
      <c r="L24" s="2"/>
      <c r="M24" s="2"/>
      <c r="N24" s="2"/>
    </row>
    <row r="25" spans="1:14" x14ac:dyDescent="0.3">
      <c r="A25" t="s">
        <v>1218</v>
      </c>
      <c r="B25" s="113" t="s">
        <v>1525</v>
      </c>
      <c r="C25" s="111">
        <v>4</v>
      </c>
      <c r="D25" s="111">
        <v>4</v>
      </c>
      <c r="E25" s="110">
        <f>E26+SUM(E36:E38)+E40+E30</f>
        <v>0</v>
      </c>
      <c r="F25" s="110">
        <f>F26+SUM(F36:F38)+F40+F30</f>
        <v>0</v>
      </c>
      <c r="G25" s="110">
        <f>G26+SUM(G36:G38)+G40+G30</f>
        <v>0</v>
      </c>
      <c r="I25" t="s">
        <v>1227</v>
      </c>
    </row>
    <row r="26" spans="1:14" x14ac:dyDescent="0.3">
      <c r="A26" t="s">
        <v>1219</v>
      </c>
      <c r="B26" s="113" t="s">
        <v>1526</v>
      </c>
      <c r="C26" s="111">
        <v>5</v>
      </c>
      <c r="D26" s="111">
        <v>5</v>
      </c>
      <c r="E26" s="110">
        <f>SUM(E27:E29)</f>
        <v>0</v>
      </c>
      <c r="F26" s="110">
        <f t="shared" ref="F26:G26" si="0">SUM(F27:F29)</f>
        <v>0</v>
      </c>
      <c r="G26" s="45">
        <f t="shared" si="0"/>
        <v>0</v>
      </c>
      <c r="I26" t="s">
        <v>1227</v>
      </c>
    </row>
    <row r="27" spans="1:14" ht="24" x14ac:dyDescent="0.3">
      <c r="A27" t="s">
        <v>1220</v>
      </c>
      <c r="B27" s="114" t="s">
        <v>1221</v>
      </c>
      <c r="C27" s="115">
        <v>6</v>
      </c>
      <c r="D27" s="115">
        <v>6</v>
      </c>
      <c r="E27" s="45">
        <f>F27</f>
        <v>0</v>
      </c>
      <c r="F27" s="45">
        <v>0</v>
      </c>
      <c r="G27" s="45">
        <v>0</v>
      </c>
      <c r="I27" t="s">
        <v>1210</v>
      </c>
      <c r="J27" s="140" t="s">
        <v>1508</v>
      </c>
    </row>
    <row r="28" spans="1:14" ht="24" x14ac:dyDescent="0.3">
      <c r="A28" t="s">
        <v>1222</v>
      </c>
      <c r="B28" s="114" t="s">
        <v>1223</v>
      </c>
      <c r="C28" s="115">
        <v>7</v>
      </c>
      <c r="D28" s="115">
        <v>7</v>
      </c>
      <c r="E28" s="45">
        <f>F28</f>
        <v>0</v>
      </c>
      <c r="F28" s="45">
        <v>0</v>
      </c>
      <c r="G28" s="45">
        <v>0</v>
      </c>
      <c r="I28" t="s">
        <v>1210</v>
      </c>
      <c r="J28" s="140" t="s">
        <v>1508</v>
      </c>
    </row>
    <row r="29" spans="1:14" x14ac:dyDescent="0.3">
      <c r="A29" t="s">
        <v>1224</v>
      </c>
      <c r="B29" s="114" t="s">
        <v>1225</v>
      </c>
      <c r="C29" s="115">
        <v>8</v>
      </c>
      <c r="D29" s="115">
        <v>8</v>
      </c>
      <c r="E29" s="45">
        <f>F29</f>
        <v>0</v>
      </c>
      <c r="F29" s="45">
        <f>SUM('N9 - TP'!F20:G20)</f>
        <v>0</v>
      </c>
      <c r="G29" s="45">
        <v>0</v>
      </c>
      <c r="I29" t="s">
        <v>1203</v>
      </c>
      <c r="J29" s="140" t="s">
        <v>2397</v>
      </c>
    </row>
    <row r="30" spans="1:14" x14ac:dyDescent="0.3">
      <c r="A30" t="s">
        <v>1226</v>
      </c>
      <c r="B30" s="113" t="s">
        <v>1527</v>
      </c>
      <c r="C30" s="111">
        <v>9</v>
      </c>
      <c r="D30" s="111">
        <v>9</v>
      </c>
      <c r="E30" s="110">
        <f>SUM(E31:E35)</f>
        <v>0</v>
      </c>
      <c r="F30" s="110">
        <f t="shared" ref="F30:G30" si="1">SUM(F31:F35)</f>
        <v>0</v>
      </c>
      <c r="G30" s="110">
        <f t="shared" si="1"/>
        <v>0</v>
      </c>
      <c r="I30" t="s">
        <v>1227</v>
      </c>
    </row>
    <row r="31" spans="1:14" ht="24" x14ac:dyDescent="0.3">
      <c r="A31" t="s">
        <v>1228</v>
      </c>
      <c r="B31" s="114" t="s">
        <v>1528</v>
      </c>
      <c r="C31" s="115">
        <v>10</v>
      </c>
      <c r="D31" s="115">
        <v>10</v>
      </c>
      <c r="E31" s="45">
        <f>F31</f>
        <v>0</v>
      </c>
      <c r="F31" s="45">
        <f>ABS(ROUND(SUMIF('Trial Balance'!W:W,D31,'Trial Balance'!K:K),0))</f>
        <v>0</v>
      </c>
      <c r="G31" s="45">
        <v>0</v>
      </c>
      <c r="I31" t="s">
        <v>1203</v>
      </c>
      <c r="J31" s="140" t="s">
        <v>1508</v>
      </c>
    </row>
    <row r="32" spans="1:14" ht="24" x14ac:dyDescent="0.3">
      <c r="A32" t="s">
        <v>1229</v>
      </c>
      <c r="B32" s="114" t="s">
        <v>1529</v>
      </c>
      <c r="C32" s="115">
        <v>11</v>
      </c>
      <c r="D32" s="115">
        <v>11</v>
      </c>
      <c r="E32" s="45">
        <f t="shared" ref="E32:E35" si="2">F32</f>
        <v>0</v>
      </c>
      <c r="F32" s="45">
        <f>ABS(ROUND(SUMIF('Trial Balance'!W:W,D32,'Trial Balance'!K:K),0))</f>
        <v>0</v>
      </c>
      <c r="G32" s="45">
        <v>0</v>
      </c>
      <c r="I32" t="s">
        <v>1203</v>
      </c>
      <c r="J32" s="140" t="s">
        <v>1508</v>
      </c>
    </row>
    <row r="33" spans="1:14" ht="24" x14ac:dyDescent="0.3">
      <c r="A33" t="s">
        <v>1230</v>
      </c>
      <c r="B33" s="114" t="s">
        <v>1231</v>
      </c>
      <c r="C33" s="115">
        <v>12</v>
      </c>
      <c r="D33" s="115">
        <v>12</v>
      </c>
      <c r="E33" s="45">
        <f t="shared" si="2"/>
        <v>0</v>
      </c>
      <c r="F33" s="45">
        <f>ABS(ROUND(SUMIF('Trial Balance'!W:W,D33,'Trial Balance'!K:K),0))</f>
        <v>0</v>
      </c>
      <c r="G33" s="45">
        <v>0</v>
      </c>
      <c r="I33" t="s">
        <v>1203</v>
      </c>
      <c r="J33" s="140" t="s">
        <v>1508</v>
      </c>
    </row>
    <row r="34" spans="1:14" ht="24" x14ac:dyDescent="0.3">
      <c r="A34" t="s">
        <v>1232</v>
      </c>
      <c r="B34" s="114" t="s">
        <v>1233</v>
      </c>
      <c r="C34" s="115">
        <v>13</v>
      </c>
      <c r="D34" s="115">
        <v>13</v>
      </c>
      <c r="E34" s="45">
        <f t="shared" si="2"/>
        <v>0</v>
      </c>
      <c r="F34" s="45">
        <f>ABS(ROUND(SUMIF('Trial Balance'!W:W,D34,'Trial Balance'!K:K),0))</f>
        <v>0</v>
      </c>
      <c r="G34" s="45">
        <v>0</v>
      </c>
      <c r="I34" t="s">
        <v>1203</v>
      </c>
      <c r="J34" s="140" t="s">
        <v>1508</v>
      </c>
    </row>
    <row r="35" spans="1:14" ht="24" x14ac:dyDescent="0.3">
      <c r="A35" t="s">
        <v>1234</v>
      </c>
      <c r="B35" s="114" t="s">
        <v>1235</v>
      </c>
      <c r="C35" s="115">
        <v>14</v>
      </c>
      <c r="D35" s="115">
        <v>14</v>
      </c>
      <c r="E35" s="45">
        <f t="shared" si="2"/>
        <v>0</v>
      </c>
      <c r="F35" s="45">
        <f>ABS(ROUND(SUMIF('Trial Balance'!W:W,D35,'Trial Balance'!K:K),0))</f>
        <v>0</v>
      </c>
      <c r="G35" s="45">
        <v>0</v>
      </c>
      <c r="I35" t="s">
        <v>1203</v>
      </c>
      <c r="J35" s="140" t="s">
        <v>1508</v>
      </c>
    </row>
    <row r="36" spans="1:14" x14ac:dyDescent="0.3">
      <c r="A36" t="s">
        <v>1236</v>
      </c>
      <c r="B36" s="114" t="s">
        <v>1530</v>
      </c>
      <c r="C36" s="115">
        <v>15</v>
      </c>
      <c r="D36" s="115">
        <v>15</v>
      </c>
      <c r="E36" s="45">
        <v>0</v>
      </c>
      <c r="F36" s="45">
        <v>0</v>
      </c>
      <c r="G36" s="45">
        <v>0</v>
      </c>
      <c r="I36" t="s">
        <v>1210</v>
      </c>
    </row>
    <row r="37" spans="1:14" x14ac:dyDescent="0.3">
      <c r="A37" t="s">
        <v>1237</v>
      </c>
      <c r="B37" s="114" t="s">
        <v>1531</v>
      </c>
      <c r="C37" s="115">
        <v>16</v>
      </c>
      <c r="D37" s="115">
        <v>16</v>
      </c>
      <c r="E37" s="45">
        <v>0</v>
      </c>
      <c r="F37" s="45">
        <v>0</v>
      </c>
      <c r="G37" s="45">
        <v>0</v>
      </c>
      <c r="I37" t="s">
        <v>1210</v>
      </c>
    </row>
    <row r="38" spans="1:14" x14ac:dyDescent="0.3">
      <c r="A38" t="s">
        <v>1238</v>
      </c>
      <c r="B38" s="114" t="s">
        <v>1532</v>
      </c>
      <c r="C38" s="115">
        <v>17</v>
      </c>
      <c r="D38" s="115">
        <v>17</v>
      </c>
      <c r="E38" s="45">
        <v>0</v>
      </c>
      <c r="F38" s="45">
        <v>0</v>
      </c>
      <c r="G38" s="45">
        <v>0</v>
      </c>
      <c r="I38" t="s">
        <v>1210</v>
      </c>
    </row>
    <row r="39" spans="1:14" x14ac:dyDescent="0.3">
      <c r="A39" t="s">
        <v>1239</v>
      </c>
      <c r="B39" s="114" t="s">
        <v>1533</v>
      </c>
      <c r="C39" s="115">
        <v>18</v>
      </c>
      <c r="D39" s="115" t="s">
        <v>1240</v>
      </c>
      <c r="E39" s="45">
        <v>0</v>
      </c>
      <c r="F39" s="45">
        <v>0</v>
      </c>
      <c r="G39" s="45">
        <v>0</v>
      </c>
      <c r="I39" t="s">
        <v>1210</v>
      </c>
    </row>
    <row r="40" spans="1:14" x14ac:dyDescent="0.3">
      <c r="A40" t="s">
        <v>1241</v>
      </c>
      <c r="B40" s="114" t="s">
        <v>1534</v>
      </c>
      <c r="C40" s="115">
        <v>19</v>
      </c>
      <c r="D40" s="115">
        <v>18</v>
      </c>
      <c r="E40" s="45">
        <v>0</v>
      </c>
      <c r="F40" s="45">
        <v>0</v>
      </c>
      <c r="G40" s="45">
        <v>0</v>
      </c>
      <c r="I40" t="s">
        <v>1210</v>
      </c>
    </row>
    <row r="42" spans="1:14" ht="36" x14ac:dyDescent="0.3">
      <c r="A42" s="2" t="s">
        <v>1242</v>
      </c>
      <c r="B42" s="113" t="s">
        <v>1243</v>
      </c>
      <c r="C42" s="122" t="s">
        <v>1510</v>
      </c>
      <c r="D42" s="111" t="s">
        <v>161</v>
      </c>
      <c r="E42" s="240">
        <f>'Trial Balance'!$J$6</f>
        <v>2021</v>
      </c>
      <c r="F42" s="240">
        <f>'Trial Balance'!$K$6</f>
        <v>2022</v>
      </c>
      <c r="G42" s="26"/>
      <c r="H42" s="2"/>
      <c r="J42" s="139"/>
      <c r="K42" s="2"/>
      <c r="L42" s="2"/>
      <c r="M42" s="2"/>
      <c r="N42" s="2"/>
    </row>
    <row r="43" spans="1:14" x14ac:dyDescent="0.3">
      <c r="A43" s="2" t="s">
        <v>1244</v>
      </c>
      <c r="B43" s="113" t="s">
        <v>1199</v>
      </c>
      <c r="C43" s="111"/>
      <c r="D43" s="111" t="s">
        <v>1200</v>
      </c>
      <c r="E43" s="110">
        <v>1</v>
      </c>
      <c r="F43" s="110">
        <v>2</v>
      </c>
      <c r="G43" s="26"/>
      <c r="H43" s="2"/>
      <c r="J43" s="139"/>
      <c r="K43" s="2"/>
      <c r="L43" s="2"/>
      <c r="M43" s="2"/>
      <c r="N43" s="2"/>
    </row>
    <row r="44" spans="1:14" x14ac:dyDescent="0.3">
      <c r="A44" t="s">
        <v>1245</v>
      </c>
      <c r="B44" s="114" t="s">
        <v>1246</v>
      </c>
      <c r="C44" s="115">
        <v>20</v>
      </c>
      <c r="D44" s="115">
        <v>19</v>
      </c>
      <c r="E44" s="45"/>
      <c r="F44" s="45"/>
      <c r="I44" t="s">
        <v>1210</v>
      </c>
    </row>
    <row r="45" spans="1:14" x14ac:dyDescent="0.3">
      <c r="A45" t="s">
        <v>1247</v>
      </c>
      <c r="B45" s="114" t="s">
        <v>1535</v>
      </c>
      <c r="C45" s="115">
        <v>21</v>
      </c>
      <c r="D45" s="115">
        <v>20</v>
      </c>
      <c r="E45" s="45"/>
      <c r="F45" s="45"/>
      <c r="I45" t="s">
        <v>1210</v>
      </c>
    </row>
    <row r="46" spans="1:14" x14ac:dyDescent="0.3">
      <c r="D46" s="108" t="s">
        <v>1248</v>
      </c>
      <c r="E46" s="5" t="s">
        <v>1209</v>
      </c>
      <c r="F46" s="5" t="s">
        <v>1209</v>
      </c>
    </row>
    <row r="47" spans="1:14" x14ac:dyDescent="0.3">
      <c r="D47" s="108" t="s">
        <v>1248</v>
      </c>
      <c r="E47" s="5" t="s">
        <v>1209</v>
      </c>
      <c r="F47" s="5" t="s">
        <v>1209</v>
      </c>
    </row>
    <row r="48" spans="1:14" ht="36" x14ac:dyDescent="0.3">
      <c r="A48" s="2" t="s">
        <v>1249</v>
      </c>
      <c r="B48" s="120" t="s">
        <v>1250</v>
      </c>
      <c r="C48" s="122" t="s">
        <v>1510</v>
      </c>
      <c r="D48" s="111" t="s">
        <v>161</v>
      </c>
      <c r="E48" s="110" t="s">
        <v>1251</v>
      </c>
      <c r="F48" s="26"/>
      <c r="G48" s="26"/>
      <c r="H48" s="2"/>
      <c r="J48" s="139"/>
      <c r="K48" s="2"/>
      <c r="L48" s="2"/>
      <c r="M48" s="2"/>
      <c r="N48" s="2"/>
    </row>
    <row r="49" spans="1:14" x14ac:dyDescent="0.3">
      <c r="A49" s="2" t="s">
        <v>1252</v>
      </c>
      <c r="B49" s="113" t="s">
        <v>1199</v>
      </c>
      <c r="C49" s="111"/>
      <c r="D49" s="111" t="s">
        <v>1200</v>
      </c>
      <c r="E49" s="110">
        <v>1</v>
      </c>
      <c r="F49" s="26"/>
      <c r="G49" s="26"/>
      <c r="H49" s="2"/>
      <c r="J49" s="139"/>
      <c r="K49" s="2"/>
      <c r="L49" s="2"/>
      <c r="M49" s="2"/>
      <c r="N49" s="2"/>
    </row>
    <row r="50" spans="1:14" x14ac:dyDescent="0.3">
      <c r="A50" t="s">
        <v>1253</v>
      </c>
      <c r="B50" s="114" t="s">
        <v>1254</v>
      </c>
      <c r="C50" s="115">
        <v>22</v>
      </c>
      <c r="D50" s="115">
        <v>21</v>
      </c>
      <c r="E50" s="45">
        <v>0</v>
      </c>
      <c r="I50" t="s">
        <v>1210</v>
      </c>
    </row>
    <row r="51" spans="1:14" x14ac:dyDescent="0.3">
      <c r="A51" t="s">
        <v>1255</v>
      </c>
      <c r="B51" s="114" t="s">
        <v>1256</v>
      </c>
      <c r="C51" s="115">
        <v>23</v>
      </c>
      <c r="D51" s="115">
        <v>22</v>
      </c>
      <c r="E51" s="45">
        <v>0</v>
      </c>
      <c r="I51" t="s">
        <v>1210</v>
      </c>
    </row>
    <row r="52" spans="1:14" x14ac:dyDescent="0.3">
      <c r="A52" t="s">
        <v>1257</v>
      </c>
      <c r="B52" s="114" t="s">
        <v>1258</v>
      </c>
      <c r="C52" s="115">
        <v>24</v>
      </c>
      <c r="D52" s="115">
        <v>23</v>
      </c>
      <c r="E52" s="45">
        <v>0</v>
      </c>
      <c r="I52" t="s">
        <v>1210</v>
      </c>
    </row>
    <row r="53" spans="1:14" x14ac:dyDescent="0.3">
      <c r="A53" t="s">
        <v>1259</v>
      </c>
      <c r="B53" s="114" t="s">
        <v>1260</v>
      </c>
      <c r="C53" s="115">
        <v>25</v>
      </c>
      <c r="D53" s="115">
        <v>24</v>
      </c>
      <c r="E53" s="45">
        <v>0</v>
      </c>
      <c r="I53" t="s">
        <v>1210</v>
      </c>
    </row>
    <row r="54" spans="1:14" x14ac:dyDescent="0.3">
      <c r="A54" t="s">
        <v>1261</v>
      </c>
      <c r="B54" s="114" t="s">
        <v>1536</v>
      </c>
      <c r="C54" s="115">
        <v>26</v>
      </c>
      <c r="D54" s="115">
        <v>25</v>
      </c>
      <c r="E54" s="45">
        <v>0</v>
      </c>
      <c r="I54" t="s">
        <v>1210</v>
      </c>
    </row>
    <row r="55" spans="1:14" x14ac:dyDescent="0.3">
      <c r="A55" t="s">
        <v>1262</v>
      </c>
      <c r="B55" s="114" t="s">
        <v>1263</v>
      </c>
      <c r="C55" s="115">
        <v>27</v>
      </c>
      <c r="D55" s="115">
        <v>26</v>
      </c>
      <c r="E55" s="45">
        <v>0</v>
      </c>
      <c r="I55" t="s">
        <v>1210</v>
      </c>
    </row>
    <row r="56" spans="1:14" x14ac:dyDescent="0.3">
      <c r="A56" t="s">
        <v>1264</v>
      </c>
      <c r="B56" s="114" t="s">
        <v>1265</v>
      </c>
      <c r="C56" s="115">
        <v>28</v>
      </c>
      <c r="D56" s="115">
        <v>27</v>
      </c>
      <c r="E56" s="45">
        <v>0</v>
      </c>
      <c r="I56" t="s">
        <v>1210</v>
      </c>
    </row>
    <row r="57" spans="1:14" x14ac:dyDescent="0.3">
      <c r="A57" t="s">
        <v>1266</v>
      </c>
      <c r="B57" s="114" t="s">
        <v>1267</v>
      </c>
      <c r="C57" s="115">
        <v>29</v>
      </c>
      <c r="D57" s="115">
        <v>28</v>
      </c>
      <c r="E57" s="45">
        <v>0</v>
      </c>
      <c r="I57" t="s">
        <v>1210</v>
      </c>
    </row>
    <row r="58" spans="1:14" x14ac:dyDescent="0.3">
      <c r="A58" t="s">
        <v>1264</v>
      </c>
      <c r="B58" s="114" t="s">
        <v>1265</v>
      </c>
      <c r="C58" s="115">
        <v>30</v>
      </c>
      <c r="D58" s="115">
        <v>29</v>
      </c>
      <c r="E58" s="45">
        <v>0</v>
      </c>
      <c r="I58" t="s">
        <v>1210</v>
      </c>
    </row>
    <row r="59" spans="1:14" x14ac:dyDescent="0.3">
      <c r="A59" t="s">
        <v>1268</v>
      </c>
      <c r="B59" s="114" t="s">
        <v>1269</v>
      </c>
      <c r="C59" s="115">
        <v>31</v>
      </c>
      <c r="D59" s="115">
        <v>30</v>
      </c>
      <c r="E59" s="45">
        <v>0</v>
      </c>
      <c r="I59" t="s">
        <v>1210</v>
      </c>
    </row>
    <row r="60" spans="1:14" x14ac:dyDescent="0.3">
      <c r="A60" t="s">
        <v>1270</v>
      </c>
      <c r="B60" s="114" t="s">
        <v>1271</v>
      </c>
      <c r="C60" s="115">
        <v>32</v>
      </c>
      <c r="D60" s="115">
        <v>31</v>
      </c>
      <c r="E60" s="45">
        <v>0</v>
      </c>
      <c r="I60" t="s">
        <v>1210</v>
      </c>
    </row>
    <row r="61" spans="1:14" x14ac:dyDescent="0.3">
      <c r="A61" t="s">
        <v>1272</v>
      </c>
      <c r="B61" s="114" t="s">
        <v>1273</v>
      </c>
      <c r="C61" s="115">
        <v>33</v>
      </c>
      <c r="D61" s="115">
        <v>32</v>
      </c>
      <c r="E61" s="45">
        <v>0</v>
      </c>
      <c r="I61" t="s">
        <v>1210</v>
      </c>
    </row>
    <row r="62" spans="1:14" x14ac:dyDescent="0.3">
      <c r="A62" t="s">
        <v>1274</v>
      </c>
      <c r="B62" s="114" t="s">
        <v>1537</v>
      </c>
      <c r="C62" s="115">
        <v>34</v>
      </c>
      <c r="D62" s="115">
        <v>33</v>
      </c>
      <c r="E62" s="45">
        <v>0</v>
      </c>
      <c r="I62" t="s">
        <v>1210</v>
      </c>
    </row>
    <row r="63" spans="1:14" x14ac:dyDescent="0.3">
      <c r="A63" t="s">
        <v>1275</v>
      </c>
      <c r="B63" s="114" t="s">
        <v>1538</v>
      </c>
      <c r="C63" s="115">
        <v>35</v>
      </c>
      <c r="D63" s="115" t="s">
        <v>1276</v>
      </c>
      <c r="E63" s="45">
        <v>0</v>
      </c>
      <c r="I63" t="s">
        <v>1210</v>
      </c>
    </row>
    <row r="64" spans="1:14" x14ac:dyDescent="0.3">
      <c r="A64" t="s">
        <v>1277</v>
      </c>
      <c r="B64" s="114" t="s">
        <v>1539</v>
      </c>
      <c r="C64" s="115">
        <v>36</v>
      </c>
      <c r="D64" s="115" t="s">
        <v>1278</v>
      </c>
      <c r="E64" s="45">
        <v>0</v>
      </c>
      <c r="I64" t="s">
        <v>1210</v>
      </c>
    </row>
    <row r="65" spans="1:14" x14ac:dyDescent="0.3">
      <c r="A65" t="s">
        <v>1279</v>
      </c>
      <c r="B65" s="114" t="s">
        <v>1280</v>
      </c>
      <c r="C65" s="115">
        <v>37</v>
      </c>
      <c r="D65" s="115">
        <v>34</v>
      </c>
      <c r="E65" s="45">
        <v>0</v>
      </c>
      <c r="I65" t="s">
        <v>1210</v>
      </c>
    </row>
    <row r="66" spans="1:14" x14ac:dyDescent="0.3">
      <c r="A66" t="s">
        <v>1281</v>
      </c>
      <c r="B66" s="114" t="s">
        <v>1282</v>
      </c>
      <c r="C66" s="115">
        <v>38</v>
      </c>
      <c r="D66" s="115">
        <v>35</v>
      </c>
      <c r="E66" s="45">
        <v>0</v>
      </c>
      <c r="I66" t="s">
        <v>1210</v>
      </c>
    </row>
    <row r="67" spans="1:14" x14ac:dyDescent="0.3">
      <c r="A67" t="s">
        <v>1283</v>
      </c>
      <c r="B67" s="114" t="s">
        <v>1284</v>
      </c>
      <c r="C67" s="115">
        <v>39</v>
      </c>
      <c r="D67" s="115">
        <v>36</v>
      </c>
      <c r="E67" s="45">
        <v>0</v>
      </c>
      <c r="I67" t="s">
        <v>1210</v>
      </c>
    </row>
    <row r="68" spans="1:14" x14ac:dyDescent="0.3">
      <c r="D68" s="108" t="s">
        <v>1248</v>
      </c>
      <c r="E68" s="5" t="s">
        <v>1285</v>
      </c>
    </row>
    <row r="69" spans="1:14" ht="36" x14ac:dyDescent="0.3">
      <c r="A69" s="2" t="s">
        <v>1286</v>
      </c>
      <c r="B69" s="113" t="s">
        <v>1287</v>
      </c>
      <c r="C69" s="122" t="s">
        <v>1510</v>
      </c>
      <c r="D69" s="111" t="s">
        <v>161</v>
      </c>
      <c r="E69" s="110" t="s">
        <v>1288</v>
      </c>
      <c r="F69" s="26"/>
      <c r="G69" s="26"/>
      <c r="H69" s="2"/>
      <c r="J69" s="139"/>
      <c r="K69" s="2"/>
      <c r="L69" s="2"/>
      <c r="M69" s="2"/>
      <c r="N69" s="2"/>
    </row>
    <row r="70" spans="1:14" x14ac:dyDescent="0.3">
      <c r="A70" s="2" t="s">
        <v>1244</v>
      </c>
      <c r="B70" s="113" t="s">
        <v>1199</v>
      </c>
      <c r="C70" s="111"/>
      <c r="D70" s="111" t="s">
        <v>1200</v>
      </c>
      <c r="E70" s="110">
        <v>1</v>
      </c>
      <c r="F70" s="26"/>
      <c r="G70" s="26"/>
      <c r="H70" s="2"/>
      <c r="J70" s="139"/>
      <c r="K70" s="2"/>
      <c r="L70" s="2"/>
      <c r="M70" s="2"/>
      <c r="N70" s="2"/>
    </row>
    <row r="71" spans="1:14" x14ac:dyDescent="0.3">
      <c r="A71" t="s">
        <v>1289</v>
      </c>
      <c r="B71" s="114" t="s">
        <v>1540</v>
      </c>
      <c r="C71" s="115">
        <v>40</v>
      </c>
      <c r="D71" s="115">
        <v>37</v>
      </c>
      <c r="E71" s="45">
        <f>'N15 - Personnel'!C23</f>
        <v>0</v>
      </c>
      <c r="I71" t="s">
        <v>1342</v>
      </c>
      <c r="J71" s="140" t="s">
        <v>1509</v>
      </c>
    </row>
    <row r="72" spans="1:14" x14ac:dyDescent="0.3">
      <c r="A72" t="s">
        <v>1290</v>
      </c>
      <c r="B72" s="114" t="s">
        <v>1541</v>
      </c>
      <c r="C72" s="115">
        <v>41</v>
      </c>
      <c r="D72" s="115" t="s">
        <v>1291</v>
      </c>
      <c r="E72" s="45">
        <v>0</v>
      </c>
      <c r="I72" t="s">
        <v>1210</v>
      </c>
    </row>
    <row r="73" spans="1:14" x14ac:dyDescent="0.3">
      <c r="D73" s="108" t="s">
        <v>1248</v>
      </c>
      <c r="E73" s="5" t="s">
        <v>1285</v>
      </c>
    </row>
    <row r="74" spans="1:14" ht="36" x14ac:dyDescent="0.3">
      <c r="A74" s="2" t="s">
        <v>1292</v>
      </c>
      <c r="B74" s="113" t="s">
        <v>1293</v>
      </c>
      <c r="C74" s="122" t="s">
        <v>1510</v>
      </c>
      <c r="D74" s="111" t="s">
        <v>1294</v>
      </c>
      <c r="E74" s="240">
        <f>'Trial Balance'!$J$6</f>
        <v>2021</v>
      </c>
      <c r="F74" s="240">
        <f>'Trial Balance'!$K$6</f>
        <v>2022</v>
      </c>
      <c r="G74" s="26"/>
      <c r="H74" s="2"/>
      <c r="J74" s="139"/>
      <c r="K74" s="2"/>
      <c r="L74" s="2"/>
      <c r="M74" s="2"/>
      <c r="N74" s="2"/>
    </row>
    <row r="75" spans="1:14" x14ac:dyDescent="0.3">
      <c r="A75" s="2" t="s">
        <v>1295</v>
      </c>
      <c r="B75" s="113" t="s">
        <v>1296</v>
      </c>
      <c r="C75" s="111"/>
      <c r="D75" s="111" t="s">
        <v>1297</v>
      </c>
      <c r="E75" s="110"/>
      <c r="F75" s="110"/>
      <c r="G75" s="26"/>
      <c r="H75" s="2"/>
      <c r="J75" s="139"/>
      <c r="K75" s="2"/>
      <c r="L75" s="2"/>
      <c r="M75" s="2"/>
      <c r="N75" s="2"/>
    </row>
    <row r="76" spans="1:14" x14ac:dyDescent="0.3">
      <c r="A76" s="2" t="s">
        <v>1244</v>
      </c>
      <c r="B76" s="113" t="s">
        <v>1199</v>
      </c>
      <c r="C76" s="111"/>
      <c r="D76" s="111" t="s">
        <v>1200</v>
      </c>
      <c r="E76" s="110">
        <v>1</v>
      </c>
      <c r="F76" s="110">
        <v>2</v>
      </c>
      <c r="G76" s="26"/>
      <c r="H76" s="2"/>
      <c r="J76" s="139"/>
      <c r="K76" s="2"/>
      <c r="L76" s="2"/>
      <c r="M76" s="2"/>
      <c r="N76" s="2"/>
    </row>
    <row r="77" spans="1:14" x14ac:dyDescent="0.3">
      <c r="A77" t="s">
        <v>1298</v>
      </c>
      <c r="B77" s="114" t="s">
        <v>1542</v>
      </c>
      <c r="C77" s="115">
        <v>42</v>
      </c>
      <c r="D77" s="115">
        <v>38</v>
      </c>
      <c r="E77" s="45">
        <v>0</v>
      </c>
      <c r="F77" s="45">
        <v>0</v>
      </c>
      <c r="I77" t="s">
        <v>1210</v>
      </c>
    </row>
    <row r="78" spans="1:14" ht="24" x14ac:dyDescent="0.3">
      <c r="A78" t="s">
        <v>1299</v>
      </c>
      <c r="B78" s="121" t="s">
        <v>1543</v>
      </c>
      <c r="C78" s="115">
        <v>43</v>
      </c>
      <c r="D78" s="115" t="s">
        <v>1300</v>
      </c>
      <c r="E78" s="45">
        <v>0</v>
      </c>
      <c r="F78" s="45">
        <v>0</v>
      </c>
      <c r="I78" t="s">
        <v>1210</v>
      </c>
    </row>
    <row r="79" spans="1:14" x14ac:dyDescent="0.3">
      <c r="A79" t="s">
        <v>1301</v>
      </c>
      <c r="B79" s="113" t="s">
        <v>1544</v>
      </c>
      <c r="C79" s="111">
        <v>44</v>
      </c>
      <c r="D79" s="111">
        <v>39</v>
      </c>
      <c r="E79" s="110">
        <f>SUM(E80:E81)</f>
        <v>0</v>
      </c>
      <c r="F79" s="110">
        <f>SUM(F80:F81)</f>
        <v>0</v>
      </c>
      <c r="I79" t="s">
        <v>1227</v>
      </c>
    </row>
    <row r="80" spans="1:14" x14ac:dyDescent="0.3">
      <c r="A80" t="s">
        <v>1302</v>
      </c>
      <c r="B80" s="114" t="s">
        <v>1546</v>
      </c>
      <c r="C80" s="115">
        <v>45</v>
      </c>
      <c r="D80" s="115">
        <v>40</v>
      </c>
      <c r="E80" s="45">
        <v>0</v>
      </c>
      <c r="F80" s="45">
        <v>0</v>
      </c>
      <c r="I80" t="s">
        <v>1210</v>
      </c>
    </row>
    <row r="81" spans="1:14" x14ac:dyDescent="0.3">
      <c r="A81" t="s">
        <v>1303</v>
      </c>
      <c r="B81" s="114" t="s">
        <v>1547</v>
      </c>
      <c r="C81" s="115">
        <v>46</v>
      </c>
      <c r="D81" s="115">
        <v>41</v>
      </c>
      <c r="E81" s="45">
        <v>0</v>
      </c>
      <c r="F81" s="45">
        <v>0</v>
      </c>
      <c r="I81" t="s">
        <v>1210</v>
      </c>
    </row>
    <row r="82" spans="1:14" x14ac:dyDescent="0.3">
      <c r="A82" t="s">
        <v>1304</v>
      </c>
      <c r="B82" s="113" t="s">
        <v>1548</v>
      </c>
      <c r="C82" s="111">
        <v>47</v>
      </c>
      <c r="D82" s="111">
        <v>42</v>
      </c>
      <c r="E82" s="110">
        <f>SUM(E83:E84)</f>
        <v>0</v>
      </c>
      <c r="F82" s="110">
        <f>SUM(F83:F84)</f>
        <v>0</v>
      </c>
      <c r="I82" t="s">
        <v>1227</v>
      </c>
    </row>
    <row r="83" spans="1:14" x14ac:dyDescent="0.3">
      <c r="A83" t="s">
        <v>1305</v>
      </c>
      <c r="B83" s="114" t="s">
        <v>1306</v>
      </c>
      <c r="C83" s="115">
        <v>48</v>
      </c>
      <c r="D83" s="115">
        <v>43</v>
      </c>
      <c r="E83" s="45">
        <v>0</v>
      </c>
      <c r="F83" s="45">
        <v>0</v>
      </c>
      <c r="I83" t="s">
        <v>1210</v>
      </c>
    </row>
    <row r="84" spans="1:14" x14ac:dyDescent="0.3">
      <c r="A84" t="s">
        <v>1307</v>
      </c>
      <c r="B84" s="114" t="s">
        <v>1308</v>
      </c>
      <c r="C84" s="115">
        <v>49</v>
      </c>
      <c r="D84" s="115">
        <v>44</v>
      </c>
      <c r="E84" s="45">
        <v>0</v>
      </c>
      <c r="F84" s="45">
        <v>0</v>
      </c>
      <c r="I84" t="s">
        <v>1210</v>
      </c>
    </row>
    <row r="86" spans="1:14" ht="36" x14ac:dyDescent="0.3">
      <c r="A86" s="2" t="s">
        <v>1309</v>
      </c>
      <c r="B86" s="113" t="s">
        <v>1310</v>
      </c>
      <c r="C86" s="122" t="s">
        <v>1510</v>
      </c>
      <c r="D86" s="111" t="s">
        <v>1311</v>
      </c>
      <c r="E86" s="240">
        <f>'Trial Balance'!$J$6</f>
        <v>2021</v>
      </c>
      <c r="F86" s="240">
        <f>'Trial Balance'!$K$6</f>
        <v>2022</v>
      </c>
      <c r="G86" s="26"/>
      <c r="H86" s="2"/>
      <c r="J86" s="139"/>
      <c r="K86" s="2"/>
      <c r="L86" s="2"/>
      <c r="M86" s="2"/>
      <c r="N86" s="2"/>
    </row>
    <row r="87" spans="1:14" x14ac:dyDescent="0.3">
      <c r="A87" s="2" t="s">
        <v>1312</v>
      </c>
      <c r="B87" s="113" t="s">
        <v>1313</v>
      </c>
      <c r="C87" s="111"/>
      <c r="D87" s="111" t="s">
        <v>1200</v>
      </c>
      <c r="E87" s="110">
        <v>1</v>
      </c>
      <c r="F87" s="110">
        <v>2</v>
      </c>
      <c r="G87" s="26"/>
      <c r="H87" s="2"/>
      <c r="J87" s="139"/>
      <c r="K87" s="2"/>
      <c r="L87" s="2"/>
      <c r="M87" s="2"/>
      <c r="N87" s="2"/>
    </row>
    <row r="88" spans="1:14" x14ac:dyDescent="0.3">
      <c r="A88" t="s">
        <v>1314</v>
      </c>
      <c r="B88" s="114" t="s">
        <v>1315</v>
      </c>
      <c r="C88" s="115">
        <v>50</v>
      </c>
      <c r="D88" s="115">
        <v>45</v>
      </c>
      <c r="E88" s="45">
        <v>0</v>
      </c>
      <c r="F88" s="45">
        <v>0</v>
      </c>
      <c r="I88" t="s">
        <v>1210</v>
      </c>
    </row>
    <row r="89" spans="1:14" x14ac:dyDescent="0.3">
      <c r="A89" t="s">
        <v>1299</v>
      </c>
      <c r="B89" s="114" t="s">
        <v>1543</v>
      </c>
      <c r="C89" s="115">
        <v>51</v>
      </c>
      <c r="D89" s="115" t="s">
        <v>1316</v>
      </c>
      <c r="E89" s="45">
        <v>0</v>
      </c>
      <c r="F89" s="45">
        <v>0</v>
      </c>
      <c r="I89" t="s">
        <v>1210</v>
      </c>
    </row>
    <row r="91" spans="1:14" ht="36" x14ac:dyDescent="0.3">
      <c r="A91" s="2" t="s">
        <v>1317</v>
      </c>
      <c r="B91" s="113" t="s">
        <v>1318</v>
      </c>
      <c r="C91" s="122" t="s">
        <v>1510</v>
      </c>
      <c r="D91" s="111" t="s">
        <v>1311</v>
      </c>
      <c r="E91" s="240">
        <f>'Trial Balance'!$J$6</f>
        <v>2021</v>
      </c>
      <c r="F91" s="240">
        <f>'Trial Balance'!$K$6</f>
        <v>2022</v>
      </c>
      <c r="G91" s="26"/>
      <c r="H91" s="2"/>
      <c r="J91" s="139"/>
      <c r="K91" s="2"/>
      <c r="L91" s="2"/>
      <c r="M91" s="2"/>
      <c r="N91" s="2"/>
    </row>
    <row r="92" spans="1:14" x14ac:dyDescent="0.3">
      <c r="A92" s="2" t="s">
        <v>1319</v>
      </c>
      <c r="B92" s="113" t="s">
        <v>1313</v>
      </c>
      <c r="C92" s="111"/>
      <c r="D92" s="111" t="s">
        <v>1200</v>
      </c>
      <c r="E92" s="110">
        <v>1</v>
      </c>
      <c r="F92" s="110">
        <v>2</v>
      </c>
      <c r="G92" s="26"/>
      <c r="H92" s="2"/>
      <c r="J92" s="139"/>
      <c r="K92" s="2"/>
      <c r="L92" s="2"/>
      <c r="M92" s="2"/>
      <c r="N92" s="2"/>
    </row>
    <row r="93" spans="1:14" x14ac:dyDescent="0.3">
      <c r="A93" t="s">
        <v>1320</v>
      </c>
      <c r="B93" s="114" t="s">
        <v>1549</v>
      </c>
      <c r="C93" s="115">
        <v>52</v>
      </c>
      <c r="D93" s="115">
        <v>46</v>
      </c>
      <c r="E93" s="45">
        <f>ABS(ROUND(SUMIF('Trial Balance'!O:O,D93,'Trial Balance'!H:H),0))</f>
        <v>0</v>
      </c>
      <c r="F93" s="45">
        <f>ABS(ROUND(SUMIF('Trial Balance'!O:O,D93,'Trial Balance'!K:K),0))</f>
        <v>0</v>
      </c>
      <c r="I93" t="s">
        <v>1342</v>
      </c>
    </row>
    <row r="94" spans="1:14" ht="24" x14ac:dyDescent="0.3">
      <c r="A94" t="s">
        <v>1321</v>
      </c>
      <c r="B94" s="121" t="s">
        <v>1550</v>
      </c>
      <c r="C94" s="115">
        <v>53</v>
      </c>
      <c r="D94" s="115" t="s">
        <v>1322</v>
      </c>
      <c r="E94" s="45">
        <v>0</v>
      </c>
      <c r="F94" s="45">
        <v>0</v>
      </c>
      <c r="I94" t="s">
        <v>1210</v>
      </c>
    </row>
    <row r="95" spans="1:14" ht="24" x14ac:dyDescent="0.3">
      <c r="A95" t="s">
        <v>1323</v>
      </c>
      <c r="B95" s="121" t="s">
        <v>1551</v>
      </c>
      <c r="C95" s="115">
        <v>54</v>
      </c>
      <c r="D95" s="115" t="s">
        <v>1324</v>
      </c>
      <c r="E95" s="45">
        <v>0</v>
      </c>
      <c r="F95" s="45">
        <v>0</v>
      </c>
      <c r="I95" t="s">
        <v>1210</v>
      </c>
    </row>
    <row r="96" spans="1:14" x14ac:dyDescent="0.3">
      <c r="A96" t="s">
        <v>1325</v>
      </c>
      <c r="B96" s="121" t="s">
        <v>1552</v>
      </c>
      <c r="C96" s="115">
        <v>55</v>
      </c>
      <c r="D96" s="115">
        <v>47</v>
      </c>
      <c r="E96" s="45">
        <f>ABS(ROUND(SUMIF('Trial Balance'!O:O,D96,'Trial Balance'!H:H),0))</f>
        <v>0</v>
      </c>
      <c r="F96" s="45">
        <f>ABS(ROUND(SUMIF('Trial Balance'!O:O,D96,'Trial Balance'!K:K),0))</f>
        <v>0</v>
      </c>
      <c r="I96" t="s">
        <v>1342</v>
      </c>
    </row>
    <row r="97" spans="1:10" ht="24" x14ac:dyDescent="0.3">
      <c r="A97" t="s">
        <v>1326</v>
      </c>
      <c r="B97" s="121" t="s">
        <v>1553</v>
      </c>
      <c r="C97" s="115">
        <v>56</v>
      </c>
      <c r="D97" s="115" t="s">
        <v>1327</v>
      </c>
      <c r="E97" s="45">
        <v>0</v>
      </c>
      <c r="F97" s="45">
        <v>0</v>
      </c>
      <c r="I97" t="s">
        <v>1210</v>
      </c>
    </row>
    <row r="98" spans="1:10" x14ac:dyDescent="0.3">
      <c r="A98" t="s">
        <v>1328</v>
      </c>
      <c r="B98" s="121" t="s">
        <v>1554</v>
      </c>
      <c r="C98" s="115">
        <v>57</v>
      </c>
      <c r="D98" s="115" t="s">
        <v>1329</v>
      </c>
      <c r="E98" s="45">
        <v>0</v>
      </c>
      <c r="F98" s="45">
        <v>0</v>
      </c>
      <c r="I98" t="s">
        <v>1210</v>
      </c>
    </row>
    <row r="99" spans="1:10" x14ac:dyDescent="0.3">
      <c r="A99" t="s">
        <v>1330</v>
      </c>
      <c r="B99" s="120" t="s">
        <v>1555</v>
      </c>
      <c r="C99" s="111">
        <v>58</v>
      </c>
      <c r="D99" s="111">
        <v>48</v>
      </c>
      <c r="E99" s="110">
        <f>E100+E106</f>
        <v>0</v>
      </c>
      <c r="F99" s="110">
        <f>F100+F106</f>
        <v>0</v>
      </c>
      <c r="I99" t="s">
        <v>1227</v>
      </c>
    </row>
    <row r="100" spans="1:10" ht="24" x14ac:dyDescent="0.3">
      <c r="A100" t="s">
        <v>1331</v>
      </c>
      <c r="B100" s="120" t="s">
        <v>1556</v>
      </c>
      <c r="C100" s="111">
        <v>59</v>
      </c>
      <c r="D100" s="111">
        <v>49</v>
      </c>
      <c r="E100" s="110">
        <f>SUM(E101:E103,E105)</f>
        <v>0</v>
      </c>
      <c r="F100" s="110">
        <f>SUM(F101:F103,F105)</f>
        <v>0</v>
      </c>
      <c r="I100" t="s">
        <v>1227</v>
      </c>
    </row>
    <row r="101" spans="1:10" x14ac:dyDescent="0.3">
      <c r="A101" t="s">
        <v>1332</v>
      </c>
      <c r="B101" s="121" t="s">
        <v>1333</v>
      </c>
      <c r="C101" s="115">
        <v>60</v>
      </c>
      <c r="D101" s="115">
        <v>50</v>
      </c>
      <c r="E101" s="45">
        <v>0</v>
      </c>
      <c r="F101" s="45">
        <v>0</v>
      </c>
      <c r="I101" t="s">
        <v>1210</v>
      </c>
    </row>
    <row r="102" spans="1:10" x14ac:dyDescent="0.3">
      <c r="A102" t="s">
        <v>1334</v>
      </c>
      <c r="B102" s="121" t="s">
        <v>1335</v>
      </c>
      <c r="C102" s="115">
        <v>61</v>
      </c>
      <c r="D102" s="115">
        <v>51</v>
      </c>
      <c r="E102" s="45">
        <v>0</v>
      </c>
      <c r="F102" s="45">
        <v>0</v>
      </c>
      <c r="I102" t="s">
        <v>1210</v>
      </c>
    </row>
    <row r="103" spans="1:10" x14ac:dyDescent="0.3">
      <c r="A103" t="s">
        <v>1336</v>
      </c>
      <c r="B103" s="121" t="s">
        <v>1557</v>
      </c>
      <c r="C103" s="115">
        <v>62</v>
      </c>
      <c r="D103" s="115">
        <v>52</v>
      </c>
      <c r="E103" s="45">
        <v>0</v>
      </c>
      <c r="F103" s="45">
        <v>0</v>
      </c>
      <c r="I103" t="s">
        <v>1210</v>
      </c>
    </row>
    <row r="104" spans="1:10" x14ac:dyDescent="0.3">
      <c r="A104" t="s">
        <v>1337</v>
      </c>
      <c r="B104" s="121" t="s">
        <v>1558</v>
      </c>
      <c r="C104" s="115">
        <v>63</v>
      </c>
      <c r="D104" s="115" t="s">
        <v>1338</v>
      </c>
      <c r="E104" s="45"/>
      <c r="F104" s="45"/>
      <c r="I104" t="s">
        <v>1210</v>
      </c>
    </row>
    <row r="105" spans="1:10" x14ac:dyDescent="0.3">
      <c r="A105" t="s">
        <v>1339</v>
      </c>
      <c r="B105" s="121" t="s">
        <v>1559</v>
      </c>
      <c r="C105" s="115">
        <v>64</v>
      </c>
      <c r="D105" s="115">
        <v>53</v>
      </c>
      <c r="E105" s="45">
        <v>0</v>
      </c>
      <c r="F105" s="45">
        <v>0</v>
      </c>
      <c r="I105" t="s">
        <v>1210</v>
      </c>
    </row>
    <row r="106" spans="1:10" x14ac:dyDescent="0.3">
      <c r="A106" t="s">
        <v>1340</v>
      </c>
      <c r="B106" s="120" t="s">
        <v>1560</v>
      </c>
      <c r="C106" s="111">
        <v>65</v>
      </c>
      <c r="D106" s="111">
        <v>54</v>
      </c>
      <c r="E106" s="110">
        <f>SUM(E107:E108)</f>
        <v>0</v>
      </c>
      <c r="F106" s="110">
        <f>SUM(F107:F108)</f>
        <v>0</v>
      </c>
      <c r="I106" t="s">
        <v>1227</v>
      </c>
    </row>
    <row r="107" spans="1:10" ht="24" x14ac:dyDescent="0.3">
      <c r="A107" t="s">
        <v>1341</v>
      </c>
      <c r="B107" s="121" t="s">
        <v>1561</v>
      </c>
      <c r="C107" s="115">
        <v>66</v>
      </c>
      <c r="D107" s="115">
        <v>55</v>
      </c>
      <c r="E107" s="45">
        <f>'1. F10'!$D$15</f>
        <v>0</v>
      </c>
      <c r="F107" s="45">
        <f>'1. F10'!$E$15</f>
        <v>0</v>
      </c>
      <c r="I107" t="s">
        <v>1342</v>
      </c>
      <c r="J107" s="140" t="s">
        <v>1682</v>
      </c>
    </row>
    <row r="108" spans="1:10" x14ac:dyDescent="0.3">
      <c r="A108" t="s">
        <v>1343</v>
      </c>
      <c r="B108" s="121" t="s">
        <v>1344</v>
      </c>
      <c r="C108" s="115">
        <v>67</v>
      </c>
      <c r="D108" s="115">
        <v>56</v>
      </c>
      <c r="E108" s="45">
        <v>0</v>
      </c>
      <c r="F108" s="45">
        <v>0</v>
      </c>
      <c r="I108" t="s">
        <v>1210</v>
      </c>
    </row>
    <row r="109" spans="1:10" ht="36" x14ac:dyDescent="0.3">
      <c r="A109" t="s">
        <v>1345</v>
      </c>
      <c r="B109" s="121" t="s">
        <v>1562</v>
      </c>
      <c r="C109" s="115">
        <v>68</v>
      </c>
      <c r="D109" s="115">
        <v>57</v>
      </c>
      <c r="E109" s="45">
        <f>ABS(ROUND(SUMIF('Trial Balance'!O:O,D109,'Trial Balance'!H:H),0))</f>
        <v>0</v>
      </c>
      <c r="F109" s="45">
        <f>ABS(ROUND(SUMIF('Trial Balance'!O:O,D109,'Trial Balance'!K:K),0))</f>
        <v>0</v>
      </c>
      <c r="I109" t="s">
        <v>1342</v>
      </c>
    </row>
    <row r="110" spans="1:10" ht="48" x14ac:dyDescent="0.3">
      <c r="A110" t="s">
        <v>1346</v>
      </c>
      <c r="B110" s="121" t="s">
        <v>1563</v>
      </c>
      <c r="C110" s="115">
        <v>69</v>
      </c>
      <c r="D110" s="115">
        <v>58</v>
      </c>
      <c r="E110" s="45">
        <v>0</v>
      </c>
      <c r="F110" s="45">
        <v>0</v>
      </c>
      <c r="I110" t="s">
        <v>1210</v>
      </c>
    </row>
    <row r="111" spans="1:10" ht="48" x14ac:dyDescent="0.3">
      <c r="A111" t="s">
        <v>1347</v>
      </c>
      <c r="B111" s="121" t="s">
        <v>1564</v>
      </c>
      <c r="C111" s="115">
        <v>70</v>
      </c>
      <c r="D111" s="115" t="s">
        <v>1348</v>
      </c>
      <c r="E111" s="45">
        <v>0</v>
      </c>
      <c r="F111" s="45">
        <v>0</v>
      </c>
      <c r="I111" t="s">
        <v>1210</v>
      </c>
    </row>
    <row r="112" spans="1:10" x14ac:dyDescent="0.3">
      <c r="A112" t="s">
        <v>1349</v>
      </c>
      <c r="B112" s="121" t="s">
        <v>1565</v>
      </c>
      <c r="C112" s="115">
        <v>71</v>
      </c>
      <c r="D112" s="115">
        <v>59</v>
      </c>
      <c r="E112" s="45">
        <v>0</v>
      </c>
      <c r="F112" s="45">
        <v>0</v>
      </c>
      <c r="I112" t="s">
        <v>1210</v>
      </c>
    </row>
    <row r="113" spans="1:10" x14ac:dyDescent="0.3">
      <c r="A113" t="s">
        <v>1350</v>
      </c>
      <c r="B113" s="121" t="s">
        <v>1351</v>
      </c>
      <c r="C113" s="115">
        <v>72</v>
      </c>
      <c r="D113" s="115">
        <v>60</v>
      </c>
      <c r="E113" s="45">
        <f>ABS(ROUND(SUMIF('Trial Balance'!O:O,D113,'Trial Balance'!H:H),0))</f>
        <v>0</v>
      </c>
      <c r="F113" s="45">
        <f>ABS(ROUND(SUMIF('Trial Balance'!O:O,D113,'Trial Balance'!K:K),0))</f>
        <v>0</v>
      </c>
      <c r="I113" t="s">
        <v>1342</v>
      </c>
    </row>
    <row r="114" spans="1:10" ht="24" x14ac:dyDescent="0.3">
      <c r="A114" t="s">
        <v>1352</v>
      </c>
      <c r="B114" s="120" t="s">
        <v>1566</v>
      </c>
      <c r="C114" s="111">
        <v>73</v>
      </c>
      <c r="D114" s="111">
        <v>61</v>
      </c>
      <c r="E114" s="110">
        <f>SUM(E115:E119)</f>
        <v>0</v>
      </c>
      <c r="F114" s="110">
        <f>SUM(F115:F119)</f>
        <v>0</v>
      </c>
      <c r="I114" t="s">
        <v>1227</v>
      </c>
    </row>
    <row r="115" spans="1:10" ht="24" x14ac:dyDescent="0.3">
      <c r="A115" t="s">
        <v>1353</v>
      </c>
      <c r="B115" s="121" t="s">
        <v>1567</v>
      </c>
      <c r="C115" s="115">
        <v>74</v>
      </c>
      <c r="D115" s="115">
        <v>62</v>
      </c>
      <c r="E115" s="45">
        <f>ABS(ROUND(SUMIF('Trial Balance'!O:O,D115,'Trial Balance'!H:H),0))</f>
        <v>0</v>
      </c>
      <c r="F115" s="45">
        <f>ABS(ROUND(SUMIF('Trial Balance'!O:O,D115,'Trial Balance'!K:K),0))</f>
        <v>0</v>
      </c>
      <c r="I115" t="s">
        <v>1342</v>
      </c>
      <c r="J115" s="140" t="s">
        <v>1685</v>
      </c>
    </row>
    <row r="116" spans="1:10" ht="24" x14ac:dyDescent="0.3">
      <c r="A116" t="s">
        <v>1354</v>
      </c>
      <c r="B116" s="121" t="s">
        <v>1568</v>
      </c>
      <c r="C116" s="115">
        <v>75</v>
      </c>
      <c r="D116" s="115">
        <v>63</v>
      </c>
      <c r="E116" s="45">
        <f>ABS(ROUND(SUMIF('Trial Balance'!O:O,D116,'Trial Balance'!H:H),0))</f>
        <v>0</v>
      </c>
      <c r="F116" s="45">
        <f>ABS(ROUND(SUMIF('Trial Balance'!O:O,D116,'Trial Balance'!K:K),0))</f>
        <v>0</v>
      </c>
      <c r="I116" t="s">
        <v>1342</v>
      </c>
      <c r="J116" s="140" t="s">
        <v>1686</v>
      </c>
    </row>
    <row r="117" spans="1:10" x14ac:dyDescent="0.3">
      <c r="A117" t="s">
        <v>1355</v>
      </c>
      <c r="B117" s="121" t="s">
        <v>1569</v>
      </c>
      <c r="C117" s="115">
        <v>76</v>
      </c>
      <c r="D117" s="115">
        <v>64</v>
      </c>
      <c r="E117" s="45">
        <f>ABS(ROUND(SUMIF('Trial Balance'!O:O,D117,'Trial Balance'!H:H),0))</f>
        <v>0</v>
      </c>
      <c r="F117" s="45">
        <f>ABS(ROUND(SUMIF('Trial Balance'!O:O,D117,'Trial Balance'!K:K),0))</f>
        <v>0</v>
      </c>
      <c r="I117" t="s">
        <v>1342</v>
      </c>
    </row>
    <row r="118" spans="1:10" x14ac:dyDescent="0.3">
      <c r="A118" t="s">
        <v>1356</v>
      </c>
      <c r="B118" s="121" t="s">
        <v>1570</v>
      </c>
      <c r="C118" s="115">
        <v>77</v>
      </c>
      <c r="D118" s="115">
        <v>65</v>
      </c>
      <c r="E118" s="45">
        <v>0</v>
      </c>
      <c r="F118" s="45">
        <v>0</v>
      </c>
      <c r="I118" t="s">
        <v>1210</v>
      </c>
      <c r="J118" s="140" t="s">
        <v>1687</v>
      </c>
    </row>
    <row r="119" spans="1:10" x14ac:dyDescent="0.3">
      <c r="A119" t="s">
        <v>1357</v>
      </c>
      <c r="B119" s="121" t="s">
        <v>1571</v>
      </c>
      <c r="C119" s="115">
        <v>78</v>
      </c>
      <c r="D119" s="115">
        <v>66</v>
      </c>
      <c r="E119" s="45">
        <f>ABS(ROUND(SUMIF('Trial Balance'!O:O,D119,'Trial Balance'!H:H),0))</f>
        <v>0</v>
      </c>
      <c r="F119" s="45">
        <f>ABS(ROUND(SUMIF('Trial Balance'!O:O,D119,'Trial Balance'!K:K),0))</f>
        <v>0</v>
      </c>
      <c r="I119" t="s">
        <v>1342</v>
      </c>
    </row>
    <row r="120" spans="1:10" ht="36" x14ac:dyDescent="0.3">
      <c r="A120" t="s">
        <v>1358</v>
      </c>
      <c r="B120" s="121" t="s">
        <v>1572</v>
      </c>
      <c r="C120" s="115">
        <v>79</v>
      </c>
      <c r="D120" s="115">
        <v>67</v>
      </c>
      <c r="E120" s="45">
        <f>ABS(ROUND(SUMIF('Trial Balance'!D:D,"451",'Trial Balance'!H:H),0))</f>
        <v>0</v>
      </c>
      <c r="F120" s="45">
        <f>ABS(ROUND(SUMIF('Trial Balance'!D:D,"451",'Trial Balance'!K:K),0))</f>
        <v>0</v>
      </c>
      <c r="I120" t="s">
        <v>1342</v>
      </c>
      <c r="J120" s="140" t="s">
        <v>1684</v>
      </c>
    </row>
    <row r="121" spans="1:10" x14ac:dyDescent="0.3">
      <c r="A121" t="s">
        <v>1359</v>
      </c>
      <c r="B121" s="121" t="s">
        <v>1573</v>
      </c>
      <c r="C121" s="115">
        <v>80</v>
      </c>
      <c r="D121" s="115">
        <v>68</v>
      </c>
      <c r="E121" s="45">
        <v>0</v>
      </c>
      <c r="F121" s="45">
        <v>0</v>
      </c>
      <c r="I121" t="s">
        <v>1210</v>
      </c>
    </row>
    <row r="122" spans="1:10" x14ac:dyDescent="0.3">
      <c r="A122" t="s">
        <v>1360</v>
      </c>
      <c r="B122" s="121" t="s">
        <v>1361</v>
      </c>
      <c r="C122" s="115">
        <v>81</v>
      </c>
      <c r="D122" s="115">
        <v>69</v>
      </c>
      <c r="E122" s="45">
        <v>0</v>
      </c>
      <c r="F122" s="45">
        <v>0</v>
      </c>
      <c r="I122" t="s">
        <v>1210</v>
      </c>
    </row>
    <row r="123" spans="1:10" ht="36" x14ac:dyDescent="0.3">
      <c r="A123" t="s">
        <v>1362</v>
      </c>
      <c r="B123" s="121" t="s">
        <v>1574</v>
      </c>
      <c r="C123" s="115">
        <v>82</v>
      </c>
      <c r="D123" s="115">
        <v>70</v>
      </c>
      <c r="E123" s="45">
        <v>0</v>
      </c>
      <c r="F123" s="45">
        <v>0</v>
      </c>
      <c r="I123" t="s">
        <v>1210</v>
      </c>
    </row>
    <row r="124" spans="1:10" ht="24" x14ac:dyDescent="0.3">
      <c r="A124" t="s">
        <v>1363</v>
      </c>
      <c r="B124" s="121" t="s">
        <v>1575</v>
      </c>
      <c r="C124" s="115">
        <v>83</v>
      </c>
      <c r="D124" s="115">
        <v>71</v>
      </c>
      <c r="E124" s="45">
        <f>ABS(ROUND(SUMIF('Trial Balance'!D:D,"451",'Trial Balance'!H:H),0))</f>
        <v>0</v>
      </c>
      <c r="F124" s="45">
        <f>ABS(ROUND(SUMIF('Trial Balance'!D:D,"451",'Trial Balance'!K:K),0))</f>
        <v>0</v>
      </c>
      <c r="I124" t="s">
        <v>1342</v>
      </c>
      <c r="J124" s="140" t="s">
        <v>1683</v>
      </c>
    </row>
    <row r="125" spans="1:10" ht="24" x14ac:dyDescent="0.3">
      <c r="A125" t="s">
        <v>1364</v>
      </c>
      <c r="B125" s="121" t="s">
        <v>1576</v>
      </c>
      <c r="C125" s="115">
        <v>84</v>
      </c>
      <c r="D125" s="115">
        <v>72</v>
      </c>
      <c r="E125" s="45">
        <v>0</v>
      </c>
      <c r="F125" s="45">
        <v>0</v>
      </c>
      <c r="I125" t="s">
        <v>1210</v>
      </c>
    </row>
    <row r="126" spans="1:10" ht="24" x14ac:dyDescent="0.3">
      <c r="A126" t="s">
        <v>1365</v>
      </c>
      <c r="B126" s="121" t="s">
        <v>1577</v>
      </c>
      <c r="C126" s="115">
        <v>85</v>
      </c>
      <c r="D126" s="115">
        <v>73</v>
      </c>
      <c r="E126" s="45">
        <v>0</v>
      </c>
      <c r="F126" s="45">
        <v>0</v>
      </c>
      <c r="I126" t="s">
        <v>1210</v>
      </c>
    </row>
    <row r="127" spans="1:10" ht="24" x14ac:dyDescent="0.3">
      <c r="A127" t="s">
        <v>1366</v>
      </c>
      <c r="B127" s="121" t="s">
        <v>1578</v>
      </c>
      <c r="C127" s="115">
        <v>86</v>
      </c>
      <c r="D127" s="115">
        <v>74</v>
      </c>
      <c r="E127" s="45">
        <v>0</v>
      </c>
      <c r="F127" s="45">
        <v>0</v>
      </c>
      <c r="I127" t="s">
        <v>1210</v>
      </c>
    </row>
    <row r="128" spans="1:10" x14ac:dyDescent="0.3">
      <c r="A128" t="s">
        <v>1367</v>
      </c>
      <c r="B128" s="121" t="s">
        <v>1579</v>
      </c>
      <c r="C128" s="115">
        <v>87</v>
      </c>
      <c r="D128" s="115">
        <v>75</v>
      </c>
      <c r="E128" s="45">
        <f>ABS(ROUND(SUMIF('Trial Balance'!O:O,D128,'Trial Balance'!H:H),0))</f>
        <v>0</v>
      </c>
      <c r="F128" s="45">
        <f>ABS(ROUND(SUMIF('Trial Balance'!O:O,D128,'Trial Balance'!K:K),0))</f>
        <v>0</v>
      </c>
      <c r="I128" t="s">
        <v>1342</v>
      </c>
    </row>
    <row r="129" spans="1:9" x14ac:dyDescent="0.3">
      <c r="A129" t="s">
        <v>1368</v>
      </c>
      <c r="B129" s="121" t="s">
        <v>1580</v>
      </c>
      <c r="C129" s="115">
        <v>88</v>
      </c>
      <c r="D129" s="115">
        <v>76</v>
      </c>
      <c r="E129" s="45">
        <v>0</v>
      </c>
      <c r="F129" s="45">
        <v>0</v>
      </c>
      <c r="I129" t="s">
        <v>1210</v>
      </c>
    </row>
    <row r="130" spans="1:9" x14ac:dyDescent="0.3">
      <c r="A130" t="s">
        <v>1369</v>
      </c>
      <c r="B130" s="121" t="s">
        <v>1581</v>
      </c>
      <c r="C130" s="115">
        <v>89</v>
      </c>
      <c r="D130" s="115" t="s">
        <v>1370</v>
      </c>
      <c r="E130" s="45">
        <v>0</v>
      </c>
      <c r="F130" s="45">
        <v>0</v>
      </c>
      <c r="I130" t="s">
        <v>1210</v>
      </c>
    </row>
    <row r="131" spans="1:9" x14ac:dyDescent="0.3">
      <c r="A131" t="s">
        <v>1371</v>
      </c>
      <c r="B131" s="121" t="s">
        <v>1582</v>
      </c>
      <c r="C131" s="115">
        <v>90</v>
      </c>
      <c r="D131" s="115">
        <v>77</v>
      </c>
      <c r="E131" s="45">
        <v>0</v>
      </c>
      <c r="F131" s="45">
        <v>0</v>
      </c>
      <c r="I131" t="s">
        <v>1210</v>
      </c>
    </row>
    <row r="132" spans="1:9" x14ac:dyDescent="0.3">
      <c r="A132" t="s">
        <v>1372</v>
      </c>
      <c r="B132" s="121" t="s">
        <v>1583</v>
      </c>
      <c r="C132" s="115">
        <v>91</v>
      </c>
      <c r="D132" s="115">
        <v>78</v>
      </c>
      <c r="E132" s="45">
        <v>0</v>
      </c>
      <c r="F132" s="45">
        <v>0</v>
      </c>
      <c r="I132" t="s">
        <v>1210</v>
      </c>
    </row>
    <row r="133" spans="1:9" x14ac:dyDescent="0.3">
      <c r="A133" t="s">
        <v>1332</v>
      </c>
      <c r="B133" s="121" t="s">
        <v>1584</v>
      </c>
      <c r="C133" s="115">
        <v>92</v>
      </c>
      <c r="D133" s="115">
        <v>79</v>
      </c>
      <c r="E133" s="45">
        <v>0</v>
      </c>
      <c r="F133" s="45">
        <v>0</v>
      </c>
      <c r="I133" t="s">
        <v>1210</v>
      </c>
    </row>
    <row r="134" spans="1:9" x14ac:dyDescent="0.3">
      <c r="A134" t="s">
        <v>1334</v>
      </c>
      <c r="B134" s="121" t="s">
        <v>1585</v>
      </c>
      <c r="C134" s="115">
        <v>93</v>
      </c>
      <c r="D134" s="115">
        <v>80</v>
      </c>
      <c r="E134" s="45">
        <v>0</v>
      </c>
      <c r="F134" s="45">
        <v>0</v>
      </c>
      <c r="I134" t="s">
        <v>1210</v>
      </c>
    </row>
    <row r="135" spans="1:9" x14ac:dyDescent="0.3">
      <c r="A135" t="s">
        <v>1373</v>
      </c>
      <c r="B135" s="121" t="s">
        <v>1586</v>
      </c>
      <c r="C135" s="115">
        <v>94</v>
      </c>
      <c r="D135" s="115">
        <v>81</v>
      </c>
      <c r="E135" s="45">
        <v>0</v>
      </c>
      <c r="F135" s="45">
        <v>0</v>
      </c>
      <c r="I135" t="s">
        <v>1210</v>
      </c>
    </row>
    <row r="136" spans="1:9" x14ac:dyDescent="0.3">
      <c r="A136" t="s">
        <v>1339</v>
      </c>
      <c r="B136" s="121" t="s">
        <v>1559</v>
      </c>
      <c r="C136" s="115">
        <v>95</v>
      </c>
      <c r="D136" s="115">
        <v>82</v>
      </c>
      <c r="E136" s="45">
        <v>0</v>
      </c>
      <c r="F136" s="45">
        <v>0</v>
      </c>
      <c r="I136" t="s">
        <v>1210</v>
      </c>
    </row>
    <row r="137" spans="1:9" x14ac:dyDescent="0.3">
      <c r="A137" t="s">
        <v>1374</v>
      </c>
      <c r="B137" s="121" t="s">
        <v>1587</v>
      </c>
      <c r="C137" s="115">
        <v>96</v>
      </c>
      <c r="D137" s="115" t="s">
        <v>1375</v>
      </c>
      <c r="E137" s="45"/>
      <c r="F137" s="45"/>
      <c r="I137" t="s">
        <v>1210</v>
      </c>
    </row>
    <row r="138" spans="1:9" x14ac:dyDescent="0.3">
      <c r="A138" t="s">
        <v>1376</v>
      </c>
      <c r="B138" s="121" t="s">
        <v>1588</v>
      </c>
      <c r="C138" s="115">
        <v>97</v>
      </c>
      <c r="D138" s="115">
        <v>83</v>
      </c>
      <c r="E138" s="45">
        <f>ABS(ROUND(SUMIF('Trial Balance'!O:O,D138,'Trial Balance'!H:H),0))</f>
        <v>0</v>
      </c>
      <c r="F138" s="45">
        <f>ABS(ROUND(SUMIF('Trial Balance'!O:O,D138,'Trial Balance'!K:K),0))</f>
        <v>0</v>
      </c>
      <c r="I138" t="s">
        <v>1342</v>
      </c>
    </row>
    <row r="139" spans="1:9" x14ac:dyDescent="0.3">
      <c r="A139" t="s">
        <v>1377</v>
      </c>
      <c r="B139" s="120" t="s">
        <v>1589</v>
      </c>
      <c r="C139" s="111">
        <v>98</v>
      </c>
      <c r="D139" s="111">
        <v>84</v>
      </c>
      <c r="E139" s="110">
        <f>SUM(E140:E141)</f>
        <v>0</v>
      </c>
      <c r="F139" s="110">
        <f>SUM(F140:F141)</f>
        <v>0</v>
      </c>
      <c r="I139" t="s">
        <v>1227</v>
      </c>
    </row>
    <row r="140" spans="1:9" x14ac:dyDescent="0.3">
      <c r="A140" t="s">
        <v>1378</v>
      </c>
      <c r="B140" s="121" t="s">
        <v>1590</v>
      </c>
      <c r="C140" s="115">
        <v>99</v>
      </c>
      <c r="D140" s="115">
        <v>85</v>
      </c>
      <c r="E140" s="45">
        <f>ABS(ROUND(SUMIF('Trial Balance'!O:O,D140,'Trial Balance'!H:H),0))</f>
        <v>0</v>
      </c>
      <c r="F140" s="45">
        <f>ABS(ROUND(SUMIF('Trial Balance'!O:O,D140,'Trial Balance'!K:K),0))</f>
        <v>0</v>
      </c>
      <c r="I140" t="s">
        <v>1342</v>
      </c>
    </row>
    <row r="141" spans="1:9" x14ac:dyDescent="0.3">
      <c r="A141" t="s">
        <v>1379</v>
      </c>
      <c r="B141" s="121" t="s">
        <v>1591</v>
      </c>
      <c r="C141" s="115">
        <v>100</v>
      </c>
      <c r="D141" s="115">
        <v>86</v>
      </c>
      <c r="E141" s="45">
        <f>ABS(ROUND(SUMIF('Trial Balance'!O:O,D141,'Trial Balance'!H:H),0))</f>
        <v>0</v>
      </c>
      <c r="F141" s="45">
        <f>ABS(ROUND(SUMIF('Trial Balance'!O:O,D141,'Trial Balance'!K:K),0))</f>
        <v>0</v>
      </c>
      <c r="I141" t="s">
        <v>1342</v>
      </c>
    </row>
    <row r="142" spans="1:9" x14ac:dyDescent="0.3">
      <c r="A142" t="s">
        <v>1380</v>
      </c>
      <c r="B142" s="120" t="s">
        <v>1592</v>
      </c>
      <c r="C142" s="111">
        <v>101</v>
      </c>
      <c r="D142" s="111">
        <v>87</v>
      </c>
      <c r="E142" s="110">
        <f>SUM(E143:E145)</f>
        <v>0</v>
      </c>
      <c r="F142" s="110">
        <f>SUM(F143:F145)</f>
        <v>0</v>
      </c>
      <c r="I142" t="s">
        <v>1227</v>
      </c>
    </row>
    <row r="143" spans="1:9" x14ac:dyDescent="0.3">
      <c r="A143" t="s">
        <v>1381</v>
      </c>
      <c r="B143" s="121" t="s">
        <v>1593</v>
      </c>
      <c r="C143" s="115">
        <v>102</v>
      </c>
      <c r="D143" s="115">
        <v>88</v>
      </c>
      <c r="E143" s="45">
        <f>ABS(ROUND(SUMIF('Trial Balance'!O:O,D143,'Trial Balance'!H:H),0))</f>
        <v>0</v>
      </c>
      <c r="F143" s="45">
        <f>ABS(ROUND(SUMIF('Trial Balance'!O:O,D143,'Trial Balance'!K:K),0))</f>
        <v>0</v>
      </c>
      <c r="I143" t="s">
        <v>1342</v>
      </c>
    </row>
    <row r="144" spans="1:9" x14ac:dyDescent="0.3">
      <c r="A144" t="s">
        <v>1382</v>
      </c>
      <c r="B144" s="121" t="s">
        <v>1594</v>
      </c>
      <c r="C144" s="115">
        <v>103</v>
      </c>
      <c r="D144" s="115">
        <v>89</v>
      </c>
      <c r="E144" s="45">
        <v>0</v>
      </c>
      <c r="F144" s="45">
        <v>0</v>
      </c>
      <c r="I144" t="s">
        <v>1210</v>
      </c>
    </row>
    <row r="145" spans="1:9" x14ac:dyDescent="0.3">
      <c r="A145" t="s">
        <v>1383</v>
      </c>
      <c r="B145" s="121" t="s">
        <v>1595</v>
      </c>
      <c r="C145" s="115">
        <v>104</v>
      </c>
      <c r="D145" s="115">
        <v>90</v>
      </c>
      <c r="E145" s="45">
        <f>ABS(ROUND(SUMIF('Trial Balance'!O:O,D145,'Trial Balance'!H:H),0))</f>
        <v>0</v>
      </c>
      <c r="F145" s="45">
        <f>ABS(ROUND(SUMIF('Trial Balance'!O:O,D145,'Trial Balance'!K:K),0))</f>
        <v>0</v>
      </c>
      <c r="I145" t="s">
        <v>1342</v>
      </c>
    </row>
    <row r="146" spans="1:9" x14ac:dyDescent="0.3">
      <c r="A146" t="s">
        <v>1384</v>
      </c>
      <c r="B146" s="121" t="s">
        <v>1596</v>
      </c>
      <c r="C146" s="115">
        <v>105</v>
      </c>
      <c r="D146" s="115">
        <v>91</v>
      </c>
      <c r="E146" s="45">
        <v>0</v>
      </c>
      <c r="F146" s="45">
        <v>0</v>
      </c>
      <c r="I146" t="s">
        <v>1210</v>
      </c>
    </row>
    <row r="147" spans="1:9" x14ac:dyDescent="0.3">
      <c r="A147" t="s">
        <v>1385</v>
      </c>
      <c r="B147" s="120" t="s">
        <v>1597</v>
      </c>
      <c r="C147" s="111">
        <v>106</v>
      </c>
      <c r="D147" s="111">
        <v>92</v>
      </c>
      <c r="E147" s="110">
        <f>SUM(E148:E149)</f>
        <v>0</v>
      </c>
      <c r="F147" s="110">
        <f>SUM(F148:F149)</f>
        <v>0</v>
      </c>
      <c r="I147" t="s">
        <v>1227</v>
      </c>
    </row>
    <row r="148" spans="1:9" ht="24" x14ac:dyDescent="0.3">
      <c r="A148" t="s">
        <v>1386</v>
      </c>
      <c r="B148" s="121" t="s">
        <v>1598</v>
      </c>
      <c r="C148" s="115">
        <v>107</v>
      </c>
      <c r="D148" s="115">
        <v>93</v>
      </c>
      <c r="E148" s="45">
        <f>ABS(ROUND(SUMIF('Trial Balance'!O:O,D148,'Trial Balance'!H:H),0))</f>
        <v>0</v>
      </c>
      <c r="F148" s="45">
        <f>ABS(ROUND(SUMIF('Trial Balance'!O:O,D148,'Trial Balance'!K:K),0))</f>
        <v>0</v>
      </c>
      <c r="I148" t="s">
        <v>1342</v>
      </c>
    </row>
    <row r="149" spans="1:9" x14ac:dyDescent="0.3">
      <c r="A149" t="s">
        <v>1387</v>
      </c>
      <c r="B149" s="121" t="s">
        <v>1599</v>
      </c>
      <c r="C149" s="115">
        <v>108</v>
      </c>
      <c r="D149" s="115">
        <v>94</v>
      </c>
      <c r="E149" s="45">
        <v>0</v>
      </c>
      <c r="F149" s="45">
        <v>0</v>
      </c>
      <c r="I149" t="s">
        <v>1210</v>
      </c>
    </row>
    <row r="150" spans="1:9" x14ac:dyDescent="0.3">
      <c r="A150" t="s">
        <v>1388</v>
      </c>
      <c r="B150" s="120" t="s">
        <v>1600</v>
      </c>
      <c r="C150" s="111">
        <v>109</v>
      </c>
      <c r="D150" s="111">
        <v>95</v>
      </c>
      <c r="E150" s="110">
        <f>SUM(E151,E154,E157,E158,E161,E164,E167,E168,E173,E177,E180,E186)</f>
        <v>0</v>
      </c>
      <c r="F150" s="110">
        <f>SUM(F151,F154,F157,F158,F161,F164,F167,F168,F173,F177,F180,F186)</f>
        <v>0</v>
      </c>
      <c r="I150" t="s">
        <v>1227</v>
      </c>
    </row>
    <row r="151" spans="1:9" ht="36" x14ac:dyDescent="0.3">
      <c r="A151" t="s">
        <v>1389</v>
      </c>
      <c r="B151" s="121" t="s">
        <v>1601</v>
      </c>
      <c r="C151" s="115">
        <v>110</v>
      </c>
      <c r="D151" s="115">
        <v>96</v>
      </c>
      <c r="E151" s="45">
        <v>0</v>
      </c>
      <c r="F151" s="45">
        <v>0</v>
      </c>
      <c r="I151" t="s">
        <v>1210</v>
      </c>
    </row>
    <row r="152" spans="1:9" x14ac:dyDescent="0.3">
      <c r="A152" t="s">
        <v>1390</v>
      </c>
      <c r="B152" s="121" t="s">
        <v>1602</v>
      </c>
      <c r="C152" s="115">
        <v>111</v>
      </c>
      <c r="D152" s="115">
        <v>97</v>
      </c>
      <c r="E152" s="45">
        <v>0</v>
      </c>
      <c r="F152" s="45">
        <v>0</v>
      </c>
      <c r="I152" t="s">
        <v>1210</v>
      </c>
    </row>
    <row r="153" spans="1:9" x14ac:dyDescent="0.3">
      <c r="A153" t="s">
        <v>1391</v>
      </c>
      <c r="B153" s="121" t="s">
        <v>1603</v>
      </c>
      <c r="C153" s="115">
        <v>112</v>
      </c>
      <c r="D153" s="115">
        <v>98</v>
      </c>
      <c r="E153" s="45">
        <v>0</v>
      </c>
      <c r="F153" s="45">
        <v>0</v>
      </c>
      <c r="I153" t="s">
        <v>1210</v>
      </c>
    </row>
    <row r="154" spans="1:9" ht="36" x14ac:dyDescent="0.3">
      <c r="A154" t="s">
        <v>1392</v>
      </c>
      <c r="B154" s="120" t="s">
        <v>1604</v>
      </c>
      <c r="C154" s="111">
        <v>113</v>
      </c>
      <c r="D154" s="111">
        <v>99</v>
      </c>
      <c r="E154" s="110">
        <f>SUM(E155:E156)</f>
        <v>0</v>
      </c>
      <c r="F154" s="110">
        <f>SUM(F155:F156)</f>
        <v>0</v>
      </c>
      <c r="I154" t="s">
        <v>1227</v>
      </c>
    </row>
    <row r="155" spans="1:9" x14ac:dyDescent="0.3">
      <c r="A155" t="s">
        <v>1390</v>
      </c>
      <c r="B155" s="121" t="s">
        <v>1605</v>
      </c>
      <c r="C155" s="115">
        <v>114</v>
      </c>
      <c r="D155" s="115">
        <v>100</v>
      </c>
      <c r="E155" s="45">
        <v>0</v>
      </c>
      <c r="F155" s="45">
        <v>0</v>
      </c>
      <c r="I155" t="s">
        <v>1210</v>
      </c>
    </row>
    <row r="156" spans="1:9" x14ac:dyDescent="0.3">
      <c r="A156" t="s">
        <v>1391</v>
      </c>
      <c r="B156" s="121" t="s">
        <v>1606</v>
      </c>
      <c r="C156" s="115">
        <v>115</v>
      </c>
      <c r="D156" s="115">
        <v>101</v>
      </c>
      <c r="E156" s="45">
        <v>0</v>
      </c>
      <c r="F156" s="45">
        <v>0</v>
      </c>
      <c r="I156" t="s">
        <v>1210</v>
      </c>
    </row>
    <row r="157" spans="1:9" x14ac:dyDescent="0.3">
      <c r="A157" t="s">
        <v>1393</v>
      </c>
      <c r="B157" s="121" t="s">
        <v>1607</v>
      </c>
      <c r="C157" s="115">
        <v>116</v>
      </c>
      <c r="D157" s="115">
        <v>102</v>
      </c>
      <c r="E157" s="45">
        <v>0</v>
      </c>
      <c r="F157" s="45">
        <v>0</v>
      </c>
      <c r="I157" t="s">
        <v>1210</v>
      </c>
    </row>
    <row r="158" spans="1:9" x14ac:dyDescent="0.3">
      <c r="A158" t="s">
        <v>1394</v>
      </c>
      <c r="B158" s="121" t="s">
        <v>1608</v>
      </c>
      <c r="C158" s="115">
        <v>117</v>
      </c>
      <c r="D158" s="115">
        <v>103</v>
      </c>
      <c r="E158" s="45">
        <v>0</v>
      </c>
      <c r="F158" s="45">
        <v>0</v>
      </c>
      <c r="I158" t="s">
        <v>1210</v>
      </c>
    </row>
    <row r="159" spans="1:9" x14ac:dyDescent="0.3">
      <c r="A159" t="s">
        <v>1395</v>
      </c>
      <c r="B159" s="121" t="s">
        <v>1609</v>
      </c>
      <c r="C159" s="115">
        <v>118</v>
      </c>
      <c r="D159" s="115">
        <v>104</v>
      </c>
      <c r="E159" s="45">
        <v>0</v>
      </c>
      <c r="F159" s="45">
        <v>0</v>
      </c>
      <c r="I159" t="s">
        <v>1210</v>
      </c>
    </row>
    <row r="160" spans="1:9" x14ac:dyDescent="0.3">
      <c r="A160" t="s">
        <v>1391</v>
      </c>
      <c r="B160" s="121" t="s">
        <v>1603</v>
      </c>
      <c r="C160" s="115">
        <v>119</v>
      </c>
      <c r="D160" s="115">
        <v>105</v>
      </c>
      <c r="E160" s="45">
        <v>0</v>
      </c>
      <c r="F160" s="45">
        <v>0</v>
      </c>
      <c r="I160" t="s">
        <v>1210</v>
      </c>
    </row>
    <row r="161" spans="1:10" x14ac:dyDescent="0.3">
      <c r="A161" t="s">
        <v>1396</v>
      </c>
      <c r="B161" s="121" t="s">
        <v>1610</v>
      </c>
      <c r="C161" s="115">
        <v>120</v>
      </c>
      <c r="D161" s="115">
        <v>106</v>
      </c>
      <c r="E161" s="45">
        <f>ABS(ROUND(SUMIF('Trial Balance'!O:O,D161,'Trial Balance'!H:H),0))</f>
        <v>0</v>
      </c>
      <c r="F161" s="45">
        <f>ABS(ROUND(SUMIF('Trial Balance'!O:O,D161,'Trial Balance'!K:K),0))</f>
        <v>0</v>
      </c>
      <c r="I161" t="s">
        <v>1342</v>
      </c>
    </row>
    <row r="162" spans="1:10" x14ac:dyDescent="0.3">
      <c r="A162" t="s">
        <v>1397</v>
      </c>
      <c r="B162" s="121" t="s">
        <v>1611</v>
      </c>
      <c r="C162" s="115">
        <v>121</v>
      </c>
      <c r="D162" s="115">
        <v>107</v>
      </c>
      <c r="E162" s="45">
        <v>0</v>
      </c>
      <c r="F162" s="45">
        <v>0</v>
      </c>
      <c r="I162" t="s">
        <v>1210</v>
      </c>
    </row>
    <row r="163" spans="1:10" x14ac:dyDescent="0.3">
      <c r="A163" t="s">
        <v>1398</v>
      </c>
      <c r="B163" s="121" t="s">
        <v>1612</v>
      </c>
      <c r="C163" s="115">
        <v>122</v>
      </c>
      <c r="D163" s="115" t="s">
        <v>1399</v>
      </c>
      <c r="E163" s="45">
        <v>0</v>
      </c>
      <c r="F163" s="45">
        <v>0</v>
      </c>
      <c r="I163" t="s">
        <v>1210</v>
      </c>
    </row>
    <row r="164" spans="1:10" ht="24" x14ac:dyDescent="0.3">
      <c r="A164" t="s">
        <v>1400</v>
      </c>
      <c r="B164" s="121" t="s">
        <v>1613</v>
      </c>
      <c r="C164" s="115">
        <v>123</v>
      </c>
      <c r="D164" s="115">
        <v>108</v>
      </c>
      <c r="E164" s="45">
        <f>ABS(ROUND(SUMIF('Trial Balance'!O:O,D164,'Trial Balance'!H:H),0))</f>
        <v>0</v>
      </c>
      <c r="F164" s="45">
        <f>ABS(ROUND(SUMIF('Trial Balance'!O:O,D164,'Trial Balance'!K:K),0))</f>
        <v>0</v>
      </c>
      <c r="I164" t="s">
        <v>1342</v>
      </c>
    </row>
    <row r="165" spans="1:10" ht="36" x14ac:dyDescent="0.3">
      <c r="A165" t="s">
        <v>1401</v>
      </c>
      <c r="B165" s="121" t="s">
        <v>1614</v>
      </c>
      <c r="C165" s="115">
        <v>124</v>
      </c>
      <c r="D165" s="115">
        <v>109</v>
      </c>
      <c r="E165" s="45">
        <v>0</v>
      </c>
      <c r="F165" s="45">
        <v>0</v>
      </c>
      <c r="I165" t="s">
        <v>1210</v>
      </c>
    </row>
    <row r="166" spans="1:10" ht="36" x14ac:dyDescent="0.3">
      <c r="A166" t="s">
        <v>1402</v>
      </c>
      <c r="B166" s="121" t="s">
        <v>1615</v>
      </c>
      <c r="C166" s="115">
        <v>125</v>
      </c>
      <c r="D166" s="115" t="s">
        <v>1403</v>
      </c>
      <c r="E166" s="45">
        <v>0</v>
      </c>
      <c r="F166" s="45">
        <v>0</v>
      </c>
      <c r="I166" t="s">
        <v>1210</v>
      </c>
    </row>
    <row r="167" spans="1:10" x14ac:dyDescent="0.3">
      <c r="A167" t="s">
        <v>1404</v>
      </c>
      <c r="B167" s="121" t="s">
        <v>1616</v>
      </c>
      <c r="C167" s="115">
        <v>126</v>
      </c>
      <c r="D167" s="115">
        <v>110</v>
      </c>
      <c r="E167" s="45">
        <f>ABS(ROUND(SUMIF('Trial Balance'!O:O,D167,'Trial Balance'!H:H),0))</f>
        <v>0</v>
      </c>
      <c r="F167" s="45">
        <f>ABS(ROUND(SUMIF('Trial Balance'!O:O,D167,'Trial Balance'!K:K),0))</f>
        <v>0</v>
      </c>
      <c r="I167" t="s">
        <v>1342</v>
      </c>
    </row>
    <row r="168" spans="1:10" ht="24" x14ac:dyDescent="0.3">
      <c r="A168" t="s">
        <v>1405</v>
      </c>
      <c r="B168" s="120" t="s">
        <v>1617</v>
      </c>
      <c r="C168" s="111">
        <v>127</v>
      </c>
      <c r="D168" s="111">
        <v>111</v>
      </c>
      <c r="E168" s="110">
        <f>SUM(E169:E172)</f>
        <v>0</v>
      </c>
      <c r="F168" s="110">
        <f>SUM(F169:F172)</f>
        <v>0</v>
      </c>
      <c r="I168" t="s">
        <v>1227</v>
      </c>
    </row>
    <row r="169" spans="1:10" ht="36" x14ac:dyDescent="0.3">
      <c r="A169" t="s">
        <v>1406</v>
      </c>
      <c r="B169" s="121" t="s">
        <v>1618</v>
      </c>
      <c r="C169" s="115">
        <v>128</v>
      </c>
      <c r="D169" s="115">
        <v>112</v>
      </c>
      <c r="E169" s="45">
        <f>ABS(ROUND(SUMIF('Trial Balance'!O:O,D169,'Trial Balance'!H:H),0))</f>
        <v>0</v>
      </c>
      <c r="F169" s="45">
        <f>ABS(ROUND(SUMIF('Trial Balance'!O:O,D169,'Trial Balance'!K:K),0))</f>
        <v>0</v>
      </c>
      <c r="I169" t="s">
        <v>1342</v>
      </c>
      <c r="J169" s="140" t="s">
        <v>1688</v>
      </c>
    </row>
    <row r="170" spans="1:10" ht="36" x14ac:dyDescent="0.3">
      <c r="A170" t="s">
        <v>1407</v>
      </c>
      <c r="B170" s="121" t="s">
        <v>1619</v>
      </c>
      <c r="C170" s="115">
        <v>129</v>
      </c>
      <c r="D170" s="115">
        <v>113</v>
      </c>
      <c r="E170" s="45">
        <f>ABS(ROUND(SUMIF('Trial Balance'!O:O,D170,'Trial Balance'!H:H),0))</f>
        <v>0</v>
      </c>
      <c r="F170" s="45">
        <f>ABS(ROUND(SUMIF('Trial Balance'!O:O,D170,'Trial Balance'!K:K),0))</f>
        <v>0</v>
      </c>
      <c r="I170" t="s">
        <v>1342</v>
      </c>
      <c r="J170" s="140" t="s">
        <v>1689</v>
      </c>
    </row>
    <row r="171" spans="1:10" ht="24" x14ac:dyDescent="0.3">
      <c r="A171" t="s">
        <v>1408</v>
      </c>
      <c r="B171" s="121" t="s">
        <v>1570</v>
      </c>
      <c r="C171" s="115">
        <v>130</v>
      </c>
      <c r="D171" s="115">
        <v>114</v>
      </c>
      <c r="E171" s="45">
        <f>ABS(ROUND(SUMIF('Trial Balance'!O:O,D171,'Trial Balance'!H:H),0))</f>
        <v>0</v>
      </c>
      <c r="F171" s="45">
        <f>ABS(ROUND(SUMIF('Trial Balance'!O:O,D171,'Trial Balance'!K:K),0))</f>
        <v>0</v>
      </c>
      <c r="I171" t="s">
        <v>1342</v>
      </c>
      <c r="J171" s="140" t="s">
        <v>1690</v>
      </c>
    </row>
    <row r="172" spans="1:10" x14ac:dyDescent="0.3">
      <c r="A172" t="s">
        <v>1409</v>
      </c>
      <c r="B172" s="121" t="s">
        <v>1620</v>
      </c>
      <c r="C172" s="115">
        <v>131</v>
      </c>
      <c r="D172" s="115">
        <v>115</v>
      </c>
      <c r="E172" s="45">
        <f>ABS(ROUND(SUMIF('Trial Balance'!O:O,D172,'Trial Balance'!H:H),0))</f>
        <v>0</v>
      </c>
      <c r="F172" s="45">
        <f>ABS(ROUND(SUMIF('Trial Balance'!O:O,D172,'Trial Balance'!K:K),0))</f>
        <v>0</v>
      </c>
      <c r="I172" t="s">
        <v>1342</v>
      </c>
    </row>
    <row r="173" spans="1:10" ht="36" x14ac:dyDescent="0.3">
      <c r="A173" t="s">
        <v>1410</v>
      </c>
      <c r="B173" s="121" t="s">
        <v>1621</v>
      </c>
      <c r="C173" s="115">
        <v>132</v>
      </c>
      <c r="D173" s="115">
        <v>116</v>
      </c>
      <c r="E173" s="45">
        <v>0</v>
      </c>
      <c r="F173" s="45">
        <v>0</v>
      </c>
      <c r="I173" t="s">
        <v>1210</v>
      </c>
      <c r="J173" s="140" t="s">
        <v>1691</v>
      </c>
    </row>
    <row r="174" spans="1:10" x14ac:dyDescent="0.3">
      <c r="A174" t="s">
        <v>1411</v>
      </c>
      <c r="B174" s="121" t="s">
        <v>1622</v>
      </c>
      <c r="C174" s="115">
        <v>133</v>
      </c>
      <c r="D174" s="115">
        <v>117</v>
      </c>
      <c r="E174" s="45">
        <v>0</v>
      </c>
      <c r="F174" s="45">
        <v>0</v>
      </c>
      <c r="I174" t="s">
        <v>1210</v>
      </c>
    </row>
    <row r="175" spans="1:10" x14ac:dyDescent="0.3">
      <c r="A175" t="s">
        <v>1412</v>
      </c>
      <c r="B175" s="121" t="s">
        <v>1623</v>
      </c>
      <c r="C175" s="115">
        <v>134</v>
      </c>
      <c r="D175" s="115">
        <v>118</v>
      </c>
      <c r="E175" s="45">
        <v>0</v>
      </c>
      <c r="F175" s="45">
        <v>0</v>
      </c>
      <c r="I175" t="s">
        <v>1210</v>
      </c>
    </row>
    <row r="176" spans="1:10" x14ac:dyDescent="0.3">
      <c r="A176" t="s">
        <v>1413</v>
      </c>
      <c r="B176" s="121" t="s">
        <v>1624</v>
      </c>
      <c r="C176" s="115">
        <v>135</v>
      </c>
      <c r="D176" s="115" t="s">
        <v>1414</v>
      </c>
      <c r="E176" s="45">
        <v>0</v>
      </c>
      <c r="F176" s="45">
        <v>0</v>
      </c>
      <c r="I176" t="s">
        <v>1210</v>
      </c>
    </row>
    <row r="177" spans="1:10" x14ac:dyDescent="0.3">
      <c r="A177" t="s">
        <v>1415</v>
      </c>
      <c r="B177" s="121" t="s">
        <v>1625</v>
      </c>
      <c r="C177" s="115">
        <v>136</v>
      </c>
      <c r="D177" s="115">
        <v>119</v>
      </c>
      <c r="E177" s="45">
        <f>ABS(ROUND(SUMIF('Trial Balance'!O:O,D177,'Trial Balance'!H:H),0))</f>
        <v>0</v>
      </c>
      <c r="F177" s="45">
        <f>ABS(ROUND(SUMIF('Trial Balance'!O:O,D177,'Trial Balance'!K:K),0))</f>
        <v>0</v>
      </c>
      <c r="I177" t="s">
        <v>1342</v>
      </c>
    </row>
    <row r="178" spans="1:10" x14ac:dyDescent="0.3">
      <c r="A178" t="s">
        <v>1416</v>
      </c>
      <c r="B178" s="121" t="s">
        <v>1626</v>
      </c>
      <c r="C178" s="115">
        <v>137</v>
      </c>
      <c r="D178" s="115">
        <v>120</v>
      </c>
      <c r="E178" s="45">
        <v>0</v>
      </c>
      <c r="F178" s="45">
        <v>0</v>
      </c>
      <c r="I178" t="s">
        <v>1210</v>
      </c>
    </row>
    <row r="179" spans="1:10" x14ac:dyDescent="0.3">
      <c r="A179" t="s">
        <v>1417</v>
      </c>
      <c r="B179" s="121" t="s">
        <v>1627</v>
      </c>
      <c r="C179" s="115">
        <v>138</v>
      </c>
      <c r="D179" s="115">
        <v>121</v>
      </c>
      <c r="E179" s="45">
        <v>0</v>
      </c>
      <c r="F179" s="45">
        <v>0</v>
      </c>
      <c r="I179" t="s">
        <v>1210</v>
      </c>
    </row>
    <row r="180" spans="1:10" ht="24" x14ac:dyDescent="0.3">
      <c r="A180" t="s">
        <v>1418</v>
      </c>
      <c r="B180" s="121" t="s">
        <v>1628</v>
      </c>
      <c r="C180" s="115">
        <v>139</v>
      </c>
      <c r="D180" s="115">
        <v>122</v>
      </c>
      <c r="E180" s="45">
        <f>ABS(ROUND(SUMIF('Trial Balance'!O:O,D180,'Trial Balance'!H:H),0))</f>
        <v>0</v>
      </c>
      <c r="F180" s="45">
        <f>ABS(ROUND(SUMIF('Trial Balance'!O:O,D180,'Trial Balance'!K:K),0))</f>
        <v>0</v>
      </c>
      <c r="I180" t="s">
        <v>1342</v>
      </c>
      <c r="J180" s="140" t="s">
        <v>1692</v>
      </c>
    </row>
    <row r="181" spans="1:10" ht="24" x14ac:dyDescent="0.3">
      <c r="A181" t="s">
        <v>1419</v>
      </c>
      <c r="B181" s="121" t="s">
        <v>1629</v>
      </c>
      <c r="C181" s="115">
        <v>140</v>
      </c>
      <c r="D181" s="115">
        <v>123</v>
      </c>
      <c r="E181" s="45">
        <v>0</v>
      </c>
      <c r="F181" s="45">
        <v>0</v>
      </c>
      <c r="I181" t="s">
        <v>1210</v>
      </c>
    </row>
    <row r="182" spans="1:10" ht="24" x14ac:dyDescent="0.3">
      <c r="A182" t="s">
        <v>1420</v>
      </c>
      <c r="B182" s="121" t="s">
        <v>1630</v>
      </c>
      <c r="C182" s="115">
        <v>141</v>
      </c>
      <c r="D182" s="115">
        <v>124</v>
      </c>
      <c r="E182" s="45">
        <v>0</v>
      </c>
      <c r="F182" s="45">
        <v>0</v>
      </c>
      <c r="I182" t="s">
        <v>1210</v>
      </c>
    </row>
    <row r="183" spans="1:10" x14ac:dyDescent="0.3">
      <c r="A183" t="s">
        <v>1421</v>
      </c>
      <c r="B183" s="121" t="s">
        <v>1631</v>
      </c>
      <c r="C183" s="115">
        <v>142</v>
      </c>
      <c r="D183" s="115">
        <v>125</v>
      </c>
      <c r="E183" s="45">
        <v>0</v>
      </c>
      <c r="F183" s="45">
        <v>0</v>
      </c>
      <c r="I183" t="s">
        <v>1210</v>
      </c>
    </row>
    <row r="184" spans="1:10" ht="24" x14ac:dyDescent="0.3">
      <c r="A184" t="s">
        <v>1422</v>
      </c>
      <c r="B184" s="121" t="s">
        <v>1632</v>
      </c>
      <c r="C184" s="115">
        <v>143</v>
      </c>
      <c r="D184" s="115">
        <v>126</v>
      </c>
      <c r="E184" s="45">
        <v>0</v>
      </c>
      <c r="F184" s="45">
        <v>0</v>
      </c>
      <c r="I184" t="s">
        <v>1210</v>
      </c>
    </row>
    <row r="185" spans="1:10" x14ac:dyDescent="0.3">
      <c r="A185" t="s">
        <v>1423</v>
      </c>
      <c r="B185" s="121" t="s">
        <v>1633</v>
      </c>
      <c r="C185" s="115">
        <v>144</v>
      </c>
      <c r="D185" s="115">
        <v>127</v>
      </c>
      <c r="E185" s="45">
        <v>0</v>
      </c>
      <c r="F185" s="45">
        <v>0</v>
      </c>
      <c r="I185" t="s">
        <v>1210</v>
      </c>
    </row>
    <row r="186" spans="1:10" x14ac:dyDescent="0.3">
      <c r="A186" t="s">
        <v>1424</v>
      </c>
      <c r="B186" s="121" t="s">
        <v>1634</v>
      </c>
      <c r="C186" s="115">
        <v>145</v>
      </c>
      <c r="D186" s="115">
        <v>128</v>
      </c>
      <c r="E186" s="45">
        <f>ABS(ROUND(SUMIF('Trial Balance'!O:O,D186,'Trial Balance'!H:H),0))</f>
        <v>0</v>
      </c>
      <c r="F186" s="45">
        <f>ABS(ROUND(SUMIF('Trial Balance'!O:O,D186,'Trial Balance'!K:K),0))</f>
        <v>0</v>
      </c>
      <c r="I186" t="s">
        <v>1342</v>
      </c>
    </row>
    <row r="187" spans="1:10" x14ac:dyDescent="0.3">
      <c r="A187" t="s">
        <v>1425</v>
      </c>
      <c r="B187" s="121" t="s">
        <v>1635</v>
      </c>
      <c r="C187" s="115">
        <v>146</v>
      </c>
      <c r="D187" s="115" t="s">
        <v>1426</v>
      </c>
      <c r="E187" s="45">
        <v>0</v>
      </c>
      <c r="F187" s="45">
        <v>0</v>
      </c>
      <c r="I187" t="s">
        <v>1210</v>
      </c>
    </row>
    <row r="188" spans="1:10" x14ac:dyDescent="0.3">
      <c r="A188" t="s">
        <v>1427</v>
      </c>
      <c r="B188" s="121" t="s">
        <v>1636</v>
      </c>
      <c r="C188" s="115">
        <v>147</v>
      </c>
      <c r="D188" s="115" t="s">
        <v>1428</v>
      </c>
      <c r="E188" s="45">
        <v>0</v>
      </c>
      <c r="F188" s="45">
        <v>0</v>
      </c>
      <c r="I188" t="s">
        <v>1210</v>
      </c>
    </row>
    <row r="189" spans="1:10" x14ac:dyDescent="0.3">
      <c r="A189" t="s">
        <v>1429</v>
      </c>
      <c r="B189" s="121" t="s">
        <v>1637</v>
      </c>
      <c r="C189" s="115">
        <v>148</v>
      </c>
      <c r="D189" s="115">
        <v>129</v>
      </c>
      <c r="E189" s="45">
        <v>0</v>
      </c>
      <c r="F189" s="45">
        <v>0</v>
      </c>
      <c r="I189" t="s">
        <v>1210</v>
      </c>
    </row>
    <row r="190" spans="1:10" x14ac:dyDescent="0.3">
      <c r="A190" t="s">
        <v>1430</v>
      </c>
      <c r="B190" s="121" t="s">
        <v>1638</v>
      </c>
      <c r="C190" s="115">
        <v>149</v>
      </c>
      <c r="D190" s="115">
        <v>130</v>
      </c>
      <c r="E190" s="45">
        <f>ABS(ROUND(SUMIF('Trial Balance'!O:O,D190,'Trial Balance'!H:H),0))</f>
        <v>0</v>
      </c>
      <c r="F190" s="45">
        <f>ABS(ROUND(SUMIF('Trial Balance'!O:O,D190,'Trial Balance'!K:K),0))</f>
        <v>0</v>
      </c>
      <c r="I190" t="s">
        <v>1342</v>
      </c>
    </row>
    <row r="191" spans="1:10" x14ac:dyDescent="0.3">
      <c r="A191" t="s">
        <v>1431</v>
      </c>
      <c r="B191" s="121" t="s">
        <v>1639</v>
      </c>
      <c r="C191" s="115">
        <v>150</v>
      </c>
      <c r="D191" s="115">
        <v>131</v>
      </c>
      <c r="E191" s="45">
        <v>0</v>
      </c>
      <c r="F191" s="45">
        <v>0</v>
      </c>
      <c r="I191" t="s">
        <v>1210</v>
      </c>
    </row>
    <row r="192" spans="1:10" x14ac:dyDescent="0.3">
      <c r="A192" t="s">
        <v>1432</v>
      </c>
      <c r="B192" s="121" t="s">
        <v>1640</v>
      </c>
      <c r="C192" s="115">
        <v>151</v>
      </c>
      <c r="D192" s="115">
        <v>132</v>
      </c>
      <c r="E192" s="45">
        <v>0</v>
      </c>
      <c r="F192" s="45">
        <v>0</v>
      </c>
      <c r="I192" t="s">
        <v>1210</v>
      </c>
    </row>
    <row r="193" spans="1:14" x14ac:dyDescent="0.3">
      <c r="A193" t="s">
        <v>1433</v>
      </c>
      <c r="B193" s="121" t="s">
        <v>1641</v>
      </c>
      <c r="C193" s="115">
        <v>152</v>
      </c>
      <c r="D193" s="115">
        <v>133</v>
      </c>
      <c r="E193" s="45">
        <v>0</v>
      </c>
      <c r="F193" s="45">
        <v>0</v>
      </c>
      <c r="I193" t="s">
        <v>1210</v>
      </c>
    </row>
    <row r="194" spans="1:14" x14ac:dyDescent="0.3">
      <c r="A194" t="s">
        <v>1434</v>
      </c>
      <c r="B194" s="121" t="s">
        <v>1642</v>
      </c>
      <c r="C194" s="115">
        <v>153</v>
      </c>
      <c r="D194" s="115">
        <v>134</v>
      </c>
      <c r="E194" s="45">
        <v>0</v>
      </c>
      <c r="F194" s="45">
        <v>0</v>
      </c>
      <c r="I194" t="s">
        <v>1210</v>
      </c>
    </row>
    <row r="195" spans="1:14" x14ac:dyDescent="0.3">
      <c r="A195" t="s">
        <v>1435</v>
      </c>
      <c r="B195" s="121" t="s">
        <v>1643</v>
      </c>
      <c r="C195" s="115">
        <v>154</v>
      </c>
      <c r="D195" s="115">
        <v>135</v>
      </c>
      <c r="E195" s="45">
        <f>ABS(ROUND(SUMIF('Trial Balance'!O:O,D195,'Trial Balance'!H:H),0))</f>
        <v>0</v>
      </c>
      <c r="F195" s="45">
        <f>ABS(ROUND(SUMIF('Trial Balance'!O:O,D195,'Trial Balance'!K:K),0))</f>
        <v>0</v>
      </c>
      <c r="I195" t="s">
        <v>1342</v>
      </c>
    </row>
    <row r="197" spans="1:14" ht="36" x14ac:dyDescent="0.3">
      <c r="A197" s="2" t="s">
        <v>1436</v>
      </c>
      <c r="B197" s="113" t="s">
        <v>1437</v>
      </c>
      <c r="C197" s="122" t="s">
        <v>1510</v>
      </c>
      <c r="D197" s="111" t="s">
        <v>1438</v>
      </c>
      <c r="E197" s="240">
        <f>'Trial Balance'!$J$6</f>
        <v>2021</v>
      </c>
      <c r="F197" s="240">
        <f>'Trial Balance'!$K$6</f>
        <v>2022</v>
      </c>
      <c r="G197" s="26"/>
      <c r="H197" s="2"/>
      <c r="J197" s="139"/>
      <c r="K197" s="2"/>
      <c r="L197" s="2"/>
      <c r="M197" s="2"/>
      <c r="N197" s="2"/>
    </row>
    <row r="198" spans="1:14" x14ac:dyDescent="0.3">
      <c r="A198" s="2" t="s">
        <v>1244</v>
      </c>
      <c r="B198" s="113" t="s">
        <v>1199</v>
      </c>
      <c r="C198" s="111"/>
      <c r="D198" s="111" t="s">
        <v>1200</v>
      </c>
      <c r="E198" s="110">
        <v>1</v>
      </c>
      <c r="F198" s="110">
        <v>2</v>
      </c>
      <c r="G198" s="26"/>
      <c r="H198" s="2"/>
      <c r="J198" s="139"/>
      <c r="K198" s="2"/>
      <c r="L198" s="2"/>
      <c r="M198" s="2"/>
      <c r="N198" s="2"/>
    </row>
    <row r="199" spans="1:14" x14ac:dyDescent="0.3">
      <c r="A199" t="s">
        <v>1439</v>
      </c>
      <c r="B199" s="114" t="s">
        <v>1644</v>
      </c>
      <c r="C199" s="115">
        <v>155</v>
      </c>
      <c r="D199" s="115">
        <v>136</v>
      </c>
      <c r="E199" s="45">
        <f>ABS(ROUND(SUMIF('Trial Balance'!O:O,D199,'Trial Balance'!H:H),0))</f>
        <v>0</v>
      </c>
      <c r="F199" s="45">
        <f>ABS(ROUND(SUMIF('Trial Balance'!O:O,D199,'Trial Balance'!K:K),0))</f>
        <v>0</v>
      </c>
      <c r="I199" t="s">
        <v>1342</v>
      </c>
    </row>
    <row r="201" spans="1:14" ht="36" x14ac:dyDescent="0.3">
      <c r="A201" s="2" t="s">
        <v>1440</v>
      </c>
      <c r="B201" s="113" t="s">
        <v>1441</v>
      </c>
      <c r="C201" s="122" t="s">
        <v>1510</v>
      </c>
      <c r="D201" s="111" t="s">
        <v>1438</v>
      </c>
      <c r="E201" s="240">
        <f>'Trial Balance'!$J$6</f>
        <v>2021</v>
      </c>
      <c r="F201" s="240">
        <f>'Trial Balance'!$K$6</f>
        <v>2022</v>
      </c>
      <c r="G201" s="26"/>
      <c r="H201" s="2"/>
      <c r="J201" s="139"/>
      <c r="K201" s="2"/>
      <c r="L201" s="2"/>
      <c r="M201" s="2"/>
      <c r="N201" s="2"/>
    </row>
    <row r="202" spans="1:14" x14ac:dyDescent="0.3">
      <c r="A202" t="s">
        <v>1442</v>
      </c>
      <c r="B202" s="114" t="s">
        <v>1645</v>
      </c>
      <c r="C202" s="115">
        <v>156</v>
      </c>
      <c r="D202" s="115">
        <v>137</v>
      </c>
      <c r="E202" s="45">
        <v>0</v>
      </c>
      <c r="F202" s="45">
        <v>0</v>
      </c>
      <c r="I202" t="s">
        <v>1210</v>
      </c>
    </row>
    <row r="203" spans="1:14" x14ac:dyDescent="0.3">
      <c r="A203" t="s">
        <v>1443</v>
      </c>
      <c r="B203" s="114" t="s">
        <v>1646</v>
      </c>
      <c r="C203" s="115">
        <v>157</v>
      </c>
      <c r="D203" s="115">
        <v>138</v>
      </c>
      <c r="E203" s="45">
        <v>0</v>
      </c>
      <c r="F203" s="45">
        <v>0</v>
      </c>
      <c r="I203" t="s">
        <v>1210</v>
      </c>
    </row>
    <row r="204" spans="1:14" x14ac:dyDescent="0.3">
      <c r="A204" t="s">
        <v>1444</v>
      </c>
      <c r="B204" s="114" t="s">
        <v>1647</v>
      </c>
      <c r="C204" s="115">
        <v>158</v>
      </c>
      <c r="D204" s="115">
        <v>139</v>
      </c>
      <c r="E204" s="45">
        <v>0</v>
      </c>
      <c r="F204" s="45">
        <v>0</v>
      </c>
      <c r="I204" t="s">
        <v>1210</v>
      </c>
    </row>
    <row r="205" spans="1:14" x14ac:dyDescent="0.3">
      <c r="D205" s="108" t="s">
        <v>1248</v>
      </c>
      <c r="E205" s="5" t="s">
        <v>1209</v>
      </c>
      <c r="F205" s="5" t="s">
        <v>1209</v>
      </c>
    </row>
    <row r="206" spans="1:14" ht="36" x14ac:dyDescent="0.3">
      <c r="A206" s="2" t="s">
        <v>1445</v>
      </c>
      <c r="B206" s="113" t="s">
        <v>1446</v>
      </c>
      <c r="C206" s="122" t="s">
        <v>1510</v>
      </c>
      <c r="D206" s="111" t="s">
        <v>1438</v>
      </c>
      <c r="E206" s="240">
        <f>'Trial Balance'!$J$6</f>
        <v>2021</v>
      </c>
      <c r="F206" s="240">
        <f>'Trial Balance'!$K$6</f>
        <v>2022</v>
      </c>
      <c r="G206" s="26"/>
      <c r="H206" s="2"/>
      <c r="J206" s="139"/>
      <c r="K206" s="2"/>
      <c r="L206" s="2"/>
      <c r="M206" s="2"/>
      <c r="N206" s="2"/>
    </row>
    <row r="207" spans="1:14" x14ac:dyDescent="0.3">
      <c r="A207" t="s">
        <v>1447</v>
      </c>
      <c r="B207" s="114" t="s">
        <v>1648</v>
      </c>
      <c r="C207" s="115">
        <v>159</v>
      </c>
      <c r="D207" s="115">
        <v>140</v>
      </c>
      <c r="E207" s="45">
        <v>0</v>
      </c>
      <c r="F207" s="45">
        <v>0</v>
      </c>
      <c r="I207" t="s">
        <v>1210</v>
      </c>
    </row>
    <row r="209" spans="1:14" ht="36" x14ac:dyDescent="0.3">
      <c r="A209" s="2" t="s">
        <v>1448</v>
      </c>
      <c r="B209" s="113" t="s">
        <v>1449</v>
      </c>
      <c r="C209" s="122" t="s">
        <v>1510</v>
      </c>
      <c r="D209" s="111" t="s">
        <v>1438</v>
      </c>
      <c r="E209" s="240">
        <f>'Trial Balance'!$J$6</f>
        <v>2021</v>
      </c>
      <c r="F209" s="240">
        <f>'Trial Balance'!$K$6</f>
        <v>2022</v>
      </c>
      <c r="G209" s="26"/>
      <c r="H209" s="2"/>
      <c r="J209" s="139"/>
      <c r="K209" s="2"/>
      <c r="L209" s="2"/>
      <c r="M209" s="2"/>
      <c r="N209" s="2"/>
    </row>
    <row r="210" spans="1:14" x14ac:dyDescent="0.3">
      <c r="A210" t="s">
        <v>1450</v>
      </c>
      <c r="B210" s="114" t="s">
        <v>1450</v>
      </c>
      <c r="C210" s="115"/>
      <c r="D210" s="115" t="s">
        <v>1248</v>
      </c>
      <c r="E210" s="110" t="s">
        <v>1451</v>
      </c>
      <c r="F210" s="110" t="s">
        <v>1452</v>
      </c>
    </row>
    <row r="211" spans="1:14" x14ac:dyDescent="0.3">
      <c r="A211" t="s">
        <v>1450</v>
      </c>
      <c r="B211" s="114" t="s">
        <v>1450</v>
      </c>
      <c r="C211" s="115"/>
      <c r="D211" s="115" t="s">
        <v>1248</v>
      </c>
      <c r="E211" s="110" t="s">
        <v>1453</v>
      </c>
      <c r="F211" s="110" t="s">
        <v>1454</v>
      </c>
    </row>
    <row r="212" spans="1:14" x14ac:dyDescent="0.3">
      <c r="A212" t="s">
        <v>1455</v>
      </c>
      <c r="B212" s="113" t="s">
        <v>1649</v>
      </c>
      <c r="C212" s="111">
        <v>160</v>
      </c>
      <c r="D212" s="111">
        <v>141</v>
      </c>
      <c r="E212" s="110">
        <f>E213+E216+E220+E221+E222+E223</f>
        <v>0</v>
      </c>
      <c r="F212" s="110">
        <f>F213+F216+F220+F221+F222+F223</f>
        <v>0</v>
      </c>
      <c r="I212" t="s">
        <v>1227</v>
      </c>
    </row>
    <row r="213" spans="1:14" x14ac:dyDescent="0.3">
      <c r="A213" t="s">
        <v>1456</v>
      </c>
      <c r="B213" s="113" t="s">
        <v>1650</v>
      </c>
      <c r="C213" s="111">
        <v>161</v>
      </c>
      <c r="D213" s="111">
        <v>142</v>
      </c>
      <c r="E213" s="110">
        <f>SUM(E214:E215)</f>
        <v>0</v>
      </c>
      <c r="F213" s="110">
        <f>SUM(F214:F215)</f>
        <v>0</v>
      </c>
      <c r="I213" t="s">
        <v>1227</v>
      </c>
    </row>
    <row r="214" spans="1:14" x14ac:dyDescent="0.3">
      <c r="A214" t="s">
        <v>1457</v>
      </c>
      <c r="B214" s="114" t="s">
        <v>1651</v>
      </c>
      <c r="C214" s="115">
        <v>162</v>
      </c>
      <c r="D214" s="115">
        <v>143</v>
      </c>
      <c r="E214" s="45"/>
      <c r="F214" s="45"/>
      <c r="I214" t="s">
        <v>1210</v>
      </c>
    </row>
    <row r="215" spans="1:14" x14ac:dyDescent="0.3">
      <c r="A215" t="s">
        <v>1458</v>
      </c>
      <c r="B215" s="114" t="s">
        <v>1652</v>
      </c>
      <c r="C215" s="115">
        <v>163</v>
      </c>
      <c r="D215" s="115">
        <v>144</v>
      </c>
      <c r="E215" s="45"/>
      <c r="F215" s="45"/>
      <c r="I215" t="s">
        <v>1210</v>
      </c>
    </row>
    <row r="216" spans="1:14" x14ac:dyDescent="0.3">
      <c r="A216" t="s">
        <v>1459</v>
      </c>
      <c r="B216" s="114" t="s">
        <v>1653</v>
      </c>
      <c r="C216" s="115">
        <v>164</v>
      </c>
      <c r="D216" s="115">
        <v>145</v>
      </c>
      <c r="E216" s="45"/>
      <c r="F216" s="45"/>
      <c r="I216" t="s">
        <v>1210</v>
      </c>
    </row>
    <row r="217" spans="1:14" x14ac:dyDescent="0.3">
      <c r="A217" t="s">
        <v>1460</v>
      </c>
      <c r="B217" s="114" t="s">
        <v>1654</v>
      </c>
      <c r="C217" s="115">
        <v>165</v>
      </c>
      <c r="D217" s="115">
        <v>146</v>
      </c>
      <c r="E217" s="45"/>
      <c r="F217" s="45"/>
      <c r="I217" t="s">
        <v>1210</v>
      </c>
    </row>
    <row r="218" spans="1:14" x14ac:dyDescent="0.3">
      <c r="A218" t="s">
        <v>1461</v>
      </c>
      <c r="B218" s="114" t="s">
        <v>1655</v>
      </c>
      <c r="C218" s="115">
        <v>166</v>
      </c>
      <c r="D218" s="115">
        <v>147</v>
      </c>
      <c r="E218" s="45"/>
      <c r="F218" s="45"/>
      <c r="I218" t="s">
        <v>1210</v>
      </c>
    </row>
    <row r="219" spans="1:14" x14ac:dyDescent="0.3">
      <c r="A219" t="s">
        <v>1462</v>
      </c>
      <c r="B219" s="114" t="s">
        <v>1656</v>
      </c>
      <c r="C219" s="115">
        <v>167</v>
      </c>
      <c r="D219" s="115">
        <v>148</v>
      </c>
      <c r="E219" s="45"/>
      <c r="F219" s="45"/>
      <c r="I219" t="s">
        <v>1210</v>
      </c>
    </row>
    <row r="220" spans="1:14" x14ac:dyDescent="0.3">
      <c r="A220" t="s">
        <v>1463</v>
      </c>
      <c r="B220" s="114" t="s">
        <v>1657</v>
      </c>
      <c r="C220" s="115">
        <v>168</v>
      </c>
      <c r="D220" s="115">
        <v>149</v>
      </c>
      <c r="E220" s="45"/>
      <c r="F220" s="45"/>
      <c r="I220" t="s">
        <v>1210</v>
      </c>
    </row>
    <row r="221" spans="1:14" x14ac:dyDescent="0.3">
      <c r="A221" t="s">
        <v>1464</v>
      </c>
      <c r="B221" s="114" t="s">
        <v>1658</v>
      </c>
      <c r="C221" s="115">
        <v>169</v>
      </c>
      <c r="D221" s="115">
        <v>150</v>
      </c>
      <c r="E221" s="45"/>
      <c r="F221" s="45"/>
      <c r="I221" t="s">
        <v>1210</v>
      </c>
    </row>
    <row r="222" spans="1:14" x14ac:dyDescent="0.3">
      <c r="A222" t="s">
        <v>1465</v>
      </c>
      <c r="B222" s="114" t="s">
        <v>1659</v>
      </c>
      <c r="C222" s="115">
        <v>170</v>
      </c>
      <c r="D222" s="115">
        <v>151</v>
      </c>
      <c r="E222" s="45"/>
      <c r="F222" s="45"/>
      <c r="I222" t="s">
        <v>1210</v>
      </c>
    </row>
    <row r="223" spans="1:14" x14ac:dyDescent="0.3">
      <c r="A223" t="s">
        <v>1466</v>
      </c>
      <c r="B223" s="114" t="s">
        <v>1660</v>
      </c>
      <c r="C223" s="115">
        <v>171</v>
      </c>
      <c r="D223" s="115">
        <v>152</v>
      </c>
      <c r="E223" s="45"/>
      <c r="F223" s="45"/>
      <c r="I223" t="s">
        <v>1210</v>
      </c>
    </row>
    <row r="225" spans="1:14" ht="36" x14ac:dyDescent="0.3">
      <c r="B225" s="114"/>
      <c r="C225" s="122" t="s">
        <v>1510</v>
      </c>
      <c r="D225" s="111" t="s">
        <v>1438</v>
      </c>
      <c r="E225" s="45"/>
      <c r="F225" s="45"/>
    </row>
    <row r="226" spans="1:14" x14ac:dyDescent="0.3">
      <c r="A226" s="2" t="s">
        <v>1467</v>
      </c>
      <c r="B226" s="113" t="s">
        <v>1468</v>
      </c>
      <c r="C226" s="111"/>
      <c r="D226" s="111" t="s">
        <v>1200</v>
      </c>
      <c r="E226" s="240">
        <f>'Trial Balance'!$J$6</f>
        <v>2021</v>
      </c>
      <c r="F226" s="240">
        <f>'Trial Balance'!$K$6</f>
        <v>2022</v>
      </c>
      <c r="G226" s="26"/>
      <c r="H226" s="2"/>
      <c r="J226" s="139"/>
      <c r="K226" s="2"/>
      <c r="L226" s="2"/>
      <c r="M226" s="2"/>
      <c r="N226" s="2"/>
    </row>
    <row r="227" spans="1:14" x14ac:dyDescent="0.3">
      <c r="A227" t="s">
        <v>1469</v>
      </c>
      <c r="B227" s="113" t="s">
        <v>1661</v>
      </c>
      <c r="C227" s="115">
        <v>172</v>
      </c>
      <c r="D227" s="115">
        <v>153</v>
      </c>
      <c r="E227" s="45">
        <v>0</v>
      </c>
      <c r="F227" s="45">
        <v>0</v>
      </c>
      <c r="I227" t="s">
        <v>1210</v>
      </c>
    </row>
    <row r="228" spans="1:14" x14ac:dyDescent="0.3">
      <c r="A228" t="s">
        <v>1470</v>
      </c>
      <c r="B228" s="114" t="s">
        <v>1662</v>
      </c>
      <c r="C228" s="115">
        <v>173</v>
      </c>
      <c r="D228" s="115">
        <v>154</v>
      </c>
      <c r="E228" s="45"/>
      <c r="F228" s="45"/>
      <c r="I228" t="s">
        <v>1210</v>
      </c>
    </row>
    <row r="229" spans="1:14" x14ac:dyDescent="0.3">
      <c r="A229" t="s">
        <v>1471</v>
      </c>
      <c r="B229" s="114" t="s">
        <v>1663</v>
      </c>
      <c r="C229" s="115">
        <v>174</v>
      </c>
      <c r="D229" s="115">
        <v>155</v>
      </c>
      <c r="E229" s="45"/>
      <c r="F229" s="45"/>
      <c r="I229" t="s">
        <v>1210</v>
      </c>
    </row>
    <row r="230" spans="1:14" x14ac:dyDescent="0.3">
      <c r="A230" t="s">
        <v>1472</v>
      </c>
      <c r="B230" s="114" t="s">
        <v>1664</v>
      </c>
      <c r="C230" s="115">
        <v>175</v>
      </c>
      <c r="D230" s="115">
        <v>156</v>
      </c>
      <c r="E230" s="45"/>
      <c r="F230" s="45"/>
      <c r="I230" t="s">
        <v>1210</v>
      </c>
    </row>
    <row r="232" spans="1:14" ht="36" x14ac:dyDescent="0.3">
      <c r="B232" s="114"/>
      <c r="C232" s="122" t="s">
        <v>1510</v>
      </c>
      <c r="D232" s="111" t="s">
        <v>1438</v>
      </c>
      <c r="E232" s="45"/>
      <c r="F232" s="45"/>
    </row>
    <row r="233" spans="1:14" x14ac:dyDescent="0.3">
      <c r="A233" s="2" t="s">
        <v>1199</v>
      </c>
      <c r="B233" s="113" t="s">
        <v>1199</v>
      </c>
      <c r="C233" s="111"/>
      <c r="D233" s="111" t="s">
        <v>1200</v>
      </c>
      <c r="E233" s="240">
        <f>'Trial Balance'!$J$6</f>
        <v>2021</v>
      </c>
      <c r="F233" s="240">
        <f>'Trial Balance'!$K$6</f>
        <v>2022</v>
      </c>
      <c r="G233" s="26"/>
      <c r="H233" s="2"/>
      <c r="J233" s="139"/>
      <c r="K233" s="2"/>
      <c r="L233" s="2"/>
      <c r="M233" s="2"/>
      <c r="N233" s="2"/>
    </row>
    <row r="234" spans="1:14" x14ac:dyDescent="0.3">
      <c r="A234" t="s">
        <v>1473</v>
      </c>
      <c r="B234" s="113" t="s">
        <v>1665</v>
      </c>
      <c r="C234" s="115">
        <v>176</v>
      </c>
      <c r="D234" s="115">
        <v>157</v>
      </c>
      <c r="E234" s="45">
        <v>0</v>
      </c>
      <c r="F234" s="45">
        <v>0</v>
      </c>
      <c r="I234" t="s">
        <v>1210</v>
      </c>
    </row>
    <row r="235" spans="1:14" x14ac:dyDescent="0.3">
      <c r="A235" t="s">
        <v>1474</v>
      </c>
      <c r="B235" s="114" t="s">
        <v>1666</v>
      </c>
      <c r="C235" s="115">
        <v>177</v>
      </c>
      <c r="D235" s="115">
        <v>158</v>
      </c>
      <c r="E235" s="45">
        <v>0</v>
      </c>
      <c r="F235" s="45">
        <v>0</v>
      </c>
      <c r="I235" t="s">
        <v>1210</v>
      </c>
    </row>
    <row r="236" spans="1:14" x14ac:dyDescent="0.3">
      <c r="A236" t="s">
        <v>1470</v>
      </c>
      <c r="B236" s="114" t="s">
        <v>1667</v>
      </c>
      <c r="C236" s="115">
        <v>178</v>
      </c>
      <c r="D236" s="115">
        <v>159</v>
      </c>
      <c r="E236" s="45" t="s">
        <v>1209</v>
      </c>
      <c r="F236" s="45" t="s">
        <v>1209</v>
      </c>
      <c r="I236" t="s">
        <v>1210</v>
      </c>
    </row>
    <row r="237" spans="1:14" x14ac:dyDescent="0.3">
      <c r="A237" t="s">
        <v>1471</v>
      </c>
      <c r="B237" s="114" t="s">
        <v>1668</v>
      </c>
      <c r="C237" s="115">
        <v>179</v>
      </c>
      <c r="D237" s="115">
        <v>160</v>
      </c>
      <c r="E237" s="45" t="s">
        <v>1209</v>
      </c>
      <c r="F237" s="45" t="s">
        <v>1209</v>
      </c>
      <c r="I237" t="s">
        <v>1210</v>
      </c>
    </row>
    <row r="238" spans="1:14" x14ac:dyDescent="0.3">
      <c r="A238" t="s">
        <v>1472</v>
      </c>
      <c r="B238" s="114" t="s">
        <v>1669</v>
      </c>
      <c r="C238" s="115">
        <v>180</v>
      </c>
      <c r="D238" s="115">
        <v>161</v>
      </c>
      <c r="E238" s="45" t="s">
        <v>1209</v>
      </c>
      <c r="F238" s="45" t="s">
        <v>1209</v>
      </c>
      <c r="I238" t="s">
        <v>1210</v>
      </c>
    </row>
    <row r="239" spans="1:14" x14ac:dyDescent="0.3">
      <c r="A239" t="s">
        <v>1475</v>
      </c>
      <c r="B239" s="114" t="s">
        <v>1670</v>
      </c>
      <c r="C239" s="115">
        <v>181</v>
      </c>
      <c r="D239" s="115">
        <v>162</v>
      </c>
      <c r="E239" s="45">
        <v>0</v>
      </c>
      <c r="F239" s="45">
        <v>0</v>
      </c>
      <c r="I239" t="s">
        <v>1210</v>
      </c>
    </row>
    <row r="240" spans="1:14" x14ac:dyDescent="0.3">
      <c r="A240" t="s">
        <v>1470</v>
      </c>
      <c r="B240" s="114" t="s">
        <v>1667</v>
      </c>
      <c r="C240" s="115">
        <v>182</v>
      </c>
      <c r="D240" s="115">
        <v>163</v>
      </c>
      <c r="E240" s="45"/>
      <c r="F240" s="45"/>
      <c r="I240" t="s">
        <v>1210</v>
      </c>
    </row>
    <row r="241" spans="1:14" x14ac:dyDescent="0.3">
      <c r="A241" t="s">
        <v>1471</v>
      </c>
      <c r="B241" s="114" t="s">
        <v>1668</v>
      </c>
      <c r="C241" s="115">
        <v>183</v>
      </c>
      <c r="D241" s="115">
        <v>164</v>
      </c>
      <c r="E241" s="45"/>
      <c r="F241" s="45"/>
      <c r="I241" t="s">
        <v>1210</v>
      </c>
    </row>
    <row r="242" spans="1:14" x14ac:dyDescent="0.3">
      <c r="A242" t="s">
        <v>1472</v>
      </c>
      <c r="B242" s="114" t="s">
        <v>1671</v>
      </c>
      <c r="C242" s="115">
        <v>184</v>
      </c>
      <c r="D242" s="115">
        <v>165</v>
      </c>
      <c r="E242" s="45"/>
      <c r="F242" s="45"/>
      <c r="I242" t="s">
        <v>1210</v>
      </c>
    </row>
    <row r="243" spans="1:14" x14ac:dyDescent="0.3">
      <c r="C243" s="138"/>
    </row>
    <row r="244" spans="1:14" ht="36" x14ac:dyDescent="0.3">
      <c r="A244" s="2" t="s">
        <v>1476</v>
      </c>
      <c r="B244" s="113" t="s">
        <v>1477</v>
      </c>
      <c r="C244" s="122" t="s">
        <v>1510</v>
      </c>
      <c r="D244" s="111" t="s">
        <v>161</v>
      </c>
      <c r="E244" s="240">
        <f>'Trial Balance'!$J$6</f>
        <v>2021</v>
      </c>
      <c r="F244" s="240">
        <f>'Trial Balance'!$K$6</f>
        <v>2022</v>
      </c>
      <c r="G244" s="26"/>
      <c r="H244" s="2"/>
      <c r="J244" s="139"/>
      <c r="K244" s="2"/>
      <c r="L244" s="2"/>
      <c r="M244" s="2"/>
      <c r="N244" s="2"/>
    </row>
    <row r="245" spans="1:14" x14ac:dyDescent="0.3">
      <c r="A245" s="2" t="s">
        <v>1244</v>
      </c>
      <c r="B245" s="113" t="s">
        <v>1199</v>
      </c>
      <c r="C245" s="111"/>
      <c r="D245" s="111" t="s">
        <v>1200</v>
      </c>
      <c r="E245" s="110"/>
      <c r="F245" s="110"/>
      <c r="G245" s="26"/>
      <c r="H245" s="2"/>
      <c r="J245" s="139"/>
      <c r="K245" s="2"/>
      <c r="L245" s="2"/>
      <c r="M245" s="2"/>
      <c r="N245" s="2"/>
    </row>
    <row r="246" spans="1:14" x14ac:dyDescent="0.3">
      <c r="A246" t="s">
        <v>1478</v>
      </c>
      <c r="B246" s="114" t="s">
        <v>1672</v>
      </c>
      <c r="C246" s="115">
        <v>185</v>
      </c>
      <c r="D246" s="115" t="s">
        <v>1479</v>
      </c>
      <c r="E246" s="45">
        <v>0</v>
      </c>
      <c r="F246" s="45">
        <v>0</v>
      </c>
      <c r="I246" t="s">
        <v>1210</v>
      </c>
    </row>
    <row r="247" spans="1:14" x14ac:dyDescent="0.3">
      <c r="C247" s="138"/>
    </row>
    <row r="248" spans="1:14" ht="36" x14ac:dyDescent="0.3">
      <c r="A248" s="2" t="s">
        <v>1480</v>
      </c>
      <c r="B248" s="113" t="s">
        <v>1481</v>
      </c>
      <c r="C248" s="122" t="s">
        <v>1510</v>
      </c>
      <c r="D248" s="111" t="s">
        <v>161</v>
      </c>
      <c r="E248" s="240">
        <f>'Trial Balance'!$J$6</f>
        <v>2021</v>
      </c>
      <c r="F248" s="240">
        <f>'Trial Balance'!$K$6</f>
        <v>2022</v>
      </c>
      <c r="G248" s="26"/>
      <c r="H248" s="2"/>
      <c r="J248" s="139"/>
      <c r="K248" s="2"/>
      <c r="L248" s="2"/>
      <c r="M248" s="2"/>
      <c r="N248" s="2"/>
    </row>
    <row r="249" spans="1:14" x14ac:dyDescent="0.3">
      <c r="A249" s="2" t="s">
        <v>1244</v>
      </c>
      <c r="B249" s="113" t="s">
        <v>1199</v>
      </c>
      <c r="C249" s="111"/>
      <c r="D249" s="111" t="s">
        <v>1200</v>
      </c>
      <c r="E249" s="110"/>
      <c r="F249" s="110"/>
      <c r="G249" s="26"/>
      <c r="H249" s="2"/>
      <c r="J249" s="139"/>
      <c r="K249" s="2"/>
      <c r="L249" s="2"/>
      <c r="M249" s="2"/>
      <c r="N249" s="2"/>
    </row>
    <row r="250" spans="1:14" x14ac:dyDescent="0.3">
      <c r="A250" t="s">
        <v>1482</v>
      </c>
      <c r="B250" s="114" t="s">
        <v>1673</v>
      </c>
      <c r="C250" s="115">
        <v>186</v>
      </c>
      <c r="D250" s="115" t="s">
        <v>1483</v>
      </c>
      <c r="E250" s="45">
        <v>0</v>
      </c>
      <c r="F250" s="45">
        <v>0</v>
      </c>
      <c r="I250" t="s">
        <v>1210</v>
      </c>
    </row>
    <row r="252" spans="1:14" ht="36" x14ac:dyDescent="0.3">
      <c r="A252" s="2" t="s">
        <v>1484</v>
      </c>
      <c r="B252" s="113" t="s">
        <v>1485</v>
      </c>
      <c r="C252" s="122" t="s">
        <v>1510</v>
      </c>
      <c r="D252" s="111" t="s">
        <v>161</v>
      </c>
      <c r="E252" s="240">
        <f>'Trial Balance'!$J$6</f>
        <v>2021</v>
      </c>
      <c r="F252" s="240">
        <f>'Trial Balance'!$K$6</f>
        <v>2022</v>
      </c>
      <c r="G252" s="26"/>
      <c r="H252" s="2"/>
      <c r="J252" s="139"/>
      <c r="K252" s="2"/>
      <c r="L252" s="2"/>
      <c r="M252" s="2"/>
      <c r="N252" s="2"/>
    </row>
    <row r="253" spans="1:14" x14ac:dyDescent="0.3">
      <c r="A253" s="2" t="s">
        <v>1244</v>
      </c>
      <c r="B253" s="113" t="s">
        <v>1199</v>
      </c>
      <c r="C253" s="111"/>
      <c r="D253" s="111" t="s">
        <v>1200</v>
      </c>
      <c r="E253" s="110"/>
      <c r="F253" s="110"/>
      <c r="G253" s="26"/>
      <c r="H253" s="2"/>
      <c r="J253" s="139"/>
      <c r="K253" s="2"/>
      <c r="L253" s="2"/>
      <c r="M253" s="2"/>
      <c r="N253" s="2"/>
    </row>
    <row r="254" spans="1:14" x14ac:dyDescent="0.3">
      <c r="A254" t="s">
        <v>1486</v>
      </c>
      <c r="B254" s="114" t="s">
        <v>1674</v>
      </c>
      <c r="C254" s="115">
        <v>187</v>
      </c>
      <c r="D254" s="115">
        <v>166</v>
      </c>
      <c r="E254" s="45" t="s">
        <v>1209</v>
      </c>
      <c r="F254" s="45" t="s">
        <v>1209</v>
      </c>
      <c r="I254" t="s">
        <v>1210</v>
      </c>
    </row>
    <row r="255" spans="1:14" x14ac:dyDescent="0.3">
      <c r="A255" t="s">
        <v>1487</v>
      </c>
      <c r="B255" s="114" t="s">
        <v>1675</v>
      </c>
      <c r="C255" s="115">
        <v>188</v>
      </c>
      <c r="D255" s="115">
        <v>167</v>
      </c>
      <c r="E255" s="45" t="s">
        <v>1209</v>
      </c>
      <c r="F255" s="45" t="s">
        <v>1209</v>
      </c>
      <c r="I255" t="s">
        <v>1210</v>
      </c>
    </row>
    <row r="256" spans="1:14" x14ac:dyDescent="0.3">
      <c r="A256" t="s">
        <v>1488</v>
      </c>
      <c r="B256" s="114" t="s">
        <v>1676</v>
      </c>
      <c r="C256" s="115">
        <v>189</v>
      </c>
      <c r="D256" s="115">
        <v>168</v>
      </c>
      <c r="E256" s="45" t="s">
        <v>1209</v>
      </c>
      <c r="F256" s="45" t="s">
        <v>1209</v>
      </c>
      <c r="I256" t="s">
        <v>1210</v>
      </c>
    </row>
    <row r="257" spans="1:14" x14ac:dyDescent="0.3">
      <c r="A257" t="s">
        <v>1487</v>
      </c>
      <c r="B257" s="114" t="s">
        <v>1675</v>
      </c>
      <c r="C257" s="115">
        <v>190</v>
      </c>
      <c r="D257" s="115">
        <v>169</v>
      </c>
      <c r="E257" s="45" t="s">
        <v>1209</v>
      </c>
      <c r="F257" s="45" t="s">
        <v>1209</v>
      </c>
      <c r="I257" t="s">
        <v>1210</v>
      </c>
    </row>
    <row r="258" spans="1:14" x14ac:dyDescent="0.3">
      <c r="D258" s="108" t="s">
        <v>1248</v>
      </c>
      <c r="E258" s="5" t="s">
        <v>1209</v>
      </c>
      <c r="F258" s="5" t="s">
        <v>1209</v>
      </c>
    </row>
    <row r="259" spans="1:14" x14ac:dyDescent="0.3">
      <c r="A259" s="2" t="s">
        <v>1489</v>
      </c>
      <c r="B259" s="113" t="s">
        <v>1490</v>
      </c>
      <c r="C259" s="111"/>
      <c r="D259" s="111" t="s">
        <v>161</v>
      </c>
      <c r="E259" s="240">
        <f>'Trial Balance'!$J$6</f>
        <v>2021</v>
      </c>
      <c r="F259" s="240">
        <f>'Trial Balance'!$K$6</f>
        <v>2022</v>
      </c>
      <c r="G259" s="26"/>
      <c r="H259" s="2"/>
      <c r="J259" s="139"/>
      <c r="K259" s="2"/>
      <c r="L259" s="2"/>
      <c r="M259" s="2"/>
      <c r="N259" s="2"/>
    </row>
    <row r="260" spans="1:14" x14ac:dyDescent="0.3">
      <c r="A260" s="2" t="s">
        <v>1244</v>
      </c>
      <c r="B260" s="113" t="s">
        <v>1199</v>
      </c>
      <c r="C260" s="111"/>
      <c r="D260" s="111" t="s">
        <v>1200</v>
      </c>
      <c r="E260" s="110"/>
      <c r="F260" s="110"/>
      <c r="G260" s="26"/>
      <c r="H260" s="2"/>
      <c r="J260" s="139"/>
      <c r="K260" s="2"/>
      <c r="L260" s="2"/>
      <c r="M260" s="2"/>
      <c r="N260" s="2"/>
    </row>
    <row r="261" spans="1:14" x14ac:dyDescent="0.3">
      <c r="A261" t="s">
        <v>1491</v>
      </c>
      <c r="B261" s="114" t="s">
        <v>1677</v>
      </c>
      <c r="C261" s="115">
        <v>191</v>
      </c>
      <c r="D261" s="115">
        <v>170</v>
      </c>
      <c r="E261" s="45"/>
      <c r="F261" s="45"/>
      <c r="I261" t="s">
        <v>1210</v>
      </c>
    </row>
    <row r="262" spans="1:14" x14ac:dyDescent="0.3">
      <c r="A262" t="s">
        <v>1492</v>
      </c>
      <c r="B262" s="113" t="s">
        <v>1678</v>
      </c>
      <c r="C262" s="115">
        <v>192</v>
      </c>
      <c r="D262" s="115" t="s">
        <v>1493</v>
      </c>
      <c r="E262" s="45" t="s">
        <v>1209</v>
      </c>
      <c r="F262" s="45" t="s">
        <v>1209</v>
      </c>
      <c r="I262" t="s">
        <v>1210</v>
      </c>
    </row>
    <row r="263" spans="1:14" x14ac:dyDescent="0.3">
      <c r="A263" t="s">
        <v>1494</v>
      </c>
      <c r="B263" s="114" t="s">
        <v>1679</v>
      </c>
      <c r="C263" s="115">
        <v>193</v>
      </c>
      <c r="D263" s="115" t="s">
        <v>1495</v>
      </c>
      <c r="E263" s="45"/>
      <c r="F263" s="45"/>
      <c r="I263" t="s">
        <v>1210</v>
      </c>
    </row>
    <row r="264" spans="1:14" x14ac:dyDescent="0.3">
      <c r="A264" t="s">
        <v>1496</v>
      </c>
      <c r="B264" s="114" t="s">
        <v>1680</v>
      </c>
      <c r="C264" s="115">
        <v>194</v>
      </c>
      <c r="D264" s="115" t="s">
        <v>1497</v>
      </c>
      <c r="E264" s="45"/>
      <c r="F264" s="45"/>
      <c r="I264" t="s">
        <v>1210</v>
      </c>
    </row>
    <row r="265" spans="1:14" x14ac:dyDescent="0.3">
      <c r="A265" t="s">
        <v>1498</v>
      </c>
      <c r="B265" s="114" t="s">
        <v>1681</v>
      </c>
      <c r="C265" s="115">
        <v>195</v>
      </c>
      <c r="D265" s="115" t="s">
        <v>1499</v>
      </c>
      <c r="E265" s="45"/>
      <c r="F265" s="45"/>
      <c r="I265" t="s">
        <v>1210</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6" workbookViewId="0">
      <selection activeCell="B36" sqref="B36"/>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777343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0</v>
      </c>
      <c r="C1" s="3" t="str">
        <f>'3. F30'!C1</f>
        <v>X</v>
      </c>
    </row>
    <row r="2" spans="1:16" x14ac:dyDescent="0.3">
      <c r="B2" s="1" t="s">
        <v>2</v>
      </c>
      <c r="C2" s="3" t="str">
        <f>'3. F30'!C2</f>
        <v>X</v>
      </c>
    </row>
    <row r="3" spans="1:16" x14ac:dyDescent="0.3">
      <c r="B3" s="1" t="s">
        <v>3</v>
      </c>
      <c r="C3" s="3" t="str">
        <f>'3. F30'!C3</f>
        <v>X</v>
      </c>
    </row>
    <row r="4" spans="1:16" x14ac:dyDescent="0.3">
      <c r="B4" s="1" t="s">
        <v>4</v>
      </c>
      <c r="C4" s="3" t="str">
        <f>'3. F30'!C4</f>
        <v>X</v>
      </c>
    </row>
    <row r="5" spans="1:16" x14ac:dyDescent="0.3">
      <c r="B5" s="1" t="s">
        <v>5</v>
      </c>
      <c r="C5" s="3" t="str">
        <f>'3. F30'!C5</f>
        <v>X</v>
      </c>
    </row>
    <row r="6" spans="1:16" x14ac:dyDescent="0.3">
      <c r="B6" s="1" t="s">
        <v>6</v>
      </c>
      <c r="C6" s="3" t="str">
        <f>'3. F30'!C6</f>
        <v>X</v>
      </c>
    </row>
    <row r="7" spans="1:16" x14ac:dyDescent="0.3">
      <c r="B7" s="1" t="s">
        <v>7</v>
      </c>
      <c r="C7" s="3">
        <f>'3. F30'!C7</f>
        <v>2022</v>
      </c>
    </row>
    <row r="9" spans="1:16" x14ac:dyDescent="0.3">
      <c r="A9" s="2" t="s">
        <v>1693</v>
      </c>
      <c r="B9" s="2" t="s">
        <v>1694</v>
      </c>
      <c r="L9" t="s">
        <v>1695</v>
      </c>
      <c r="M9" t="s">
        <v>1696</v>
      </c>
      <c r="N9" t="s">
        <v>1697</v>
      </c>
      <c r="O9" t="s">
        <v>1698</v>
      </c>
      <c r="P9" t="s">
        <v>1699</v>
      </c>
    </row>
    <row r="12" spans="1:16" x14ac:dyDescent="0.3">
      <c r="A12" s="111" t="s">
        <v>1700</v>
      </c>
      <c r="B12" s="111" t="s">
        <v>1701</v>
      </c>
      <c r="C12" s="111" t="s">
        <v>2022</v>
      </c>
      <c r="D12" s="111" t="s">
        <v>1702</v>
      </c>
      <c r="E12" s="111" t="s">
        <v>1703</v>
      </c>
      <c r="F12" s="111" t="s">
        <v>1704</v>
      </c>
      <c r="G12" s="111"/>
      <c r="H12" s="111" t="s">
        <v>1705</v>
      </c>
    </row>
    <row r="13" spans="1:16" x14ac:dyDescent="0.3">
      <c r="A13" s="113"/>
      <c r="B13" s="113"/>
      <c r="C13" s="113" t="s">
        <v>32</v>
      </c>
      <c r="D13" s="113" t="s">
        <v>32</v>
      </c>
      <c r="E13" s="113" t="s">
        <v>32</v>
      </c>
      <c r="F13" s="113" t="s">
        <v>1227</v>
      </c>
      <c r="G13" s="113" t="s">
        <v>1706</v>
      </c>
      <c r="H13" s="113"/>
    </row>
    <row r="14" spans="1:16" x14ac:dyDescent="0.3">
      <c r="A14" s="114" t="s">
        <v>1707</v>
      </c>
      <c r="B14" s="114" t="s">
        <v>1708</v>
      </c>
      <c r="C14" s="114" t="s">
        <v>1200</v>
      </c>
      <c r="D14" s="114">
        <v>1</v>
      </c>
      <c r="E14" s="114">
        <v>2</v>
      </c>
      <c r="F14" s="114">
        <v>3</v>
      </c>
      <c r="G14" s="114">
        <v>4</v>
      </c>
      <c r="H14" s="113">
        <v>5</v>
      </c>
    </row>
    <row r="15" spans="1:16" s="2" customFormat="1" x14ac:dyDescent="0.3">
      <c r="A15" s="113" t="s">
        <v>1709</v>
      </c>
      <c r="B15" s="113" t="s">
        <v>1710</v>
      </c>
      <c r="C15" s="113" t="s">
        <v>32</v>
      </c>
      <c r="D15" s="113" t="s">
        <v>32</v>
      </c>
      <c r="E15" s="113" t="s">
        <v>32</v>
      </c>
      <c r="F15" s="113" t="s">
        <v>32</v>
      </c>
      <c r="G15" s="113" t="s">
        <v>32</v>
      </c>
      <c r="H15" s="113" t="s">
        <v>32</v>
      </c>
    </row>
    <row r="16" spans="1:16" x14ac:dyDescent="0.3">
      <c r="A16" s="114" t="s">
        <v>1711</v>
      </c>
      <c r="B16" s="114" t="s">
        <v>1712</v>
      </c>
      <c r="C16" s="114" t="s">
        <v>1713</v>
      </c>
      <c r="D16" s="45">
        <f>ROUND(SUMIF('Trial Balance'!P:P,L16,'Trial Balance'!H:H),0)</f>
        <v>0</v>
      </c>
      <c r="E16" s="45">
        <f>ROUND(SUMIF('Trial Balance'!Q:Q,M16,'Trial Balance'!I:I),0)</f>
        <v>0</v>
      </c>
      <c r="F16" s="45">
        <f>ROUND(SUMIF('Trial Balance'!R:R,N16,'Trial Balance'!J:J),0)</f>
        <v>0</v>
      </c>
      <c r="G16" s="119">
        <v>0</v>
      </c>
      <c r="H16" s="110">
        <f>D16+E16-F16</f>
        <v>0</v>
      </c>
      <c r="L16" t="s">
        <v>1714</v>
      </c>
      <c r="M16" t="s">
        <v>1715</v>
      </c>
      <c r="N16" t="s">
        <v>1716</v>
      </c>
      <c r="O16" t="s">
        <v>1717</v>
      </c>
      <c r="P16" t="s">
        <v>1718</v>
      </c>
    </row>
    <row r="17" spans="1:16" x14ac:dyDescent="0.3">
      <c r="A17" s="114" t="s">
        <v>1719</v>
      </c>
      <c r="B17" s="114" t="s">
        <v>1720</v>
      </c>
      <c r="C17" s="114" t="s">
        <v>1721</v>
      </c>
      <c r="D17" s="45">
        <f>ROUND(SUMIF('Trial Balance'!P:P,L17,'Trial Balance'!H:H),0)</f>
        <v>0</v>
      </c>
      <c r="E17" s="45">
        <f>ROUND(SUMIF('Trial Balance'!Q:Q,M17,'Trial Balance'!I:I),0)</f>
        <v>0</v>
      </c>
      <c r="F17" s="45">
        <f>ROUND(SUMIF('Trial Balance'!R:R,N17,'Trial Balance'!J:J),0)</f>
        <v>0</v>
      </c>
      <c r="G17" s="119">
        <v>0</v>
      </c>
      <c r="H17" s="110">
        <f t="shared" ref="H17:H22" si="0">D17+E17-F17</f>
        <v>0</v>
      </c>
      <c r="L17" t="s">
        <v>1722</v>
      </c>
      <c r="M17" t="s">
        <v>1723</v>
      </c>
      <c r="N17" t="s">
        <v>1724</v>
      </c>
      <c r="O17" t="s">
        <v>1725</v>
      </c>
      <c r="P17" t="s">
        <v>1726</v>
      </c>
    </row>
    <row r="18" spans="1:16" x14ac:dyDescent="0.3">
      <c r="A18" s="114" t="s">
        <v>1727</v>
      </c>
      <c r="B18" s="114" t="s">
        <v>1728</v>
      </c>
      <c r="C18" s="114" t="s">
        <v>1729</v>
      </c>
      <c r="D18" s="45">
        <f>ROUND(SUMIF('Trial Balance'!P:P,L18,'Trial Balance'!H:H),0)</f>
        <v>0</v>
      </c>
      <c r="E18" s="45">
        <f>ROUND(SUMIF('Trial Balance'!Q:Q,M18,'Trial Balance'!I:I),0)</f>
        <v>0</v>
      </c>
      <c r="F18" s="45">
        <f>ROUND(SUMIF('Trial Balance'!R:R,N18,'Trial Balance'!J:J),0)</f>
        <v>0</v>
      </c>
      <c r="G18" s="119">
        <v>0</v>
      </c>
      <c r="H18" s="110">
        <f t="shared" si="0"/>
        <v>0</v>
      </c>
      <c r="L18" t="s">
        <v>1730</v>
      </c>
      <c r="M18" t="s">
        <v>1731</v>
      </c>
      <c r="N18" t="s">
        <v>1732</v>
      </c>
      <c r="O18" t="s">
        <v>1733</v>
      </c>
      <c r="P18" t="s">
        <v>1734</v>
      </c>
    </row>
    <row r="19" spans="1:16" x14ac:dyDescent="0.3">
      <c r="A19" s="114" t="s">
        <v>1735</v>
      </c>
      <c r="B19" s="114" t="s">
        <v>1736</v>
      </c>
      <c r="C19" s="114" t="s">
        <v>1737</v>
      </c>
      <c r="D19" s="45">
        <f>ROUND(SUMIF('Trial Balance'!P:P,L19,'Trial Balance'!H:H),0)</f>
        <v>0</v>
      </c>
      <c r="E19" s="45">
        <f>ROUND(SUMIF('Trial Balance'!Q:Q,M19,'Trial Balance'!I:I),0)</f>
        <v>0</v>
      </c>
      <c r="F19" s="45">
        <f>ROUND(SUMIF('Trial Balance'!R:R,N19,'Trial Balance'!J:J),0)</f>
        <v>0</v>
      </c>
      <c r="G19" s="119">
        <v>0</v>
      </c>
      <c r="H19" s="110">
        <f t="shared" si="0"/>
        <v>0</v>
      </c>
      <c r="L19" t="s">
        <v>1738</v>
      </c>
      <c r="M19" t="s">
        <v>1739</v>
      </c>
      <c r="N19" t="s">
        <v>1740</v>
      </c>
      <c r="O19" t="s">
        <v>1741</v>
      </c>
      <c r="P19" t="s">
        <v>1742</v>
      </c>
    </row>
    <row r="20" spans="1:16" x14ac:dyDescent="0.3">
      <c r="A20" s="114" t="s">
        <v>1743</v>
      </c>
      <c r="B20" s="114" t="s">
        <v>1744</v>
      </c>
      <c r="C20" s="114" t="s">
        <v>1745</v>
      </c>
      <c r="D20" s="45">
        <f>ROUND(SUMIF('Trial Balance'!P:P,L20,'Trial Balance'!H:H),0)</f>
        <v>0</v>
      </c>
      <c r="E20" s="45">
        <f>ROUND(SUMIF('Trial Balance'!Q:Q,M20,'Trial Balance'!I:I),0)</f>
        <v>0</v>
      </c>
      <c r="F20" s="45">
        <f>ROUND(SUMIF('Trial Balance'!R:R,N20,'Trial Balance'!J:J),0)</f>
        <v>0</v>
      </c>
      <c r="G20" s="119">
        <v>0</v>
      </c>
      <c r="H20" s="110">
        <f t="shared" si="0"/>
        <v>0</v>
      </c>
      <c r="L20" t="s">
        <v>1746</v>
      </c>
      <c r="M20" t="s">
        <v>1747</v>
      </c>
      <c r="N20" t="s">
        <v>1748</v>
      </c>
      <c r="O20" t="s">
        <v>1749</v>
      </c>
      <c r="P20" t="s">
        <v>1750</v>
      </c>
    </row>
    <row r="21" spans="1:16" x14ac:dyDescent="0.3">
      <c r="A21" s="114" t="s">
        <v>1751</v>
      </c>
      <c r="B21" s="114" t="s">
        <v>1752</v>
      </c>
      <c r="C21" s="114" t="s">
        <v>1753</v>
      </c>
      <c r="D21" s="45">
        <f>ROUND(SUMIF('Trial Balance'!P:P,L21,'Trial Balance'!H:H),0)</f>
        <v>0</v>
      </c>
      <c r="E21" s="45">
        <f>ROUND(SUMIF('Trial Balance'!Q:Q,M21,'Trial Balance'!I:I),0)</f>
        <v>0</v>
      </c>
      <c r="F21" s="45">
        <f>ROUND(SUMIF('Trial Balance'!R:R,N21,'Trial Balance'!J:J),0)</f>
        <v>0</v>
      </c>
      <c r="G21" s="119">
        <v>0</v>
      </c>
      <c r="H21" s="110">
        <f t="shared" si="0"/>
        <v>0</v>
      </c>
      <c r="L21" t="s">
        <v>1754</v>
      </c>
      <c r="M21" t="s">
        <v>1755</v>
      </c>
      <c r="N21" t="s">
        <v>1756</v>
      </c>
      <c r="O21" t="s">
        <v>1757</v>
      </c>
      <c r="P21" t="s">
        <v>1758</v>
      </c>
    </row>
    <row r="22" spans="1:16" s="2" customFormat="1" x14ac:dyDescent="0.3">
      <c r="A22" s="113" t="s">
        <v>2012</v>
      </c>
      <c r="B22" s="113" t="s">
        <v>2011</v>
      </c>
      <c r="C22" s="113" t="s">
        <v>1759</v>
      </c>
      <c r="D22" s="110">
        <f>SUM(D16:D21)</f>
        <v>0</v>
      </c>
      <c r="E22" s="110">
        <f t="shared" ref="E22:G22" si="1">SUM(E16:E21)</f>
        <v>0</v>
      </c>
      <c r="F22" s="110">
        <f t="shared" si="1"/>
        <v>0</v>
      </c>
      <c r="G22" s="142">
        <f t="shared" si="1"/>
        <v>0</v>
      </c>
      <c r="H22" s="110">
        <f t="shared" si="0"/>
        <v>0</v>
      </c>
      <c r="L22" s="2" t="s">
        <v>1760</v>
      </c>
      <c r="M22" s="2" t="s">
        <v>1761</v>
      </c>
      <c r="N22" s="2" t="s">
        <v>1762</v>
      </c>
      <c r="O22" s="2" t="s">
        <v>1763</v>
      </c>
      <c r="P22" s="2" t="s">
        <v>1764</v>
      </c>
    </row>
    <row r="23" spans="1:16" s="2" customFormat="1" x14ac:dyDescent="0.3">
      <c r="A23" s="113" t="s">
        <v>1765</v>
      </c>
      <c r="B23" s="113" t="s">
        <v>1766</v>
      </c>
      <c r="C23" s="113"/>
      <c r="D23" s="110"/>
      <c r="E23" s="110"/>
      <c r="F23" s="110"/>
      <c r="G23" s="110"/>
      <c r="H23" s="110"/>
    </row>
    <row r="24" spans="1:16" x14ac:dyDescent="0.3">
      <c r="A24" s="114" t="s">
        <v>1767</v>
      </c>
      <c r="B24" s="114" t="s">
        <v>1768</v>
      </c>
      <c r="C24" s="114" t="s">
        <v>1769</v>
      </c>
      <c r="D24" s="45">
        <f>ROUND(SUMIF('Trial Balance'!P:P,L24,'Trial Balance'!H:H),0)</f>
        <v>0</v>
      </c>
      <c r="E24" s="45">
        <f>ROUND(SUMIF('Trial Balance'!Q:Q,M24,'Trial Balance'!I:I),0)</f>
        <v>0</v>
      </c>
      <c r="F24" s="45">
        <f>ROUND(SUMIF('Trial Balance'!R:R,N24,'Trial Balance'!J:J),0)</f>
        <v>0</v>
      </c>
      <c r="G24" s="119">
        <v>0</v>
      </c>
      <c r="H24" s="110">
        <f t="shared" ref="H24:H35" si="2">D24+E24-F24</f>
        <v>0</v>
      </c>
      <c r="L24" t="s">
        <v>1770</v>
      </c>
      <c r="M24" t="s">
        <v>1771</v>
      </c>
      <c r="N24" t="s">
        <v>1772</v>
      </c>
      <c r="O24" t="s">
        <v>1773</v>
      </c>
      <c r="P24" t="s">
        <v>1774</v>
      </c>
    </row>
    <row r="25" spans="1:16" x14ac:dyDescent="0.3">
      <c r="A25" s="114" t="s">
        <v>1775</v>
      </c>
      <c r="B25" s="114" t="s">
        <v>1776</v>
      </c>
      <c r="C25" s="114" t="s">
        <v>1777</v>
      </c>
      <c r="D25" s="45">
        <f>ROUND(SUMIF('Trial Balance'!P:P,L25,'Trial Balance'!H:H),0)</f>
        <v>0</v>
      </c>
      <c r="E25" s="45">
        <f>ROUND(SUMIF('Trial Balance'!Q:Q,M25,'Trial Balance'!I:I),0)</f>
        <v>0</v>
      </c>
      <c r="F25" s="45">
        <f>ROUND(SUMIF('Trial Balance'!R:R,N25,'Trial Balance'!J:J),0)</f>
        <v>0</v>
      </c>
      <c r="G25" s="119">
        <v>0</v>
      </c>
      <c r="H25" s="110">
        <f t="shared" si="2"/>
        <v>0</v>
      </c>
      <c r="L25" t="s">
        <v>1778</v>
      </c>
      <c r="M25" t="s">
        <v>1779</v>
      </c>
      <c r="N25" t="s">
        <v>1780</v>
      </c>
      <c r="O25" t="s">
        <v>1781</v>
      </c>
      <c r="P25" t="s">
        <v>1782</v>
      </c>
    </row>
    <row r="26" spans="1:16" x14ac:dyDescent="0.3">
      <c r="A26" s="114" t="s">
        <v>1783</v>
      </c>
      <c r="B26" s="114" t="s">
        <v>1784</v>
      </c>
      <c r="C26" s="114">
        <v>10</v>
      </c>
      <c r="D26" s="45">
        <f>ROUND(SUMIF('Trial Balance'!P:P,L26,'Trial Balance'!H:H),0)</f>
        <v>0</v>
      </c>
      <c r="E26" s="45">
        <f>ROUND(SUMIF('Trial Balance'!Q:Q,M26,'Trial Balance'!I:I),0)</f>
        <v>0</v>
      </c>
      <c r="F26" s="45">
        <f>ROUND(SUMIF('Trial Balance'!R:R,N26,'Trial Balance'!J:J),0)</f>
        <v>0</v>
      </c>
      <c r="G26" s="119">
        <v>0</v>
      </c>
      <c r="H26" s="110">
        <f t="shared" si="2"/>
        <v>0</v>
      </c>
      <c r="L26" t="s">
        <v>1785</v>
      </c>
      <c r="M26" t="s">
        <v>1786</v>
      </c>
      <c r="N26" t="s">
        <v>1787</v>
      </c>
      <c r="O26" t="s">
        <v>1788</v>
      </c>
      <c r="P26" t="s">
        <v>1789</v>
      </c>
    </row>
    <row r="27" spans="1:16" x14ac:dyDescent="0.3">
      <c r="A27" s="114" t="s">
        <v>1790</v>
      </c>
      <c r="B27" s="114" t="s">
        <v>1791</v>
      </c>
      <c r="C27" s="114">
        <v>11</v>
      </c>
      <c r="D27" s="45">
        <f>ROUND(SUMIF('Trial Balance'!P:P,L27,'Trial Balance'!H:H),0)</f>
        <v>0</v>
      </c>
      <c r="E27" s="45">
        <f>ROUND(SUMIF('Trial Balance'!Q:Q,M27,'Trial Balance'!I:I),0)</f>
        <v>0</v>
      </c>
      <c r="F27" s="45">
        <f>ROUND(SUMIF('Trial Balance'!R:R,N27,'Trial Balance'!J:J),0)</f>
        <v>0</v>
      </c>
      <c r="G27" s="119">
        <v>0</v>
      </c>
      <c r="H27" s="110">
        <f t="shared" si="2"/>
        <v>0</v>
      </c>
      <c r="L27" t="s">
        <v>1792</v>
      </c>
      <c r="M27" t="s">
        <v>1793</v>
      </c>
      <c r="N27" t="s">
        <v>1794</v>
      </c>
      <c r="O27" t="s">
        <v>1795</v>
      </c>
      <c r="P27" t="s">
        <v>1796</v>
      </c>
    </row>
    <row r="28" spans="1:16" x14ac:dyDescent="0.3">
      <c r="A28" s="114" t="s">
        <v>1797</v>
      </c>
      <c r="B28" s="114" t="s">
        <v>1798</v>
      </c>
      <c r="C28" s="114">
        <v>12</v>
      </c>
      <c r="D28" s="45">
        <f>ROUND(SUMIF('Trial Balance'!P:P,L28,'Trial Balance'!H:H),0)</f>
        <v>0</v>
      </c>
      <c r="E28" s="45">
        <f>ROUND(SUMIF('Trial Balance'!Q:Q,M28,'Trial Balance'!I:I),0)</f>
        <v>0</v>
      </c>
      <c r="F28" s="45">
        <f>ROUND(SUMIF('Trial Balance'!R:R,N28,'Trial Balance'!J:J),0)</f>
        <v>0</v>
      </c>
      <c r="G28" s="119">
        <v>0</v>
      </c>
      <c r="H28" s="110">
        <f t="shared" si="2"/>
        <v>0</v>
      </c>
      <c r="L28" t="s">
        <v>1799</v>
      </c>
      <c r="M28" t="s">
        <v>1800</v>
      </c>
      <c r="N28" t="s">
        <v>1801</v>
      </c>
      <c r="O28" t="s">
        <v>1802</v>
      </c>
      <c r="P28" t="s">
        <v>1803</v>
      </c>
    </row>
    <row r="29" spans="1:16" x14ac:dyDescent="0.3">
      <c r="A29" s="114" t="s">
        <v>1804</v>
      </c>
      <c r="B29" s="114" t="s">
        <v>1805</v>
      </c>
      <c r="C29" s="114">
        <v>13</v>
      </c>
      <c r="D29" s="45">
        <f>ROUND(SUMIF('Trial Balance'!P:P,L29,'Trial Balance'!H:H),0)</f>
        <v>0</v>
      </c>
      <c r="E29" s="45">
        <f>ROUND(SUMIF('Trial Balance'!Q:Q,M29,'Trial Balance'!I:I),0)</f>
        <v>0</v>
      </c>
      <c r="F29" s="45">
        <f>ROUND(SUMIF('Trial Balance'!R:R,N29,'Trial Balance'!J:J),0)</f>
        <v>0</v>
      </c>
      <c r="G29" s="119">
        <v>0</v>
      </c>
      <c r="H29" s="110">
        <f t="shared" si="2"/>
        <v>0</v>
      </c>
      <c r="L29" t="s">
        <v>1806</v>
      </c>
      <c r="M29" t="s">
        <v>1807</v>
      </c>
      <c r="N29" t="s">
        <v>1808</v>
      </c>
      <c r="O29" t="s">
        <v>1809</v>
      </c>
      <c r="P29" t="s">
        <v>1810</v>
      </c>
    </row>
    <row r="30" spans="1:16" x14ac:dyDescent="0.3">
      <c r="A30" s="114" t="s">
        <v>1811</v>
      </c>
      <c r="B30" s="114" t="s">
        <v>1812</v>
      </c>
      <c r="C30" s="114">
        <v>14</v>
      </c>
      <c r="D30" s="45">
        <f>ROUND(SUMIF('Trial Balance'!P:P,L30,'Trial Balance'!H:H),0)</f>
        <v>0</v>
      </c>
      <c r="E30" s="45">
        <f>ROUND(SUMIF('Trial Balance'!Q:Q,M30,'Trial Balance'!I:I),0)</f>
        <v>0</v>
      </c>
      <c r="F30" s="45">
        <f>ROUND(SUMIF('Trial Balance'!R:R,N30,'Trial Balance'!J:J),0)</f>
        <v>0</v>
      </c>
      <c r="G30" s="119">
        <v>0</v>
      </c>
      <c r="H30" s="110">
        <f t="shared" si="2"/>
        <v>0</v>
      </c>
      <c r="L30" t="s">
        <v>1813</v>
      </c>
      <c r="M30" t="s">
        <v>1814</v>
      </c>
      <c r="N30" t="s">
        <v>1815</v>
      </c>
      <c r="O30" t="s">
        <v>1816</v>
      </c>
      <c r="P30" t="s">
        <v>1817</v>
      </c>
    </row>
    <row r="31" spans="1:16" x14ac:dyDescent="0.3">
      <c r="A31" s="114" t="s">
        <v>1818</v>
      </c>
      <c r="B31" s="114" t="s">
        <v>1819</v>
      </c>
      <c r="C31" s="114">
        <v>15</v>
      </c>
      <c r="D31" s="45">
        <f>ROUND(SUMIF('Trial Balance'!P:P,L31,'Trial Balance'!H:H),0)</f>
        <v>0</v>
      </c>
      <c r="E31" s="45">
        <f>ROUND(SUMIF('Trial Balance'!Q:Q,M31,'Trial Balance'!I:I),0)</f>
        <v>0</v>
      </c>
      <c r="F31" s="45">
        <f>ROUND(SUMIF('Trial Balance'!R:R,N31,'Trial Balance'!J:J),0)</f>
        <v>0</v>
      </c>
      <c r="G31" s="119">
        <v>0</v>
      </c>
      <c r="H31" s="110">
        <f t="shared" si="2"/>
        <v>0</v>
      </c>
      <c r="L31" t="s">
        <v>1820</v>
      </c>
      <c r="M31" t="s">
        <v>1821</v>
      </c>
      <c r="N31" t="s">
        <v>1822</v>
      </c>
      <c r="O31" t="s">
        <v>1823</v>
      </c>
      <c r="P31" t="s">
        <v>1824</v>
      </c>
    </row>
    <row r="32" spans="1:16" x14ac:dyDescent="0.3">
      <c r="A32" s="114" t="s">
        <v>1825</v>
      </c>
      <c r="B32" s="114" t="s">
        <v>1826</v>
      </c>
      <c r="C32" s="114">
        <v>16</v>
      </c>
      <c r="D32" s="45">
        <f>ROUND(SUMIF('Trial Balance'!P:P,L32,'Trial Balance'!H:H),0)</f>
        <v>0</v>
      </c>
      <c r="E32" s="45">
        <f>ROUND(SUMIF('Trial Balance'!Q:Q,M32,'Trial Balance'!I:I),0)</f>
        <v>0</v>
      </c>
      <c r="F32" s="45">
        <f>ROUND(SUMIF('Trial Balance'!R:R,N32,'Trial Balance'!J:J),0)</f>
        <v>0</v>
      </c>
      <c r="G32" s="119">
        <v>0</v>
      </c>
      <c r="H32" s="110">
        <f t="shared" si="2"/>
        <v>0</v>
      </c>
      <c r="L32" t="s">
        <v>1827</v>
      </c>
      <c r="M32" t="s">
        <v>1828</v>
      </c>
      <c r="N32" t="s">
        <v>1829</v>
      </c>
      <c r="O32" t="s">
        <v>1830</v>
      </c>
      <c r="P32" t="s">
        <v>1831</v>
      </c>
    </row>
    <row r="33" spans="1:16" x14ac:dyDescent="0.3">
      <c r="A33" s="114" t="s">
        <v>1832</v>
      </c>
      <c r="B33" s="114" t="s">
        <v>1833</v>
      </c>
      <c r="C33" s="114">
        <v>17</v>
      </c>
      <c r="D33" s="45">
        <f>ROUND(SUMIF('Trial Balance'!P:P,L33,'Trial Balance'!H:H),0)</f>
        <v>0</v>
      </c>
      <c r="E33" s="45">
        <f>ROUND(SUMIF('Trial Balance'!Q:Q,M33,'Trial Balance'!I:I),0)</f>
        <v>0</v>
      </c>
      <c r="F33" s="45">
        <f>ROUND(SUMIF('Trial Balance'!R:R,N33,'Trial Balance'!J:J),0)</f>
        <v>0</v>
      </c>
      <c r="G33" s="119">
        <v>0</v>
      </c>
      <c r="H33" s="110">
        <f t="shared" si="2"/>
        <v>0</v>
      </c>
      <c r="L33" t="s">
        <v>1834</v>
      </c>
      <c r="M33" t="s">
        <v>1835</v>
      </c>
      <c r="N33" t="s">
        <v>1836</v>
      </c>
      <c r="O33" t="s">
        <v>1837</v>
      </c>
      <c r="P33" t="s">
        <v>1838</v>
      </c>
    </row>
    <row r="34" spans="1:16" x14ac:dyDescent="0.3">
      <c r="A34" s="113" t="s">
        <v>2014</v>
      </c>
      <c r="B34" s="113" t="s">
        <v>2015</v>
      </c>
      <c r="C34" s="113">
        <v>18</v>
      </c>
      <c r="D34" s="110">
        <f>SUM(D24:D33)</f>
        <v>0</v>
      </c>
      <c r="E34" s="110">
        <f t="shared" ref="E34:H34" si="3">SUM(E24:E33)</f>
        <v>0</v>
      </c>
      <c r="F34" s="110">
        <f t="shared" si="3"/>
        <v>0</v>
      </c>
      <c r="G34" s="110">
        <f t="shared" si="3"/>
        <v>0</v>
      </c>
      <c r="H34" s="110">
        <f t="shared" si="3"/>
        <v>0</v>
      </c>
      <c r="L34" t="s">
        <v>1839</v>
      </c>
      <c r="M34" t="s">
        <v>1840</v>
      </c>
      <c r="N34" t="s">
        <v>1841</v>
      </c>
      <c r="O34" t="s">
        <v>1842</v>
      </c>
      <c r="P34" t="s">
        <v>1843</v>
      </c>
    </row>
    <row r="35" spans="1:16" x14ac:dyDescent="0.3">
      <c r="A35" s="114" t="s">
        <v>1844</v>
      </c>
      <c r="B35" s="114" t="s">
        <v>1845</v>
      </c>
      <c r="C35" s="114">
        <v>19</v>
      </c>
      <c r="D35" s="45">
        <f>ROUND(SUMIF('Trial Balance'!P:P,L35,'Trial Balance'!H:H),0)</f>
        <v>0</v>
      </c>
      <c r="E35" s="45">
        <f>ROUND(SUMIF('Trial Balance'!Q:Q,M35,'Trial Balance'!I:I),0)</f>
        <v>0</v>
      </c>
      <c r="F35" s="45">
        <f>ROUND(SUMIF('Trial Balance'!R:R,N35,'Trial Balance'!J:J),0)</f>
        <v>0</v>
      </c>
      <c r="G35" s="119">
        <v>0</v>
      </c>
      <c r="H35" s="110">
        <f t="shared" si="2"/>
        <v>0</v>
      </c>
      <c r="L35" t="s">
        <v>1846</v>
      </c>
      <c r="M35" t="s">
        <v>1847</v>
      </c>
      <c r="N35" t="s">
        <v>1848</v>
      </c>
      <c r="O35" t="s">
        <v>1849</v>
      </c>
      <c r="P35" t="s">
        <v>1850</v>
      </c>
    </row>
    <row r="36" spans="1:16" s="2" customFormat="1" x14ac:dyDescent="0.3">
      <c r="A36" s="113" t="s">
        <v>2016</v>
      </c>
      <c r="B36" s="113" t="s">
        <v>2017</v>
      </c>
      <c r="C36" s="113">
        <v>20</v>
      </c>
      <c r="D36" s="110">
        <f>D22+D34+D35</f>
        <v>0</v>
      </c>
      <c r="E36" s="110">
        <f t="shared" ref="E36:H36" si="4">E22+E34+E35</f>
        <v>0</v>
      </c>
      <c r="F36" s="110">
        <f t="shared" si="4"/>
        <v>0</v>
      </c>
      <c r="G36" s="110">
        <f t="shared" si="4"/>
        <v>0</v>
      </c>
      <c r="H36" s="110">
        <f t="shared" si="4"/>
        <v>0</v>
      </c>
      <c r="L36" s="2" t="s">
        <v>1851</v>
      </c>
      <c r="M36" s="2" t="s">
        <v>1852</v>
      </c>
      <c r="N36" s="2" t="s">
        <v>1853</v>
      </c>
      <c r="O36" s="2" t="s">
        <v>1854</v>
      </c>
      <c r="P36" s="2" t="s">
        <v>1855</v>
      </c>
    </row>
    <row r="37" spans="1:16" x14ac:dyDescent="0.3">
      <c r="C37" t="s">
        <v>32</v>
      </c>
      <c r="D37" t="s">
        <v>32</v>
      </c>
      <c r="E37" t="s">
        <v>32</v>
      </c>
      <c r="F37" t="s">
        <v>32</v>
      </c>
      <c r="G37" t="s">
        <v>32</v>
      </c>
      <c r="H37" t="s">
        <v>32</v>
      </c>
    </row>
    <row r="39" spans="1:16" ht="36" x14ac:dyDescent="0.3">
      <c r="A39" s="117" t="s">
        <v>1700</v>
      </c>
      <c r="B39" s="117" t="s">
        <v>1701</v>
      </c>
      <c r="C39" s="117" t="s">
        <v>2022</v>
      </c>
      <c r="D39" s="117" t="s">
        <v>2018</v>
      </c>
      <c r="E39" s="117" t="s">
        <v>2019</v>
      </c>
      <c r="F39" s="117" t="s">
        <v>2021</v>
      </c>
      <c r="G39" s="147" t="s">
        <v>2020</v>
      </c>
    </row>
    <row r="40" spans="1:16" s="2" customFormat="1" x14ac:dyDescent="0.3">
      <c r="A40" s="113" t="s">
        <v>1856</v>
      </c>
      <c r="B40" s="113" t="s">
        <v>1708</v>
      </c>
      <c r="C40" s="113" t="s">
        <v>1200</v>
      </c>
      <c r="D40" s="113">
        <v>6</v>
      </c>
      <c r="E40" s="113">
        <v>7</v>
      </c>
      <c r="F40" s="113">
        <v>8</v>
      </c>
      <c r="G40" s="113">
        <v>9</v>
      </c>
    </row>
    <row r="41" spans="1:16" s="2" customFormat="1" x14ac:dyDescent="0.3">
      <c r="A41" s="113" t="s">
        <v>1709</v>
      </c>
      <c r="B41" s="113" t="s">
        <v>1710</v>
      </c>
      <c r="C41" s="113" t="s">
        <v>32</v>
      </c>
      <c r="D41" s="113" t="s">
        <v>32</v>
      </c>
      <c r="E41" s="113" t="s">
        <v>32</v>
      </c>
      <c r="F41" s="113" t="s">
        <v>32</v>
      </c>
      <c r="G41" s="113"/>
    </row>
    <row r="42" spans="1:16" x14ac:dyDescent="0.3">
      <c r="A42" s="114" t="s">
        <v>1711</v>
      </c>
      <c r="B42" s="114" t="s">
        <v>1712</v>
      </c>
      <c r="C42" s="114">
        <v>21</v>
      </c>
      <c r="D42" s="45">
        <f>-ROUND(SUMIF('Trial Balance'!P:P,L42,'Trial Balance'!H:H),0)</f>
        <v>0</v>
      </c>
      <c r="E42" s="45">
        <f>ROUND(SUMIF('Trial Balance'!Q:Q,M42,'Trial Balance'!J:J),0)</f>
        <v>0</v>
      </c>
      <c r="F42" s="45">
        <f>ROUND(SUMIF('Trial Balance'!R:R,N42,'Trial Balance'!I:I),0)</f>
        <v>0</v>
      </c>
      <c r="G42" s="110">
        <f>D42+E42-F42</f>
        <v>0</v>
      </c>
      <c r="L42" t="s">
        <v>1857</v>
      </c>
      <c r="M42" t="s">
        <v>1858</v>
      </c>
      <c r="N42" t="s">
        <v>1859</v>
      </c>
      <c r="O42" t="s">
        <v>1860</v>
      </c>
    </row>
    <row r="43" spans="1:16" x14ac:dyDescent="0.3">
      <c r="A43" s="114" t="s">
        <v>1719</v>
      </c>
      <c r="B43" s="114" t="s">
        <v>1720</v>
      </c>
      <c r="C43" s="114">
        <v>22</v>
      </c>
      <c r="D43" s="45">
        <f>-ROUND(SUMIF('Trial Balance'!P:P,L43,'Trial Balance'!H:H),0)</f>
        <v>0</v>
      </c>
      <c r="E43" s="45">
        <f>ROUND(SUMIF('Trial Balance'!Q:Q,M43,'Trial Balance'!J:J),0)</f>
        <v>0</v>
      </c>
      <c r="F43" s="45">
        <f>ROUND(SUMIF('Trial Balance'!R:R,N43,'Trial Balance'!I:I),0)</f>
        <v>0</v>
      </c>
      <c r="G43" s="110">
        <f t="shared" ref="G43:G55" si="5">D43+E43-F43</f>
        <v>0</v>
      </c>
      <c r="L43" t="s">
        <v>1861</v>
      </c>
      <c r="M43" t="s">
        <v>1862</v>
      </c>
      <c r="N43" t="s">
        <v>1863</v>
      </c>
      <c r="O43" t="s">
        <v>1864</v>
      </c>
    </row>
    <row r="44" spans="1:16" x14ac:dyDescent="0.3">
      <c r="A44" s="114" t="s">
        <v>1727</v>
      </c>
      <c r="B44" s="114" t="s">
        <v>1728</v>
      </c>
      <c r="C44" s="114">
        <v>23</v>
      </c>
      <c r="D44" s="45">
        <f>-ROUND(SUMIF('Trial Balance'!P:P,L44,'Trial Balance'!H:H),0)</f>
        <v>0</v>
      </c>
      <c r="E44" s="45">
        <f>ROUND(SUMIF('Trial Balance'!Q:Q,M44,'Trial Balance'!J:J),0)</f>
        <v>0</v>
      </c>
      <c r="F44" s="45">
        <f>ROUND(SUMIF('Trial Balance'!R:R,N44,'Trial Balance'!I:I),0)</f>
        <v>0</v>
      </c>
      <c r="G44" s="110">
        <f t="shared" si="5"/>
        <v>0</v>
      </c>
      <c r="L44" t="s">
        <v>1865</v>
      </c>
      <c r="M44" t="s">
        <v>1866</v>
      </c>
      <c r="N44" t="s">
        <v>1867</v>
      </c>
      <c r="O44" t="s">
        <v>1868</v>
      </c>
    </row>
    <row r="45" spans="1:16" x14ac:dyDescent="0.3">
      <c r="A45" s="114" t="s">
        <v>1735</v>
      </c>
      <c r="B45" s="114" t="s">
        <v>1736</v>
      </c>
      <c r="C45" s="114">
        <v>24</v>
      </c>
      <c r="D45" s="45">
        <f>-ROUND(SUMIF('Trial Balance'!P:P,L45,'Trial Balance'!H:H),0)</f>
        <v>0</v>
      </c>
      <c r="E45" s="45">
        <f>ROUND(SUMIF('Trial Balance'!Q:Q,M45,'Trial Balance'!J:J),0)</f>
        <v>0</v>
      </c>
      <c r="F45" s="45">
        <f>ROUND(SUMIF('Trial Balance'!R:R,N45,'Trial Balance'!I:I),0)</f>
        <v>0</v>
      </c>
      <c r="G45" s="110">
        <f t="shared" si="5"/>
        <v>0</v>
      </c>
      <c r="L45" t="s">
        <v>1869</v>
      </c>
      <c r="M45" t="s">
        <v>1870</v>
      </c>
      <c r="N45" t="s">
        <v>1871</v>
      </c>
      <c r="O45" t="s">
        <v>1872</v>
      </c>
    </row>
    <row r="46" spans="1:16" x14ac:dyDescent="0.3">
      <c r="A46" s="114" t="s">
        <v>1743</v>
      </c>
      <c r="B46" s="114" t="s">
        <v>1744</v>
      </c>
      <c r="C46" s="114">
        <v>25</v>
      </c>
      <c r="D46" s="45">
        <f>-ROUND(SUMIF('Trial Balance'!P:P,L46,'Trial Balance'!H:H),0)</f>
        <v>0</v>
      </c>
      <c r="E46" s="45">
        <f>ROUND(SUMIF('Trial Balance'!Q:Q,M46,'Trial Balance'!J:J),0)</f>
        <v>0</v>
      </c>
      <c r="F46" s="45">
        <f>ROUND(SUMIF('Trial Balance'!R:R,N46,'Trial Balance'!I:I),0)</f>
        <v>0</v>
      </c>
      <c r="G46" s="110">
        <f t="shared" si="5"/>
        <v>0</v>
      </c>
      <c r="L46" t="s">
        <v>1873</v>
      </c>
      <c r="M46" t="s">
        <v>1874</v>
      </c>
      <c r="N46" t="s">
        <v>1875</v>
      </c>
      <c r="O46" t="s">
        <v>1876</v>
      </c>
    </row>
    <row r="47" spans="1:16" s="2" customFormat="1" x14ac:dyDescent="0.3">
      <c r="A47" s="113" t="s">
        <v>2023</v>
      </c>
      <c r="B47" s="113" t="s">
        <v>2024</v>
      </c>
      <c r="C47" s="113">
        <v>26</v>
      </c>
      <c r="D47" s="110">
        <f>SUM(D42:D46)</f>
        <v>0</v>
      </c>
      <c r="E47" s="110">
        <f t="shared" ref="E47:F47" si="6">SUM(E42:E46)</f>
        <v>0</v>
      </c>
      <c r="F47" s="110">
        <f t="shared" si="6"/>
        <v>0</v>
      </c>
      <c r="G47" s="110">
        <f t="shared" si="5"/>
        <v>0</v>
      </c>
      <c r="L47" s="2" t="s">
        <v>1877</v>
      </c>
      <c r="M47" s="2" t="s">
        <v>1878</v>
      </c>
      <c r="N47" s="2" t="s">
        <v>1879</v>
      </c>
      <c r="O47" s="2" t="s">
        <v>1880</v>
      </c>
    </row>
    <row r="48" spans="1:16" s="2" customFormat="1" x14ac:dyDescent="0.3">
      <c r="A48" s="113" t="s">
        <v>1765</v>
      </c>
      <c r="B48" s="113" t="s">
        <v>1881</v>
      </c>
      <c r="C48" s="113"/>
      <c r="D48" s="110"/>
      <c r="E48" s="110"/>
      <c r="F48" s="110"/>
      <c r="G48" s="110"/>
    </row>
    <row r="49" spans="1:15" x14ac:dyDescent="0.3">
      <c r="A49" s="114" t="s">
        <v>1882</v>
      </c>
      <c r="B49" s="114" t="s">
        <v>1883</v>
      </c>
      <c r="C49" s="114">
        <v>27</v>
      </c>
      <c r="D49" s="45">
        <f>-ROUND(SUMIF('Trial Balance'!P:P,L49,'Trial Balance'!H:H),0)</f>
        <v>0</v>
      </c>
      <c r="E49" s="45">
        <f>ROUND(SUMIF('Trial Balance'!Q:Q,M49,'Trial Balance'!J:J),0)</f>
        <v>0</v>
      </c>
      <c r="F49" s="45">
        <f>ROUND(SUMIF('Trial Balance'!R:R,N49,'Trial Balance'!I:I),0)</f>
        <v>0</v>
      </c>
      <c r="G49" s="110">
        <f t="shared" si="5"/>
        <v>0</v>
      </c>
      <c r="L49" t="s">
        <v>1884</v>
      </c>
      <c r="M49" t="s">
        <v>1885</v>
      </c>
      <c r="N49" t="s">
        <v>1886</v>
      </c>
      <c r="O49" t="s">
        <v>1887</v>
      </c>
    </row>
    <row r="50" spans="1:15" x14ac:dyDescent="0.3">
      <c r="A50" s="114" t="s">
        <v>1775</v>
      </c>
      <c r="B50" s="114" t="s">
        <v>1888</v>
      </c>
      <c r="C50" s="114">
        <v>28</v>
      </c>
      <c r="D50" s="45">
        <f>-ROUND(SUMIF('Trial Balance'!P:P,L50,'Trial Balance'!H:H),0)</f>
        <v>0</v>
      </c>
      <c r="E50" s="45">
        <f>ROUND(SUMIF('Trial Balance'!Q:Q,M50,'Trial Balance'!J:J),0)</f>
        <v>0</v>
      </c>
      <c r="F50" s="45">
        <f>ROUND(SUMIF('Trial Balance'!R:R,N50,'Trial Balance'!I:I),0)</f>
        <v>0</v>
      </c>
      <c r="G50" s="110">
        <f t="shared" si="5"/>
        <v>0</v>
      </c>
      <c r="L50" t="s">
        <v>1889</v>
      </c>
      <c r="M50" t="s">
        <v>1890</v>
      </c>
      <c r="N50" t="s">
        <v>1891</v>
      </c>
      <c r="O50" t="s">
        <v>1892</v>
      </c>
    </row>
    <row r="51" spans="1:15" x14ac:dyDescent="0.3">
      <c r="A51" s="114" t="s">
        <v>1783</v>
      </c>
      <c r="B51" s="114" t="s">
        <v>1893</v>
      </c>
      <c r="C51" s="114">
        <v>29</v>
      </c>
      <c r="D51" s="45">
        <f>-ROUND(SUMIF('Trial Balance'!P:P,L51,'Trial Balance'!H:H),0)</f>
        <v>0</v>
      </c>
      <c r="E51" s="45">
        <f>ROUND(SUMIF('Trial Balance'!Q:Q,M51,'Trial Balance'!J:J),0)</f>
        <v>0</v>
      </c>
      <c r="F51" s="45">
        <f>ROUND(SUMIF('Trial Balance'!R:R,N51,'Trial Balance'!I:I),0)</f>
        <v>0</v>
      </c>
      <c r="G51" s="110">
        <f t="shared" si="5"/>
        <v>0</v>
      </c>
      <c r="L51" t="s">
        <v>1894</v>
      </c>
      <c r="M51" t="s">
        <v>1895</v>
      </c>
      <c r="N51" t="s">
        <v>1896</v>
      </c>
      <c r="O51" t="s">
        <v>1897</v>
      </c>
    </row>
    <row r="52" spans="1:15" x14ac:dyDescent="0.3">
      <c r="A52" s="114" t="s">
        <v>1790</v>
      </c>
      <c r="B52" s="114" t="s">
        <v>1898</v>
      </c>
      <c r="C52" s="114">
        <v>30</v>
      </c>
      <c r="D52" s="45">
        <f>-ROUND(SUMIF('Trial Balance'!P:P,L52,'Trial Balance'!H:H),0)</f>
        <v>0</v>
      </c>
      <c r="E52" s="45">
        <f>ROUND(SUMIF('Trial Balance'!Q:Q,M52,'Trial Balance'!J:J),0)</f>
        <v>0</v>
      </c>
      <c r="F52" s="45">
        <f>ROUND(SUMIF('Trial Balance'!R:R,N52,'Trial Balance'!I:I),0)</f>
        <v>0</v>
      </c>
      <c r="G52" s="110">
        <f t="shared" si="5"/>
        <v>0</v>
      </c>
      <c r="L52" t="s">
        <v>1899</v>
      </c>
      <c r="M52" t="s">
        <v>1900</v>
      </c>
      <c r="N52" t="s">
        <v>1901</v>
      </c>
      <c r="O52" t="s">
        <v>1902</v>
      </c>
    </row>
    <row r="53" spans="1:15" x14ac:dyDescent="0.3">
      <c r="A53" s="114" t="s">
        <v>1797</v>
      </c>
      <c r="B53" s="114" t="s">
        <v>1903</v>
      </c>
      <c r="C53" s="114">
        <v>31</v>
      </c>
      <c r="D53" s="45">
        <f>-ROUND(SUMIF('Trial Balance'!P:P,L53,'Trial Balance'!H:H),0)</f>
        <v>0</v>
      </c>
      <c r="E53" s="45">
        <f>ROUND(SUMIF('Trial Balance'!Q:Q,M53,'Trial Balance'!J:J),0)</f>
        <v>0</v>
      </c>
      <c r="F53" s="45">
        <f>ROUND(SUMIF('Trial Balance'!R:R,N53,'Trial Balance'!I:I),0)</f>
        <v>0</v>
      </c>
      <c r="G53" s="110">
        <f t="shared" si="5"/>
        <v>0</v>
      </c>
      <c r="L53" t="s">
        <v>1904</v>
      </c>
      <c r="M53" t="s">
        <v>1905</v>
      </c>
      <c r="N53" t="s">
        <v>1906</v>
      </c>
      <c r="O53" t="s">
        <v>1907</v>
      </c>
    </row>
    <row r="54" spans="1:15" x14ac:dyDescent="0.3">
      <c r="A54" s="114" t="s">
        <v>1818</v>
      </c>
      <c r="B54" s="114" t="s">
        <v>1908</v>
      </c>
      <c r="C54" s="114">
        <v>32</v>
      </c>
      <c r="D54" s="45">
        <f>-ROUND(SUMIF('Trial Balance'!P:P,L54,'Trial Balance'!H:H),0)</f>
        <v>0</v>
      </c>
      <c r="E54" s="45">
        <f>ROUND(SUMIF('Trial Balance'!Q:Q,M54,'Trial Balance'!J:J),0)</f>
        <v>0</v>
      </c>
      <c r="F54" s="45">
        <f>ROUND(SUMIF('Trial Balance'!R:R,N54,'Trial Balance'!I:I),0)</f>
        <v>0</v>
      </c>
      <c r="G54" s="110">
        <f t="shared" si="5"/>
        <v>0</v>
      </c>
      <c r="L54" t="s">
        <v>1909</v>
      </c>
      <c r="M54" t="s">
        <v>1910</v>
      </c>
      <c r="N54" t="s">
        <v>1911</v>
      </c>
      <c r="O54" t="s">
        <v>1912</v>
      </c>
    </row>
    <row r="55" spans="1:15" x14ac:dyDescent="0.3">
      <c r="A55" s="114" t="s">
        <v>1913</v>
      </c>
      <c r="B55" s="114" t="s">
        <v>1914</v>
      </c>
      <c r="C55" s="114">
        <v>33</v>
      </c>
      <c r="D55" s="45">
        <f>-ROUND(SUMIF('Trial Balance'!P:P,L55,'Trial Balance'!H:H),0)</f>
        <v>0</v>
      </c>
      <c r="E55" s="45">
        <f>ROUND(SUMIF('Trial Balance'!Q:Q,M55,'Trial Balance'!J:J),0)</f>
        <v>0</v>
      </c>
      <c r="F55" s="45">
        <f>ROUND(SUMIF('Trial Balance'!R:R,N55,'Trial Balance'!I:I),0)</f>
        <v>0</v>
      </c>
      <c r="G55" s="110">
        <f t="shared" si="5"/>
        <v>0</v>
      </c>
      <c r="L55" t="s">
        <v>1915</v>
      </c>
      <c r="M55" t="s">
        <v>1916</v>
      </c>
      <c r="N55" t="s">
        <v>1917</v>
      </c>
      <c r="O55" t="s">
        <v>1918</v>
      </c>
    </row>
    <row r="56" spans="1:15" s="2" customFormat="1" x14ac:dyDescent="0.3">
      <c r="A56" s="113" t="s">
        <v>2025</v>
      </c>
      <c r="B56" s="113" t="s">
        <v>2026</v>
      </c>
      <c r="C56" s="113">
        <v>34</v>
      </c>
      <c r="D56" s="110">
        <f>SUM(D49:D55)</f>
        <v>0</v>
      </c>
      <c r="E56" s="110">
        <f t="shared" ref="E56:G56" si="7">SUM(E49:E55)</f>
        <v>0</v>
      </c>
      <c r="F56" s="110">
        <f t="shared" si="7"/>
        <v>0</v>
      </c>
      <c r="G56" s="110">
        <f t="shared" si="7"/>
        <v>0</v>
      </c>
      <c r="L56" s="2" t="s">
        <v>1919</v>
      </c>
      <c r="M56" s="2" t="s">
        <v>1920</v>
      </c>
      <c r="N56" s="2" t="s">
        <v>1921</v>
      </c>
      <c r="O56" s="2" t="s">
        <v>1922</v>
      </c>
    </row>
    <row r="57" spans="1:15" s="2" customFormat="1" x14ac:dyDescent="0.3">
      <c r="A57" s="113" t="s">
        <v>2027</v>
      </c>
      <c r="B57" s="113" t="s">
        <v>2028</v>
      </c>
      <c r="C57" s="113">
        <v>35</v>
      </c>
      <c r="D57" s="110">
        <f>D47+D56</f>
        <v>0</v>
      </c>
      <c r="E57" s="110">
        <f t="shared" ref="E57:G57" si="8">E47+E56</f>
        <v>0</v>
      </c>
      <c r="F57" s="110">
        <f t="shared" si="8"/>
        <v>0</v>
      </c>
      <c r="G57" s="110">
        <f t="shared" si="8"/>
        <v>0</v>
      </c>
      <c r="L57" s="2" t="s">
        <v>1923</v>
      </c>
      <c r="M57" s="2" t="s">
        <v>1924</v>
      </c>
      <c r="N57" s="2" t="s">
        <v>1925</v>
      </c>
      <c r="O57" s="2" t="s">
        <v>1926</v>
      </c>
    </row>
    <row r="60" spans="1:15" ht="24" x14ac:dyDescent="0.3">
      <c r="A60" s="113" t="s">
        <v>1700</v>
      </c>
      <c r="B60" s="111" t="s">
        <v>1701</v>
      </c>
      <c r="C60" s="111" t="s">
        <v>2022</v>
      </c>
      <c r="D60" s="111" t="s">
        <v>2018</v>
      </c>
      <c r="E60" s="122" t="s">
        <v>2029</v>
      </c>
      <c r="F60" s="122" t="s">
        <v>2030</v>
      </c>
      <c r="G60" s="122" t="s">
        <v>2031</v>
      </c>
    </row>
    <row r="61" spans="1:15" x14ac:dyDescent="0.3">
      <c r="A61" s="113" t="s">
        <v>1708</v>
      </c>
      <c r="B61" s="113" t="s">
        <v>1708</v>
      </c>
      <c r="C61" s="113" t="s">
        <v>1200</v>
      </c>
      <c r="D61" s="113">
        <v>10</v>
      </c>
      <c r="E61" s="113">
        <v>11</v>
      </c>
      <c r="F61" s="113">
        <v>12</v>
      </c>
      <c r="G61" s="113">
        <v>13</v>
      </c>
    </row>
    <row r="62" spans="1:15" s="2" customFormat="1" x14ac:dyDescent="0.3">
      <c r="A62" s="113" t="s">
        <v>1927</v>
      </c>
      <c r="B62" s="113" t="s">
        <v>1928</v>
      </c>
      <c r="C62" s="113" t="s">
        <v>32</v>
      </c>
      <c r="D62" s="113" t="s">
        <v>32</v>
      </c>
      <c r="E62" s="113" t="s">
        <v>32</v>
      </c>
      <c r="F62" s="113" t="s">
        <v>32</v>
      </c>
      <c r="G62" s="113" t="s">
        <v>32</v>
      </c>
    </row>
    <row r="63" spans="1:15" x14ac:dyDescent="0.3">
      <c r="A63" s="114" t="s">
        <v>1719</v>
      </c>
      <c r="B63" s="114" t="s">
        <v>1929</v>
      </c>
      <c r="C63" s="114">
        <v>36</v>
      </c>
      <c r="D63" s="45">
        <f>-ROUND(SUMIF('Trial Balance'!P:P,L63,'Trial Balance'!H:H),0)</f>
        <v>0</v>
      </c>
      <c r="E63" s="45">
        <f>ROUND(SUMIF('Trial Balance'!Q:Q,M63,'Trial Balance'!J:J),0)</f>
        <v>0</v>
      </c>
      <c r="F63" s="45">
        <f>ROUND(SUMIF('Trial Balance'!R:R,N63,'Trial Balance'!I:I),0)</f>
        <v>0</v>
      </c>
      <c r="G63" s="45">
        <f>D63+E63-F63</f>
        <v>0</v>
      </c>
      <c r="L63" t="s">
        <v>1930</v>
      </c>
      <c r="M63" t="s">
        <v>1931</v>
      </c>
      <c r="N63" t="s">
        <v>1932</v>
      </c>
      <c r="O63" t="s">
        <v>1933</v>
      </c>
    </row>
    <row r="64" spans="1:15" x14ac:dyDescent="0.3">
      <c r="A64" s="114" t="s">
        <v>1727</v>
      </c>
      <c r="B64" s="114" t="s">
        <v>1934</v>
      </c>
      <c r="C64" s="114">
        <v>37</v>
      </c>
      <c r="D64" s="45">
        <f>-ROUND(SUMIF('Trial Balance'!P:P,L64,'Trial Balance'!H:H),0)</f>
        <v>0</v>
      </c>
      <c r="E64" s="45">
        <f>ROUND(SUMIF('Trial Balance'!Q:Q,M64,'Trial Balance'!J:J),0)</f>
        <v>0</v>
      </c>
      <c r="F64" s="45">
        <f>ROUND(SUMIF('Trial Balance'!R:R,N64,'Trial Balance'!I:I),0)</f>
        <v>0</v>
      </c>
      <c r="G64" s="45">
        <f t="shared" ref="G64:G66" si="9">D64+E64-F64</f>
        <v>0</v>
      </c>
      <c r="L64" t="s">
        <v>1935</v>
      </c>
      <c r="M64" t="s">
        <v>1936</v>
      </c>
      <c r="N64" t="s">
        <v>1937</v>
      </c>
      <c r="O64" t="s">
        <v>1938</v>
      </c>
    </row>
    <row r="65" spans="1:15" x14ac:dyDescent="0.3">
      <c r="A65" s="114" t="s">
        <v>1743</v>
      </c>
      <c r="B65" s="114" t="s">
        <v>1939</v>
      </c>
      <c r="C65" s="114">
        <v>38</v>
      </c>
      <c r="D65" s="45">
        <f>-ROUND(SUMIF('Trial Balance'!P:P,L65,'Trial Balance'!H:H),0)</f>
        <v>0</v>
      </c>
      <c r="E65" s="45">
        <f>ROUND(SUMIF('Trial Balance'!Q:Q,M65,'Trial Balance'!J:J),0)</f>
        <v>0</v>
      </c>
      <c r="F65" s="45">
        <f>ROUND(SUMIF('Trial Balance'!R:R,N65,'Trial Balance'!I:I),0)</f>
        <v>0</v>
      </c>
      <c r="G65" s="45">
        <f t="shared" si="9"/>
        <v>0</v>
      </c>
      <c r="L65" t="s">
        <v>1940</v>
      </c>
      <c r="M65" t="s">
        <v>1941</v>
      </c>
      <c r="N65" t="s">
        <v>1942</v>
      </c>
      <c r="O65" t="s">
        <v>1943</v>
      </c>
    </row>
    <row r="66" spans="1:15" x14ac:dyDescent="0.3">
      <c r="A66" s="114" t="s">
        <v>1751</v>
      </c>
      <c r="B66" s="114" t="s">
        <v>1944</v>
      </c>
      <c r="C66" s="114">
        <v>39</v>
      </c>
      <c r="D66" s="45">
        <f>-ROUND(SUMIF('Trial Balance'!P:P,L66,'Trial Balance'!H:H),0)</f>
        <v>0</v>
      </c>
      <c r="E66" s="45">
        <f>ROUND(SUMIF('Trial Balance'!Q:Q,M66,'Trial Balance'!J:J),0)</f>
        <v>0</v>
      </c>
      <c r="F66" s="45">
        <f>ROUND(SUMIF('Trial Balance'!R:R,N66,'Trial Balance'!I:I),0)</f>
        <v>0</v>
      </c>
      <c r="G66" s="45">
        <f t="shared" si="9"/>
        <v>0</v>
      </c>
      <c r="H66" s="107" t="s">
        <v>2007</v>
      </c>
      <c r="I66" s="144" t="s">
        <v>2038</v>
      </c>
      <c r="J66" s="37" t="s">
        <v>2008</v>
      </c>
      <c r="L66" s="116" t="s">
        <v>1945</v>
      </c>
      <c r="M66" s="116" t="s">
        <v>1946</v>
      </c>
      <c r="N66" s="116" t="s">
        <v>1947</v>
      </c>
      <c r="O66" s="116" t="s">
        <v>1948</v>
      </c>
    </row>
    <row r="67" spans="1:15" s="2" customFormat="1" x14ac:dyDescent="0.3">
      <c r="A67" s="113" t="s">
        <v>2032</v>
      </c>
      <c r="B67" s="113" t="s">
        <v>2033</v>
      </c>
      <c r="C67" s="113">
        <v>40</v>
      </c>
      <c r="D67" s="110">
        <f t="shared" ref="D67:F67" si="10">SUM(D63:D66)</f>
        <v>0</v>
      </c>
      <c r="E67" s="110">
        <f t="shared" si="10"/>
        <v>0</v>
      </c>
      <c r="F67" s="110">
        <f t="shared" si="10"/>
        <v>0</v>
      </c>
      <c r="G67" s="110">
        <f>SUM(G63:G66)</f>
        <v>0</v>
      </c>
      <c r="H67" s="26">
        <f>H22-G47-G67</f>
        <v>0</v>
      </c>
      <c r="I67" s="143">
        <f>'1. F10'!E13</f>
        <v>0</v>
      </c>
      <c r="J67" s="28">
        <f>H67-I67</f>
        <v>0</v>
      </c>
      <c r="L67" s="2" t="s">
        <v>1949</v>
      </c>
      <c r="M67" s="2" t="s">
        <v>1950</v>
      </c>
      <c r="N67" s="2" t="s">
        <v>1951</v>
      </c>
      <c r="O67" s="2" t="s">
        <v>1952</v>
      </c>
    </row>
    <row r="68" spans="1:15" s="2" customFormat="1" x14ac:dyDescent="0.3">
      <c r="A68" s="113" t="s">
        <v>1765</v>
      </c>
      <c r="B68" s="113" t="s">
        <v>1953</v>
      </c>
      <c r="C68" s="113" t="s">
        <v>32</v>
      </c>
      <c r="D68" s="113"/>
      <c r="E68" s="113"/>
      <c r="F68" s="113"/>
      <c r="G68" s="113"/>
    </row>
    <row r="69" spans="1:15" x14ac:dyDescent="0.3">
      <c r="A69" s="114" t="s">
        <v>1767</v>
      </c>
      <c r="B69" s="114" t="s">
        <v>1768</v>
      </c>
      <c r="C69" s="114">
        <v>41</v>
      </c>
      <c r="D69" s="45">
        <f>-ROUND(SUMIF('Trial Balance'!P:P,L69,'Trial Balance'!H:H),0)</f>
        <v>0</v>
      </c>
      <c r="E69" s="45">
        <f>ROUND(SUMIF('Trial Balance'!Q:Q,M69,'Trial Balance'!J:J),0)</f>
        <v>0</v>
      </c>
      <c r="F69" s="45">
        <f>ROUND(SUMIF('Trial Balance'!R:R,N69,'Trial Balance'!I:I),0)</f>
        <v>0</v>
      </c>
      <c r="G69" s="45">
        <f t="shared" ref="G69:G78" si="11">D69+E69-F69</f>
        <v>0</v>
      </c>
      <c r="L69" t="s">
        <v>1954</v>
      </c>
      <c r="M69" t="s">
        <v>1955</v>
      </c>
      <c r="N69" t="s">
        <v>1956</v>
      </c>
      <c r="O69" t="s">
        <v>1957</v>
      </c>
    </row>
    <row r="70" spans="1:15" x14ac:dyDescent="0.3">
      <c r="A70" s="114" t="s">
        <v>1775</v>
      </c>
      <c r="B70" s="114" t="s">
        <v>1776</v>
      </c>
      <c r="C70" s="114">
        <v>42</v>
      </c>
      <c r="D70" s="45">
        <f>-ROUND(SUMIF('Trial Balance'!P:P,L70,'Trial Balance'!H:H),0)</f>
        <v>0</v>
      </c>
      <c r="E70" s="45">
        <f>ROUND(SUMIF('Trial Balance'!Q:Q,M70,'Trial Balance'!J:J),0)</f>
        <v>0</v>
      </c>
      <c r="F70" s="45">
        <f>ROUND(SUMIF('Trial Balance'!R:R,N70,'Trial Balance'!I:I),0)</f>
        <v>0</v>
      </c>
      <c r="G70" s="45">
        <f t="shared" si="11"/>
        <v>0</v>
      </c>
      <c r="L70" t="s">
        <v>1958</v>
      </c>
      <c r="M70" t="s">
        <v>1959</v>
      </c>
      <c r="N70" t="s">
        <v>1960</v>
      </c>
      <c r="O70" t="s">
        <v>1961</v>
      </c>
    </row>
    <row r="71" spans="1:15" x14ac:dyDescent="0.3">
      <c r="A71" s="114" t="s">
        <v>1783</v>
      </c>
      <c r="B71" s="114" t="s">
        <v>1784</v>
      </c>
      <c r="C71" s="114">
        <v>43</v>
      </c>
      <c r="D71" s="45">
        <f>-ROUND(SUMIF('Trial Balance'!P:P,L71,'Trial Balance'!H:H),0)</f>
        <v>0</v>
      </c>
      <c r="E71" s="45">
        <f>ROUND(SUMIF('Trial Balance'!Q:Q,M71,'Trial Balance'!J:J),0)</f>
        <v>0</v>
      </c>
      <c r="F71" s="45">
        <f>ROUND(SUMIF('Trial Balance'!R:R,N71,'Trial Balance'!I:I),0)</f>
        <v>0</v>
      </c>
      <c r="G71" s="45">
        <f t="shared" si="11"/>
        <v>0</v>
      </c>
      <c r="L71" t="s">
        <v>1962</v>
      </c>
      <c r="M71" t="s">
        <v>1963</v>
      </c>
      <c r="N71" t="s">
        <v>1964</v>
      </c>
      <c r="O71" t="s">
        <v>1965</v>
      </c>
    </row>
    <row r="72" spans="1:15" x14ac:dyDescent="0.3">
      <c r="A72" s="114" t="s">
        <v>1790</v>
      </c>
      <c r="B72" s="114" t="s">
        <v>1791</v>
      </c>
      <c r="C72" s="114">
        <v>44</v>
      </c>
      <c r="D72" s="45">
        <f>-ROUND(SUMIF('Trial Balance'!P:P,L72,'Trial Balance'!H:H),0)</f>
        <v>0</v>
      </c>
      <c r="E72" s="45">
        <f>ROUND(SUMIF('Trial Balance'!Q:Q,M72,'Trial Balance'!J:J),0)</f>
        <v>0</v>
      </c>
      <c r="F72" s="45">
        <f>ROUND(SUMIF('Trial Balance'!R:R,N72,'Trial Balance'!I:I),0)</f>
        <v>0</v>
      </c>
      <c r="G72" s="45">
        <f t="shared" si="11"/>
        <v>0</v>
      </c>
      <c r="L72" t="s">
        <v>1966</v>
      </c>
      <c r="M72" t="s">
        <v>1967</v>
      </c>
      <c r="N72" t="s">
        <v>1968</v>
      </c>
      <c r="O72" t="s">
        <v>1969</v>
      </c>
    </row>
    <row r="73" spans="1:15" x14ac:dyDescent="0.3">
      <c r="A73" s="114" t="s">
        <v>1797</v>
      </c>
      <c r="B73" s="114" t="s">
        <v>1798</v>
      </c>
      <c r="C73" s="114">
        <v>45</v>
      </c>
      <c r="D73" s="45">
        <f>-ROUND(SUMIF('Trial Balance'!P:P,L73,'Trial Balance'!H:H),0)</f>
        <v>0</v>
      </c>
      <c r="E73" s="45">
        <f>ROUND(SUMIF('Trial Balance'!Q:Q,M73,'Trial Balance'!J:J),0)</f>
        <v>0</v>
      </c>
      <c r="F73" s="45">
        <f>ROUND(SUMIF('Trial Balance'!R:R,N73,'Trial Balance'!I:I),0)</f>
        <v>0</v>
      </c>
      <c r="G73" s="45">
        <f t="shared" si="11"/>
        <v>0</v>
      </c>
      <c r="L73" t="s">
        <v>1970</v>
      </c>
      <c r="M73" t="s">
        <v>1971</v>
      </c>
      <c r="N73" t="s">
        <v>1972</v>
      </c>
      <c r="O73" t="s">
        <v>1973</v>
      </c>
    </row>
    <row r="74" spans="1:15" x14ac:dyDescent="0.3">
      <c r="A74" s="114" t="s">
        <v>1804</v>
      </c>
      <c r="B74" s="114" t="s">
        <v>1805</v>
      </c>
      <c r="C74" s="114">
        <v>46</v>
      </c>
      <c r="D74" s="45">
        <f>-ROUND(SUMIF('Trial Balance'!P:P,L74,'Trial Balance'!H:H),0)</f>
        <v>0</v>
      </c>
      <c r="E74" s="45">
        <f>ROUND(SUMIF('Trial Balance'!Q:Q,M74,'Trial Balance'!J:J),0)</f>
        <v>0</v>
      </c>
      <c r="F74" s="45">
        <f>ROUND(SUMIF('Trial Balance'!R:R,N74,'Trial Balance'!I:I),0)</f>
        <v>0</v>
      </c>
      <c r="G74" s="45">
        <f t="shared" si="11"/>
        <v>0</v>
      </c>
      <c r="L74" t="s">
        <v>1974</v>
      </c>
      <c r="M74" t="s">
        <v>1975</v>
      </c>
      <c r="N74" t="s">
        <v>1976</v>
      </c>
      <c r="O74" t="s">
        <v>1977</v>
      </c>
    </row>
    <row r="75" spans="1:15" x14ac:dyDescent="0.3">
      <c r="A75" s="114" t="s">
        <v>1811</v>
      </c>
      <c r="B75" s="114" t="s">
        <v>1812</v>
      </c>
      <c r="C75" s="114">
        <v>47</v>
      </c>
      <c r="D75" s="45">
        <f>-ROUND(SUMIF('Trial Balance'!P:P,L75,'Trial Balance'!H:H),0)</f>
        <v>0</v>
      </c>
      <c r="E75" s="45">
        <f>ROUND(SUMIF('Trial Balance'!Q:Q,M75,'Trial Balance'!J:J),0)</f>
        <v>0</v>
      </c>
      <c r="F75" s="45">
        <f>ROUND(SUMIF('Trial Balance'!R:R,N75,'Trial Balance'!I:I),0)</f>
        <v>0</v>
      </c>
      <c r="G75" s="45">
        <f t="shared" si="11"/>
        <v>0</v>
      </c>
      <c r="L75" t="s">
        <v>1978</v>
      </c>
      <c r="M75" t="s">
        <v>1979</v>
      </c>
      <c r="N75" t="s">
        <v>1980</v>
      </c>
      <c r="O75" t="s">
        <v>1981</v>
      </c>
    </row>
    <row r="76" spans="1:15" x14ac:dyDescent="0.3">
      <c r="A76" s="114" t="s">
        <v>1818</v>
      </c>
      <c r="B76" s="114" t="s">
        <v>1819</v>
      </c>
      <c r="C76" s="114">
        <v>48</v>
      </c>
      <c r="D76" s="45">
        <f>-ROUND(SUMIF('Trial Balance'!P:P,L76,'Trial Balance'!H:H),0)</f>
        <v>0</v>
      </c>
      <c r="E76" s="45">
        <f>ROUND(SUMIF('Trial Balance'!Q:Q,M76,'Trial Balance'!J:J),0)</f>
        <v>0</v>
      </c>
      <c r="F76" s="45">
        <f>ROUND(SUMIF('Trial Balance'!R:R,N76,'Trial Balance'!I:I),0)</f>
        <v>0</v>
      </c>
      <c r="G76" s="45">
        <f t="shared" si="11"/>
        <v>0</v>
      </c>
      <c r="L76" t="s">
        <v>1982</v>
      </c>
      <c r="M76" t="s">
        <v>1983</v>
      </c>
      <c r="N76" t="s">
        <v>1984</v>
      </c>
      <c r="O76" t="s">
        <v>1985</v>
      </c>
    </row>
    <row r="77" spans="1:15" x14ac:dyDescent="0.3">
      <c r="A77" s="114" t="s">
        <v>1825</v>
      </c>
      <c r="B77" s="114" t="s">
        <v>1826</v>
      </c>
      <c r="C77" s="114">
        <v>49</v>
      </c>
      <c r="D77" s="45">
        <f>-ROUND(SUMIF('Trial Balance'!P:P,L77,'Trial Balance'!H:H),0)</f>
        <v>0</v>
      </c>
      <c r="E77" s="45">
        <f>ROUND(SUMIF('Trial Balance'!Q:Q,M77,'Trial Balance'!J:J),0)</f>
        <v>0</v>
      </c>
      <c r="F77" s="45">
        <f>ROUND(SUMIF('Trial Balance'!R:R,N77,'Trial Balance'!I:I),0)</f>
        <v>0</v>
      </c>
      <c r="G77" s="45">
        <f t="shared" si="11"/>
        <v>0</v>
      </c>
      <c r="L77" t="s">
        <v>1986</v>
      </c>
      <c r="M77" t="s">
        <v>1987</v>
      </c>
      <c r="N77" t="s">
        <v>1988</v>
      </c>
      <c r="O77" t="s">
        <v>1989</v>
      </c>
    </row>
    <row r="78" spans="1:15" x14ac:dyDescent="0.3">
      <c r="A78" s="114" t="s">
        <v>1832</v>
      </c>
      <c r="B78" s="114" t="s">
        <v>1833</v>
      </c>
      <c r="C78" s="114">
        <v>50</v>
      </c>
      <c r="D78" s="45">
        <f>-ROUND(SUMIF('Trial Balance'!P:P,L78,'Trial Balance'!H:H),0)</f>
        <v>0</v>
      </c>
      <c r="E78" s="45">
        <f>ROUND(SUMIF('Trial Balance'!Q:Q,M78,'Trial Balance'!J:J),0)</f>
        <v>0</v>
      </c>
      <c r="F78" s="45">
        <f>ROUND(SUMIF('Trial Balance'!R:R,N78,'Trial Balance'!I:I),0)</f>
        <v>0</v>
      </c>
      <c r="G78" s="45">
        <f t="shared" si="11"/>
        <v>0</v>
      </c>
      <c r="H78" s="107" t="s">
        <v>2007</v>
      </c>
      <c r="I78" s="144" t="s">
        <v>2038</v>
      </c>
      <c r="J78" s="37" t="s">
        <v>2008</v>
      </c>
      <c r="L78" t="s">
        <v>1990</v>
      </c>
      <c r="M78" t="s">
        <v>1991</v>
      </c>
      <c r="N78" t="s">
        <v>1992</v>
      </c>
      <c r="O78" t="s">
        <v>1993</v>
      </c>
    </row>
    <row r="79" spans="1:15" s="2" customFormat="1" x14ac:dyDescent="0.3">
      <c r="A79" s="113" t="s">
        <v>2034</v>
      </c>
      <c r="B79" s="113" t="s">
        <v>2035</v>
      </c>
      <c r="C79" s="113">
        <v>51</v>
      </c>
      <c r="D79" s="45">
        <f>SUM(D69:D78)</f>
        <v>0</v>
      </c>
      <c r="E79" s="45">
        <f t="shared" ref="E79:G79" si="12">SUM(E69:E78)</f>
        <v>0</v>
      </c>
      <c r="F79" s="45">
        <f t="shared" si="12"/>
        <v>0</v>
      </c>
      <c r="G79" s="45">
        <f t="shared" si="12"/>
        <v>0</v>
      </c>
      <c r="H79" s="26">
        <f>H34-G56-G79</f>
        <v>0</v>
      </c>
      <c r="I79" s="26">
        <f>'1. F10'!E14</f>
        <v>0</v>
      </c>
      <c r="J79" s="28">
        <f>H79-I79</f>
        <v>0</v>
      </c>
      <c r="L79" s="2" t="s">
        <v>1994</v>
      </c>
      <c r="M79" s="2" t="s">
        <v>1995</v>
      </c>
      <c r="N79" s="2" t="s">
        <v>1996</v>
      </c>
      <c r="O79" s="2" t="s">
        <v>1997</v>
      </c>
    </row>
    <row r="80" spans="1:15" s="2" customFormat="1" x14ac:dyDescent="0.3">
      <c r="A80" s="113" t="s">
        <v>1844</v>
      </c>
      <c r="B80" s="113" t="s">
        <v>1998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1999</v>
      </c>
      <c r="M80" s="2" t="s">
        <v>2000</v>
      </c>
      <c r="N80" s="2" t="s">
        <v>2001</v>
      </c>
      <c r="O80" s="2" t="s">
        <v>2002</v>
      </c>
    </row>
    <row r="81" spans="1:15" s="2" customFormat="1" ht="24" x14ac:dyDescent="0.3">
      <c r="A81" s="120" t="s">
        <v>2036</v>
      </c>
      <c r="B81" s="120" t="s">
        <v>2037</v>
      </c>
      <c r="C81" s="113">
        <v>53</v>
      </c>
      <c r="D81" s="113">
        <v>0</v>
      </c>
      <c r="E81" s="113">
        <v>0</v>
      </c>
      <c r="F81" s="113">
        <v>0</v>
      </c>
      <c r="G81" s="113">
        <v>0</v>
      </c>
      <c r="L81" s="2" t="s">
        <v>2003</v>
      </c>
      <c r="M81" s="2" t="s">
        <v>2004</v>
      </c>
      <c r="N81" s="2" t="s">
        <v>2005</v>
      </c>
      <c r="O81" s="2" t="s">
        <v>2006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09375" defaultRowHeight="12" outlineLevelCol="1" x14ac:dyDescent="0.3"/>
  <cols>
    <col min="1" max="1" width="97.109375" style="186" bestFit="1" customWidth="1"/>
    <col min="2" max="2" width="16.6640625" style="186" bestFit="1" customWidth="1"/>
    <col min="3" max="3" width="15.33203125" style="186" bestFit="1" customWidth="1"/>
    <col min="4" max="4" width="12.109375" style="186" bestFit="1" customWidth="1"/>
    <col min="5" max="5" width="23.6640625" style="186" customWidth="1"/>
    <col min="6" max="6" width="10.44140625" style="186" bestFit="1" customWidth="1"/>
    <col min="7" max="7" width="19.77734375" style="186" bestFit="1" customWidth="1"/>
    <col min="8" max="8" width="16.44140625" style="186" bestFit="1" customWidth="1"/>
    <col min="9" max="9" width="13.77734375" style="186" bestFit="1" customWidth="1"/>
    <col min="10" max="10" width="14" style="186" bestFit="1" customWidth="1"/>
    <col min="11" max="11" width="17.44140625" style="186" bestFit="1" customWidth="1"/>
    <col min="12" max="12" width="8.44140625" style="186" bestFit="1" customWidth="1"/>
    <col min="13" max="13" width="19" style="186" bestFit="1" customWidth="1"/>
    <col min="14" max="15" width="16.6640625" style="186" bestFit="1" customWidth="1"/>
    <col min="16" max="16" width="9.109375" style="186"/>
    <col min="17" max="17" width="13.109375" style="152" bestFit="1" customWidth="1"/>
    <col min="18" max="18" width="14.109375" style="153" bestFit="1" customWidth="1"/>
    <col min="19" max="19" width="9.109375" style="186"/>
    <col min="20" max="20" width="90.109375" style="186" hidden="1" customWidth="1" outlineLevel="1"/>
    <col min="21" max="21" width="9.109375" style="186" collapsed="1"/>
    <col min="22" max="16384" width="9.109375" style="186"/>
  </cols>
  <sheetData>
    <row r="1" spans="1:18" x14ac:dyDescent="0.3">
      <c r="A1" s="151" t="s">
        <v>2039</v>
      </c>
      <c r="B1" s="152" t="str">
        <f>'4. F40'!C1</f>
        <v>X</v>
      </c>
    </row>
    <row r="2" spans="1:18" x14ac:dyDescent="0.3">
      <c r="A2" s="151" t="s">
        <v>2040</v>
      </c>
      <c r="B2" s="152" t="str">
        <f>'4. F40'!C2</f>
        <v>X</v>
      </c>
    </row>
    <row r="3" spans="1:18" x14ac:dyDescent="0.3">
      <c r="A3" s="151" t="s">
        <v>2041</v>
      </c>
      <c r="B3" s="152" t="str">
        <f>'4. F40'!C3</f>
        <v>X</v>
      </c>
    </row>
    <row r="4" spans="1:18" x14ac:dyDescent="0.3">
      <c r="A4" s="151" t="s">
        <v>2042</v>
      </c>
      <c r="B4" s="152" t="str">
        <f>'4. F40'!C4</f>
        <v>X</v>
      </c>
    </row>
    <row r="5" spans="1:18" x14ac:dyDescent="0.3">
      <c r="A5" s="151" t="s">
        <v>2043</v>
      </c>
      <c r="B5" s="152" t="str">
        <f>'4. F40'!C5</f>
        <v>X</v>
      </c>
    </row>
    <row r="6" spans="1:18" x14ac:dyDescent="0.3">
      <c r="A6" s="151" t="s">
        <v>2044</v>
      </c>
      <c r="B6" s="152" t="str">
        <f>'4. F40'!C6</f>
        <v>X</v>
      </c>
    </row>
    <row r="7" spans="1:18" x14ac:dyDescent="0.3">
      <c r="A7" s="151" t="s">
        <v>2045</v>
      </c>
      <c r="B7" s="154">
        <f>'4. F40'!C7</f>
        <v>2022</v>
      </c>
    </row>
    <row r="9" spans="1:18" x14ac:dyDescent="0.3">
      <c r="A9" s="152" t="s">
        <v>2046</v>
      </c>
    </row>
    <row r="11" spans="1:18" ht="13.9" customHeight="1" x14ac:dyDescent="0.3">
      <c r="A11" s="155"/>
      <c r="B11" s="156"/>
      <c r="C11" s="157" t="s">
        <v>2048</v>
      </c>
      <c r="D11" s="158" t="s">
        <v>2049</v>
      </c>
      <c r="E11" s="159"/>
      <c r="F11" s="156"/>
      <c r="G11" s="159"/>
      <c r="H11" s="159"/>
      <c r="I11" s="157" t="s">
        <v>2050</v>
      </c>
      <c r="J11" s="158" t="s">
        <v>2051</v>
      </c>
      <c r="K11" s="159"/>
      <c r="L11" s="159"/>
      <c r="M11" s="159"/>
      <c r="N11" s="160" t="s">
        <v>2052</v>
      </c>
      <c r="O11" s="161" t="s">
        <v>2053</v>
      </c>
    </row>
    <row r="12" spans="1:18" ht="14.5" customHeight="1" x14ac:dyDescent="0.3">
      <c r="A12" s="155" t="s">
        <v>2047</v>
      </c>
      <c r="B12" s="162"/>
      <c r="C12" s="163"/>
      <c r="D12" s="163"/>
      <c r="E12" s="163"/>
      <c r="F12" s="155"/>
      <c r="G12" s="164"/>
      <c r="H12" s="165" t="s">
        <v>2054</v>
      </c>
      <c r="I12" s="164"/>
      <c r="J12" s="164"/>
      <c r="K12" s="164"/>
      <c r="L12" s="164"/>
      <c r="M12" s="164"/>
      <c r="N12" s="162"/>
      <c r="O12" s="166"/>
    </row>
    <row r="13" spans="1:18" x14ac:dyDescent="0.3">
      <c r="A13" s="167"/>
      <c r="B13" s="168" t="s">
        <v>2055</v>
      </c>
      <c r="C13" s="168" t="s">
        <v>2056</v>
      </c>
      <c r="D13" s="168" t="s">
        <v>2057</v>
      </c>
      <c r="E13" s="168" t="s">
        <v>2058</v>
      </c>
      <c r="F13" s="168" t="s">
        <v>2059</v>
      </c>
      <c r="G13" s="168" t="s">
        <v>2060</v>
      </c>
      <c r="H13" s="168" t="s">
        <v>2055</v>
      </c>
      <c r="I13" s="168" t="s">
        <v>2056</v>
      </c>
      <c r="J13" s="168" t="s">
        <v>2057</v>
      </c>
      <c r="K13" s="168" t="s">
        <v>2058</v>
      </c>
      <c r="L13" s="168" t="s">
        <v>2059</v>
      </c>
      <c r="M13" s="168" t="s">
        <v>2060</v>
      </c>
      <c r="N13" s="168" t="s">
        <v>2055</v>
      </c>
      <c r="O13" s="168" t="s">
        <v>2060</v>
      </c>
    </row>
    <row r="14" spans="1:18" s="187" customFormat="1" ht="42" customHeight="1" x14ac:dyDescent="0.3">
      <c r="A14" s="167">
        <v>0</v>
      </c>
      <c r="B14" s="167">
        <v>1</v>
      </c>
      <c r="C14" s="167">
        <v>2</v>
      </c>
      <c r="D14" s="167">
        <v>3</v>
      </c>
      <c r="E14" s="167">
        <v>4</v>
      </c>
      <c r="F14" s="167">
        <v>5</v>
      </c>
      <c r="G14" s="167" t="s">
        <v>2061</v>
      </c>
      <c r="H14" s="167">
        <v>6</v>
      </c>
      <c r="I14" s="167">
        <v>7</v>
      </c>
      <c r="J14" s="167">
        <v>8</v>
      </c>
      <c r="K14" s="167">
        <v>9</v>
      </c>
      <c r="L14" s="167">
        <v>10</v>
      </c>
      <c r="M14" s="167" t="s">
        <v>2062</v>
      </c>
      <c r="N14" s="167" t="s">
        <v>2063</v>
      </c>
      <c r="O14" s="167" t="s">
        <v>2064</v>
      </c>
      <c r="Q14" s="169"/>
      <c r="R14" s="170"/>
    </row>
    <row r="15" spans="1:18" s="152" customFormat="1" x14ac:dyDescent="0.3">
      <c r="A15" s="171" t="s">
        <v>2323</v>
      </c>
      <c r="B15" s="171"/>
      <c r="C15" s="171"/>
      <c r="D15" s="171"/>
      <c r="E15" s="171"/>
      <c r="F15" s="171"/>
      <c r="G15" s="171"/>
      <c r="H15" s="171"/>
      <c r="I15" s="171"/>
      <c r="J15" s="171"/>
      <c r="K15" s="171"/>
      <c r="L15" s="171"/>
      <c r="M15" s="171"/>
      <c r="N15" s="171"/>
      <c r="O15" s="171"/>
      <c r="R15" s="153"/>
    </row>
    <row r="16" spans="1:18" x14ac:dyDescent="0.3">
      <c r="A16" s="188" t="s">
        <v>2065</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3">
      <c r="A17" s="188" t="s">
        <v>2066</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3">
      <c r="A18" s="188" t="s">
        <v>2067</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3">
      <c r="A19" s="188" t="s">
        <v>2068</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3">
      <c r="A20" s="188" t="s">
        <v>2069</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3">
      <c r="A21" s="188" t="s">
        <v>2070</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3">
      <c r="A22" s="171" t="s">
        <v>2071</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3">
      <c r="A23" s="188"/>
      <c r="B23" s="189"/>
      <c r="C23" s="189"/>
      <c r="D23" s="190"/>
      <c r="E23" s="189"/>
      <c r="F23" s="190"/>
      <c r="G23" s="189"/>
      <c r="H23" s="189"/>
      <c r="I23" s="189"/>
      <c r="J23" s="190"/>
      <c r="K23" s="189"/>
      <c r="L23" s="190"/>
      <c r="M23" s="189"/>
      <c r="N23" s="189"/>
      <c r="O23" s="189"/>
      <c r="Q23" s="174"/>
      <c r="R23" s="175"/>
    </row>
    <row r="24" spans="1:18" s="152" customFormat="1" x14ac:dyDescent="0.3">
      <c r="A24" s="171" t="s">
        <v>2072</v>
      </c>
      <c r="B24" s="172"/>
      <c r="C24" s="172"/>
      <c r="D24" s="173"/>
      <c r="E24" s="172"/>
      <c r="F24" s="173"/>
      <c r="G24" s="172"/>
      <c r="H24" s="172">
        <f>G24</f>
        <v>0</v>
      </c>
      <c r="I24" s="172"/>
      <c r="J24" s="173"/>
      <c r="K24" s="172"/>
      <c r="L24" s="173"/>
      <c r="M24" s="172"/>
      <c r="N24" s="172"/>
      <c r="O24" s="172"/>
      <c r="Q24" s="174"/>
      <c r="R24" s="175"/>
    </row>
    <row r="25" spans="1:18" x14ac:dyDescent="0.3">
      <c r="A25" s="188" t="s">
        <v>2073</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3">
      <c r="A26" s="188" t="s">
        <v>2074</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3">
      <c r="A27" s="188" t="s">
        <v>2075</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3">
      <c r="A28" s="188" t="s">
        <v>2076</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3">
      <c r="A29" s="188" t="s">
        <v>2077</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3">
      <c r="A30" s="188" t="s">
        <v>2078</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3">
      <c r="A31" s="188" t="s">
        <v>2079</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3">
      <c r="A32" s="188" t="s">
        <v>2080</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3">
      <c r="A33" s="188" t="s">
        <v>2081</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3">
      <c r="A34" s="188" t="s">
        <v>2082</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3">
      <c r="A35" s="188" t="s">
        <v>2083</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3">
      <c r="A36" s="188" t="s">
        <v>2084</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3">
      <c r="A37" s="171" t="s">
        <v>2085</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3">
      <c r="A38" s="188"/>
      <c r="B38" s="189"/>
      <c r="C38" s="189"/>
      <c r="D38" s="190"/>
      <c r="E38" s="189"/>
      <c r="F38" s="190"/>
      <c r="G38" s="189"/>
      <c r="H38" s="189"/>
      <c r="I38" s="189"/>
      <c r="J38" s="190"/>
      <c r="K38" s="189"/>
      <c r="L38" s="190"/>
      <c r="M38" s="189"/>
      <c r="N38" s="189"/>
      <c r="O38" s="189"/>
      <c r="Q38" s="174"/>
      <c r="R38" s="175"/>
    </row>
    <row r="39" spans="1:18" s="152" customFormat="1" x14ac:dyDescent="0.3">
      <c r="A39" s="171" t="s">
        <v>2086</v>
      </c>
      <c r="B39" s="172"/>
      <c r="C39" s="172"/>
      <c r="D39" s="173"/>
      <c r="E39" s="172"/>
      <c r="F39" s="173"/>
      <c r="G39" s="172"/>
      <c r="H39" s="172"/>
      <c r="I39" s="172"/>
      <c r="J39" s="173"/>
      <c r="K39" s="172"/>
      <c r="L39" s="173"/>
      <c r="M39" s="172"/>
      <c r="N39" s="172"/>
      <c r="O39" s="172"/>
      <c r="Q39" s="174"/>
      <c r="R39" s="175"/>
    </row>
    <row r="40" spans="1:18" x14ac:dyDescent="0.3">
      <c r="A40" s="188" t="s">
        <v>2087</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3">
      <c r="A41" s="188" t="s">
        <v>2088</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3">
      <c r="A42" s="188" t="s">
        <v>2089</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3">
      <c r="A43" s="188" t="s">
        <v>2090</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3">
      <c r="A44" s="188" t="s">
        <v>2091</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3">
      <c r="A45" s="188" t="s">
        <v>2092</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3">
      <c r="A46" s="171" t="s">
        <v>2093</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3">
      <c r="A51" s="152" t="s">
        <v>2313</v>
      </c>
    </row>
    <row r="53" spans="1:20" ht="24" x14ac:dyDescent="0.3">
      <c r="A53" s="177" t="s">
        <v>2314</v>
      </c>
      <c r="B53" s="177" t="s">
        <v>2055</v>
      </c>
      <c r="C53" s="177" t="s">
        <v>2315</v>
      </c>
      <c r="D53" s="177" t="s">
        <v>2316</v>
      </c>
      <c r="E53" s="177" t="s">
        <v>2317</v>
      </c>
      <c r="G53" s="178" t="s">
        <v>2318</v>
      </c>
      <c r="H53" s="178" t="s">
        <v>2319</v>
      </c>
      <c r="I53" s="179" t="s">
        <v>2320</v>
      </c>
      <c r="J53" s="179" t="s">
        <v>2321</v>
      </c>
      <c r="K53" s="180" t="s">
        <v>158</v>
      </c>
      <c r="L53" s="180" t="s">
        <v>159</v>
      </c>
    </row>
    <row r="54" spans="1:20" x14ac:dyDescent="0.3">
      <c r="A54" s="188" t="s">
        <v>2065</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3">
      <c r="A55" s="188" t="s">
        <v>2066</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3">
      <c r="A56" s="188" t="s">
        <v>2068</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3">
      <c r="A57" s="188" t="s">
        <v>2069</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3">
      <c r="A58" s="188" t="s">
        <v>2067</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3">
      <c r="A59" s="171" t="s">
        <v>2071</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3">
      <c r="A60" s="188" t="s">
        <v>2073</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3">
      <c r="A61" s="188" t="s">
        <v>2074</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3">
      <c r="A62" s="188" t="s">
        <v>2075</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3">
      <c r="A63" s="188" t="s">
        <v>2076</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3">
      <c r="A64" s="188" t="s">
        <v>2077</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3">
      <c r="A65" s="188" t="s">
        <v>2081</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3">
      <c r="A66" s="188" t="s">
        <v>2082</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3">
      <c r="A67" s="188" t="s">
        <v>2079</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3">
      <c r="A68" s="188" t="s">
        <v>2080</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3">
      <c r="A69" s="171" t="s">
        <v>2085</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3">
      <c r="A70" s="188" t="s">
        <v>2087</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3">
      <c r="A71" s="188" t="s">
        <v>2089</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3">
      <c r="A72" s="188" t="s">
        <v>2109</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3">
      <c r="A73" s="171" t="s">
        <v>2093</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5" thickBot="1" x14ac:dyDescent="0.35"/>
    <row r="75" spans="1:20" ht="12.5" thickBot="1" x14ac:dyDescent="0.35">
      <c r="A75" s="183" t="s">
        <v>2322</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09375" defaultRowHeight="12" outlineLevelCol="1" x14ac:dyDescent="0.3"/>
  <cols>
    <col min="1" max="1" width="35" style="186" bestFit="1" customWidth="1"/>
    <col min="2" max="2" width="12.33203125" style="186" bestFit="1" customWidth="1"/>
    <col min="3" max="3" width="19" style="186" bestFit="1" customWidth="1"/>
    <col min="4" max="4" width="12.33203125" style="186" bestFit="1" customWidth="1"/>
    <col min="5" max="5" width="12.109375" style="186" bestFit="1" customWidth="1"/>
    <col min="6" max="6" width="20.44140625" style="186" bestFit="1" customWidth="1"/>
    <col min="7" max="7" width="12.33203125" style="186" bestFit="1" customWidth="1"/>
    <col min="8" max="8" width="9.109375" style="186"/>
    <col min="9" max="9" width="9.44140625" style="186" customWidth="1" outlineLevel="1"/>
    <col min="10" max="16384" width="9.109375" style="186"/>
  </cols>
  <sheetData>
    <row r="1" spans="1:9" x14ac:dyDescent="0.3">
      <c r="A1" s="151" t="s">
        <v>2039</v>
      </c>
      <c r="B1" s="152" t="str">
        <f>'N3 - NCA'!B1</f>
        <v>X</v>
      </c>
    </row>
    <row r="2" spans="1:9" x14ac:dyDescent="0.3">
      <c r="A2" s="151" t="s">
        <v>2040</v>
      </c>
      <c r="B2" s="152" t="str">
        <f>'N3 - NCA'!B2</f>
        <v>X</v>
      </c>
    </row>
    <row r="3" spans="1:9" x14ac:dyDescent="0.3">
      <c r="A3" s="151" t="s">
        <v>2041</v>
      </c>
      <c r="B3" s="152" t="str">
        <f>'N3 - NCA'!B3</f>
        <v>X</v>
      </c>
    </row>
    <row r="4" spans="1:9" x14ac:dyDescent="0.3">
      <c r="A4" s="151" t="s">
        <v>2042</v>
      </c>
      <c r="B4" s="152" t="str">
        <f>'N3 - NCA'!B4</f>
        <v>X</v>
      </c>
    </row>
    <row r="5" spans="1:9" x14ac:dyDescent="0.3">
      <c r="A5" s="151" t="s">
        <v>2043</v>
      </c>
      <c r="B5" s="152" t="str">
        <f>'N3 - NCA'!B5</f>
        <v>X</v>
      </c>
    </row>
    <row r="6" spans="1:9" x14ac:dyDescent="0.3">
      <c r="A6" s="151" t="s">
        <v>2044</v>
      </c>
      <c r="B6" s="152" t="str">
        <f>'N3 - NCA'!B6</f>
        <v>X</v>
      </c>
    </row>
    <row r="7" spans="1:9" x14ac:dyDescent="0.3">
      <c r="A7" s="151" t="s">
        <v>2045</v>
      </c>
      <c r="B7" s="154">
        <f>'N3 - NCA'!B7</f>
        <v>2022</v>
      </c>
    </row>
    <row r="9" spans="1:9" x14ac:dyDescent="0.3">
      <c r="A9" s="152" t="s">
        <v>2324</v>
      </c>
    </row>
    <row r="11" spans="1:9" x14ac:dyDescent="0.3">
      <c r="A11" s="197"/>
      <c r="B11" s="192">
        <f>'Trial Balance'!J6</f>
        <v>2021</v>
      </c>
      <c r="C11" s="198"/>
      <c r="D11" s="198"/>
      <c r="E11" s="192">
        <f>'Trial Balance'!K6</f>
        <v>2022</v>
      </c>
      <c r="F11" s="198"/>
      <c r="G11" s="199"/>
    </row>
    <row r="12" spans="1:9" x14ac:dyDescent="0.3">
      <c r="A12" s="200"/>
      <c r="B12" s="193" t="s">
        <v>2325</v>
      </c>
      <c r="C12" s="193" t="s">
        <v>2326</v>
      </c>
      <c r="D12" s="193" t="s">
        <v>2327</v>
      </c>
      <c r="E12" s="193" t="s">
        <v>2325</v>
      </c>
      <c r="F12" s="193" t="s">
        <v>2326</v>
      </c>
      <c r="G12" s="194" t="s">
        <v>1227</v>
      </c>
    </row>
    <row r="13" spans="1:9" x14ac:dyDescent="0.3">
      <c r="A13" s="188" t="s">
        <v>2127</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2138</v>
      </c>
    </row>
    <row r="14" spans="1:9" x14ac:dyDescent="0.3">
      <c r="A14" s="188" t="s">
        <v>2130</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2140</v>
      </c>
    </row>
    <row r="15" spans="1:9" x14ac:dyDescent="0.3">
      <c r="A15" s="188" t="s">
        <v>2131</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2328</v>
      </c>
    </row>
    <row r="16" spans="1:9" x14ac:dyDescent="0.3">
      <c r="A16" s="188" t="s">
        <v>2132</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2141</v>
      </c>
    </row>
    <row r="17" spans="1:9" x14ac:dyDescent="0.3">
      <c r="A17" s="188" t="s">
        <v>2137</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2329</v>
      </c>
    </row>
    <row r="18" spans="1:9" x14ac:dyDescent="0.3">
      <c r="A18" s="188" t="s">
        <v>2134</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2144</v>
      </c>
    </row>
    <row r="19" spans="1:9" x14ac:dyDescent="0.3">
      <c r="A19" s="188" t="s">
        <v>2330</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2146</v>
      </c>
    </row>
    <row r="20" spans="1:9" x14ac:dyDescent="0.3">
      <c r="A20" s="188" t="s">
        <v>2129</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2331</v>
      </c>
    </row>
    <row r="21" spans="1:9" x14ac:dyDescent="0.3">
      <c r="A21" s="188" t="s">
        <v>2135</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2332</v>
      </c>
    </row>
    <row r="22" spans="1:9" x14ac:dyDescent="0.3">
      <c r="A22" s="188" t="s">
        <v>2128</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2139</v>
      </c>
    </row>
    <row r="23" spans="1:9" x14ac:dyDescent="0.3">
      <c r="A23" s="188" t="s">
        <v>2133</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2143</v>
      </c>
    </row>
    <row r="24" spans="1:9" x14ac:dyDescent="0.3">
      <c r="A24" s="188" t="s">
        <v>2150</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2163</v>
      </c>
    </row>
    <row r="25" spans="1:9" x14ac:dyDescent="0.3">
      <c r="A25" s="152" t="s">
        <v>1227</v>
      </c>
      <c r="B25" s="174">
        <f>SUM(B13:B24)</f>
        <v>0</v>
      </c>
      <c r="C25" s="174">
        <f t="shared" ref="C25:G25" si="2">SUM(C13:C24)</f>
        <v>0</v>
      </c>
      <c r="D25" s="174">
        <f t="shared" si="2"/>
        <v>0</v>
      </c>
      <c r="E25" s="174">
        <f t="shared" si="2"/>
        <v>0</v>
      </c>
      <c r="F25" s="174">
        <f t="shared" si="2"/>
        <v>0</v>
      </c>
      <c r="G25" s="174">
        <f t="shared" si="2"/>
        <v>0</v>
      </c>
    </row>
    <row r="26" spans="1:9" ht="12.5" thickBot="1" x14ac:dyDescent="0.35">
      <c r="F26" s="195" t="s">
        <v>2333</v>
      </c>
      <c r="G26" s="196">
        <f>'1. F10'!E18</f>
        <v>0</v>
      </c>
    </row>
    <row r="27" spans="1:9" ht="12.5" thickTop="1" x14ac:dyDescent="0.3">
      <c r="F27" s="153" t="s">
        <v>2008</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PL mapping Std</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Denis David</cp:lastModifiedBy>
  <cp:lastPrinted>2023-02-01T11:56:58Z</cp:lastPrinted>
  <dcterms:created xsi:type="dcterms:W3CDTF">2023-01-27T08:22:38Z</dcterms:created>
  <dcterms:modified xsi:type="dcterms:W3CDTF">2024-02-23T13:59:36Z</dcterms:modified>
</cp:coreProperties>
</file>