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ndrei.soare\Documents\2. Automation projects\1. External\Mirus\Reevaluare MF\! Work December 2023\As per Nexia\2. Capitalizare\"/>
    </mc:Choice>
  </mc:AlternateContent>
  <xr:revisionPtr revIDLastSave="0" documentId="13_ncr:1_{B328441C-7E5E-4ADA-92CF-F4DB3D34B1E1}" xr6:coauthVersionLast="47" xr6:coauthVersionMax="47" xr10:uidLastSave="{00000000-0000-0000-0000-000000000000}"/>
  <bookViews>
    <workbookView xWindow="-120" yWindow="-120" windowWidth="20730" windowHeight="10380" xr2:uid="{00000000-000D-0000-FFFF-FFFF00000000}"/>
  </bookViews>
  <sheets>
    <sheet name="FAR Capitalization" sheetId="3" r:id="rId1"/>
  </sheets>
  <definedNames>
    <definedName name="__DAT2">#REF!</definedName>
    <definedName name="__DAT5">#REF!</definedName>
    <definedName name="__DAT6">#REF!</definedName>
    <definedName name="__DAT7">#REF!</definedName>
    <definedName name="__DAT8">#REF!</definedName>
    <definedName name="_DAT1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xlnm._FilterDatabase" localSheetId="0" hidden="1">'FAR Capitalization'!$A$16:$AF$17</definedName>
    <definedName name="Área_impressão_IM">#REF!</definedName>
    <definedName name="Av_Contribution">#REF!</definedName>
    <definedName name="B">#REF!</definedName>
    <definedName name="balanta_nov">#REF!</definedName>
    <definedName name="balanta_oct">#REF!</definedName>
    <definedName name="balanta_oct1">#REF!</definedName>
    <definedName name="balapr">#REF!</definedName>
    <definedName name="balaug">#REF!</definedName>
    <definedName name="baldec">#REF!</definedName>
    <definedName name="balfeb1">#REF!</definedName>
    <definedName name="balian">#REF!</definedName>
    <definedName name="baljuly">#REF!</definedName>
    <definedName name="baljune">#REF!</definedName>
    <definedName name="balmar">#REF!</definedName>
    <definedName name="balmay">#REF!</definedName>
    <definedName name="balsep">#REF!</definedName>
    <definedName name="BS">#REF!</definedName>
    <definedName name="BSbot">#REF!</definedName>
    <definedName name="ck">#REF!</definedName>
    <definedName name="CONTRIBUTION_DN">#REF!</definedName>
    <definedName name="CONTRIBUTION_DO">#REF!</definedName>
    <definedName name="CONTRIBUTION_EN">#REF!</definedName>
    <definedName name="CONTRIBUTION_EO">#REF!</definedName>
    <definedName name="CONTRIBUTION_TOTAL">#REF!</definedName>
    <definedName name="DATA1">#REF!</definedName>
    <definedName name="DATA10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Dec_c">#REF!</definedName>
    <definedName name="DLAB_DN">#REF!</definedName>
    <definedName name="DLAB_DO">#REF!</definedName>
    <definedName name="DLAB_EN">#REF!</definedName>
    <definedName name="DLAB_EO">#REF!</definedName>
    <definedName name="DLAB_HRS_DN">#REF!</definedName>
    <definedName name="DLAB_HRS_DO">#REF!</definedName>
    <definedName name="DLAB_HRS_EN">#REF!</definedName>
    <definedName name="DLAB_HRS_EO">#REF!</definedName>
    <definedName name="DLAB_HRS_TOTAL">#REF!</definedName>
    <definedName name="DLAB_TOTAL">#REF!</definedName>
    <definedName name="DN">#REF!</definedName>
    <definedName name="DO">#REF!</definedName>
    <definedName name="e">#REF!</definedName>
    <definedName name="EN">#REF!</definedName>
    <definedName name="EO">#REF!</definedName>
    <definedName name="euros">#REF!</definedName>
    <definedName name="FIXE">#REF!</definedName>
    <definedName name="Format">#REF!</definedName>
    <definedName name="Header">#REF!</definedName>
    <definedName name="Inflatab">#REF!</definedName>
    <definedName name="Max_Items">#REF!</definedName>
    <definedName name="p_l2000_Crosstab1">#REF!</definedName>
    <definedName name="pte">#REF!</definedName>
    <definedName name="Rate1">#REF!</definedName>
    <definedName name="Rate2">#REF!</definedName>
    <definedName name="Rate3">#REF!</definedName>
    <definedName name="RateZ">#REF!</definedName>
    <definedName name="RawData">#REF!</definedName>
    <definedName name="RawHeader">#REF!</definedName>
    <definedName name="Restated_MROL">#REF!</definedName>
    <definedName name="rev">#REF!</definedName>
    <definedName name="RM_Cost_DN">#REF!</definedName>
    <definedName name="RM_Cost_DO">#REF!</definedName>
    <definedName name="RM_Cost_EN">#REF!</definedName>
    <definedName name="RM_Cost_EO">#REF!</definedName>
    <definedName name="RM_Cost_Total">#REF!</definedName>
    <definedName name="Sales_DN">#REF!</definedName>
    <definedName name="Sales_DO">#REF!</definedName>
    <definedName name="Sales_EN">#REF!</definedName>
    <definedName name="Sales_EO">#REF!</definedName>
    <definedName name="Sales_Total">#REF!</definedName>
    <definedName name="SALES_UNITS_DN">#REF!</definedName>
    <definedName name="SALES_UNITS_DO">#REF!</definedName>
    <definedName name="SALES_UNITS_EN">#REF!</definedName>
    <definedName name="SALES_UNITS_EO">#REF!</definedName>
    <definedName name="Std_Hours_DN">#REF!</definedName>
    <definedName name="Std_Hours_DO">#REF!</definedName>
    <definedName name="Std_Hours_EN">#REF!</definedName>
    <definedName name="Std_Hours_EO">#REF!</definedName>
    <definedName name="Std_Hours_Worked">#REF!,#REF!,#REF!,#REF!</definedName>
    <definedName name="Taxrate">#REF!</definedName>
    <definedName name="TEST">#REF!</definedName>
    <definedName name="TEST0">#REF!</definedName>
    <definedName name="TESTHKEY">#REF!</definedName>
    <definedName name="TESTKEYS">#REF!</definedName>
    <definedName name="TESTVKEY">#REF!</definedName>
    <definedName name="Total_Expenses">#REF!</definedName>
    <definedName name="Total_Lab_Hours">#REF!</definedName>
    <definedName name="Total_Revenues">#REF!</definedName>
    <definedName name="Unit_Selling_Price">#REF!</definedName>
    <definedName name="UNITSP_DN">#REF!</definedName>
    <definedName name="UNITSP_DO">#REF!</definedName>
    <definedName name="UNITSP_EN">#REF!</definedName>
    <definedName name="UNITSP_EO">#REF!</definedName>
    <definedName name="VCOST_DN">#REF!</definedName>
    <definedName name="VCOST_DO">#REF!</definedName>
    <definedName name="VCOST_EN">#REF!</definedName>
    <definedName name="VCOST_EO">#REF!</definedName>
    <definedName name="VCOST_TOTAL">#REF!</definedName>
    <definedName name="VOHEAD_DN">#REF!</definedName>
    <definedName name="VOHEAD_DO">#REF!</definedName>
    <definedName name="VOHEAD_EN">#REF!</definedName>
    <definedName name="VOHEAD_EO">#REF!</definedName>
    <definedName name="VOHEAD_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8" i="3" l="1"/>
  <c r="X17" i="3"/>
  <c r="W18" i="3"/>
  <c r="V18" i="3"/>
  <c r="U18" i="3"/>
  <c r="V17" i="3"/>
  <c r="U17" i="3"/>
  <c r="A18" i="3"/>
  <c r="P18" i="3"/>
  <c r="Y18" i="3" s="1"/>
  <c r="R18" i="3"/>
  <c r="AB18" i="3"/>
  <c r="I14" i="3"/>
  <c r="W17" i="3"/>
  <c r="S18" i="3" l="1"/>
  <c r="T18" i="3" s="1"/>
  <c r="AA18" i="3" s="1"/>
  <c r="J18" i="3" s="1"/>
  <c r="J14" i="3" s="1"/>
  <c r="Q18" i="3"/>
  <c r="Z18" i="3" s="1"/>
  <c r="AD18" i="3" s="1"/>
  <c r="K18" i="3" l="1"/>
  <c r="AF18" i="3"/>
  <c r="K14" i="3" l="1"/>
  <c r="AE18" i="3"/>
  <c r="AB17" i="3" l="1"/>
  <c r="R17" i="3"/>
  <c r="P17" i="3"/>
  <c r="Q17" i="3" s="1"/>
  <c r="E17" i="3"/>
  <c r="A17" i="3"/>
  <c r="Z17" i="3" l="1"/>
  <c r="Y17" i="3"/>
  <c r="AB14" i="3"/>
  <c r="S17" i="3"/>
  <c r="T17" i="3" s="1"/>
  <c r="AD17" i="3" l="1"/>
  <c r="AD14" i="3" s="1"/>
  <c r="AA17" i="3"/>
  <c r="AA14" i="3" s="1"/>
  <c r="AE17" i="3" l="1"/>
  <c r="AE14" i="3" s="1"/>
  <c r="AF17" i="3"/>
</calcChain>
</file>

<file path=xl/sharedStrings.xml><?xml version="1.0" encoding="utf-8"?>
<sst xmlns="http://schemas.openxmlformats.org/spreadsheetml/2006/main" count="48" uniqueCount="47">
  <si>
    <t>As per Client (FAR)</t>
  </si>
  <si>
    <t>As per Nexia Recomputation</t>
  </si>
  <si>
    <t>Total Tangible Assets</t>
  </si>
  <si>
    <t>imm</t>
  </si>
  <si>
    <t>Synt</t>
  </si>
  <si>
    <t>Account</t>
  </si>
  <si>
    <t>Item</t>
  </si>
  <si>
    <t>Description</t>
  </si>
  <si>
    <t>PIF Year</t>
  </si>
  <si>
    <t>PIF Date</t>
  </si>
  <si>
    <t>Disposal Date</t>
  </si>
  <si>
    <t>UL in months</t>
  </si>
  <si>
    <t>GBV</t>
  </si>
  <si>
    <t>Depr Charge</t>
  </si>
  <si>
    <t>Acc Depreciation</t>
  </si>
  <si>
    <t>Cost</t>
  </si>
  <si>
    <t>UL</t>
  </si>
  <si>
    <t>Start Depr</t>
  </si>
  <si>
    <t>End Depr</t>
  </si>
  <si>
    <t>Month in year</t>
  </si>
  <si>
    <t>Depreciation charge</t>
  </si>
  <si>
    <t>Diff</t>
  </si>
  <si>
    <t>Accumulated depr</t>
  </si>
  <si>
    <t>Check if accumulated depr &lt; GBV</t>
  </si>
  <si>
    <t>M90 - EOL tester</t>
  </si>
  <si>
    <t>Capitalization 1</t>
  </si>
  <si>
    <t>Capitalization 1 date</t>
  </si>
  <si>
    <t>UL C1</t>
  </si>
  <si>
    <t>Monthly depr cost</t>
  </si>
  <si>
    <t>Monthly depr capitalization</t>
  </si>
  <si>
    <t>F45 bracket</t>
  </si>
  <si>
    <t>Months of Cap in year</t>
  </si>
  <si>
    <t>Months since PIF</t>
  </si>
  <si>
    <t>Total Months w/o Capitalization</t>
  </si>
  <si>
    <t>Total Months of Capitalization</t>
  </si>
  <si>
    <t>Client:</t>
  </si>
  <si>
    <t>Period end:</t>
  </si>
  <si>
    <t>Date:</t>
  </si>
  <si>
    <t>Ref:</t>
  </si>
  <si>
    <t>Procedure:</t>
  </si>
  <si>
    <t xml:space="preserve">Obtain the FAR as at period end and perform the following: </t>
  </si>
  <si>
    <t xml:space="preserve">- perform reconciliation for FA GBV, accumulated depreciation, accumulated impairement, depreciation and impairement charge with the TB: </t>
  </si>
  <si>
    <t>- recompute the NBV  as per FAR and reconcile it with TB</t>
  </si>
  <si>
    <t>Work done:</t>
  </si>
  <si>
    <t>Please see the work below:</t>
  </si>
  <si>
    <t>Fixed Assets Register - Capitalization of Assets</t>
  </si>
  <si>
    <t>G50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</si>
</sst>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mm/dd/yyyy"/>
  </numFmts>
  <fonts count="9" x14ac:knownFonts="1"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color theme="1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sz val="8"/>
      <color rgb="FFFF0000"/>
      <name val="Tahoma"/>
      <family val="2"/>
    </font>
    <font>
      <b/>
      <i/>
      <sz val="8"/>
      <color rgb="FFFFFFFF"/>
      <name val="Tahoma"/>
      <family val="2"/>
    </font>
    <font>
      <b/>
      <sz val="8"/>
      <color theme="1"/>
      <name val="Tahoma"/>
      <family val="2"/>
    </font>
    <font>
      <b/>
      <sz val="8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2A9"/>
        <bgColor rgb="FF7030A0"/>
      </patternFill>
    </fill>
    <fill>
      <patternFill patternType="solid">
        <fgColor rgb="FF00B2A9"/>
        <bgColor rgb="FFCCC0DA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39" fontId="2" fillId="0" borderId="0" xfId="0" applyNumberFormat="1" applyFont="1"/>
    <xf numFmtId="37" fontId="2" fillId="0" borderId="0" xfId="0" applyNumberFormat="1" applyFont="1"/>
    <xf numFmtId="164" fontId="4" fillId="0" borderId="0" xfId="0" applyNumberFormat="1" applyFont="1"/>
    <xf numFmtId="37" fontId="5" fillId="0" borderId="0" xfId="0" applyNumberFormat="1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164" fontId="4" fillId="4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37" fontId="3" fillId="0" borderId="0" xfId="0" applyNumberFormat="1" applyFont="1"/>
    <xf numFmtId="14" fontId="3" fillId="0" borderId="0" xfId="0" applyNumberFormat="1" applyFont="1"/>
    <xf numFmtId="41" fontId="3" fillId="0" borderId="0" xfId="0" applyNumberFormat="1" applyFont="1"/>
    <xf numFmtId="0" fontId="7" fillId="0" borderId="0" xfId="0" applyFont="1"/>
    <xf numFmtId="37" fontId="7" fillId="0" borderId="0" xfId="0" applyNumberFormat="1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/>
    <xf numFmtId="164" fontId="1" fillId="4" borderId="0" xfId="0" applyNumberFormat="1" applyFont="1" applyFill="1"/>
    <xf numFmtId="0" fontId="7" fillId="4" borderId="0" xfId="0" applyFont="1" applyFill="1"/>
    <xf numFmtId="37" fontId="1" fillId="4" borderId="0" xfId="0" applyNumberFormat="1" applyFont="1" applyFill="1"/>
    <xf numFmtId="37" fontId="7" fillId="4" borderId="0" xfId="0" applyNumberFormat="1" applyFont="1" applyFill="1"/>
    <xf numFmtId="0" fontId="3" fillId="5" borderId="0" xfId="0" applyFont="1" applyFill="1"/>
    <xf numFmtId="37" fontId="8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32BA24C-0E4B-4225-81D9-4A09F70467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6A0B-5739-49EE-921D-3FE5AD6214F4}">
  <dimension ref="A1:AF18"/>
  <sheetViews>
    <sheetView showGridLines="0" tabSelected="1" workbookViewId="0">
      <pane ySplit="16" topLeftCell="A17" activePane="bottomLeft" state="frozen"/>
      <selection pane="bottomLeft" activeCell="A14" sqref="A14"/>
    </sheetView>
  </sheetViews>
  <sheetFormatPr defaultColWidth="8.85546875" defaultRowHeight="10.5" x14ac:dyDescent="0.15"/>
  <cols>
    <col min="1" max="1" width="12.140625" style="2" customWidth="1"/>
    <col min="2" max="2" width="11.140625" style="2" customWidth="1"/>
    <col min="3" max="3" width="9.140625" style="3" bestFit="1" customWidth="1"/>
    <col min="4" max="4" width="27" style="2" bestFit="1" customWidth="1"/>
    <col min="5" max="5" width="7.28515625" style="2" bestFit="1" customWidth="1"/>
    <col min="6" max="6" width="9" style="2" bestFit="1" customWidth="1"/>
    <col min="7" max="7" width="13.7109375" style="2" bestFit="1" customWidth="1"/>
    <col min="8" max="8" width="6.7109375" style="2" bestFit="1" customWidth="1"/>
    <col min="9" max="9" width="9.28515625" style="2" bestFit="1" customWidth="1"/>
    <col min="10" max="10" width="10" style="2" bestFit="1" customWidth="1"/>
    <col min="11" max="11" width="10.5703125" style="2" customWidth="1"/>
    <col min="12" max="12" width="4" style="2" customWidth="1"/>
    <col min="13" max="13" width="11.28515625" style="2" bestFit="1" customWidth="1"/>
    <col min="14" max="14" width="11.28515625" style="2" customWidth="1"/>
    <col min="15" max="15" width="11" style="2" customWidth="1"/>
    <col min="16" max="16" width="3.140625" style="2" bestFit="1" customWidth="1"/>
    <col min="17" max="17" width="9" style="2" bestFit="1" customWidth="1"/>
    <col min="18" max="18" width="10.5703125" style="2" bestFit="1" customWidth="1"/>
    <col min="19" max="20" width="9" style="2" bestFit="1" customWidth="1"/>
    <col min="21" max="22" width="9" style="2" customWidth="1"/>
    <col min="23" max="24" width="14.42578125" style="2" customWidth="1"/>
    <col min="25" max="25" width="7.7109375" style="2" bestFit="1" customWidth="1"/>
    <col min="26" max="26" width="10.7109375" style="2" bestFit="1" customWidth="1"/>
    <col min="27" max="27" width="10" style="2" customWidth="1"/>
    <col min="28" max="28" width="23.140625" style="2" bestFit="1" customWidth="1"/>
    <col min="29" max="29" width="3.28515625" style="2" customWidth="1"/>
    <col min="30" max="30" width="15.140625" style="2" customWidth="1"/>
    <col min="31" max="31" width="10.7109375" style="2" bestFit="1" customWidth="1"/>
    <col min="32" max="32" width="18" style="2" customWidth="1"/>
    <col min="33" max="16384" width="8.85546875" style="2"/>
  </cols>
  <sheetData>
    <row r="1" spans="1:32" x14ac:dyDescent="0.15">
      <c r="A1" s="1" t="s">
        <v>35</v>
      </c>
      <c r="B1" s="1"/>
      <c r="C1" s="13"/>
      <c r="D1" s="13"/>
      <c r="E1" s="13"/>
      <c r="F1" s="13"/>
      <c r="G1" s="13"/>
      <c r="H1" s="21"/>
      <c r="I1" s="13"/>
    </row>
    <row r="2" spans="1:32" x14ac:dyDescent="0.15">
      <c r="A2" s="1" t="s">
        <v>36</v>
      </c>
      <c r="B2" s="24">
        <v>44926</v>
      </c>
      <c r="C2" s="13"/>
      <c r="D2" s="13"/>
      <c r="E2" s="13"/>
      <c r="F2" s="13"/>
      <c r="G2" s="13"/>
      <c r="H2" s="22" t="s">
        <v>37</v>
      </c>
      <c r="I2" s="13"/>
    </row>
    <row r="3" spans="1:32" x14ac:dyDescent="0.15">
      <c r="A3" s="13"/>
      <c r="B3" s="13"/>
      <c r="C3" s="13"/>
      <c r="D3" s="13"/>
      <c r="E3" s="13"/>
      <c r="F3" s="13"/>
      <c r="G3" s="13"/>
      <c r="H3" s="22" t="s">
        <v>38</v>
      </c>
      <c r="I3" s="23" t="s">
        <v>46</v>
      </c>
    </row>
    <row r="4" spans="1:32" x14ac:dyDescent="0.15">
      <c r="A4" s="13"/>
      <c r="B4" s="13"/>
      <c r="C4" s="1" t="s">
        <v>45</v>
      </c>
      <c r="D4" s="13"/>
      <c r="E4" s="13"/>
      <c r="F4" s="13"/>
      <c r="G4" s="13"/>
      <c r="H4" s="13"/>
      <c r="I4" s="13"/>
    </row>
    <row r="5" spans="1:32" x14ac:dyDescent="0.15">
      <c r="A5" s="13"/>
      <c r="B5" s="13"/>
      <c r="C5" s="13"/>
      <c r="D5" s="13"/>
      <c r="E5" s="13"/>
      <c r="F5" s="13"/>
      <c r="G5" s="13"/>
      <c r="H5" s="13"/>
      <c r="I5" s="13"/>
    </row>
    <row r="6" spans="1:32" x14ac:dyDescent="0.15">
      <c r="A6" s="13"/>
      <c r="B6" s="13"/>
      <c r="C6" s="13"/>
      <c r="D6" s="13"/>
      <c r="E6" s="13"/>
      <c r="F6" s="13"/>
      <c r="G6" s="13"/>
      <c r="H6" s="13"/>
      <c r="I6" s="13"/>
    </row>
    <row r="7" spans="1:32" x14ac:dyDescent="0.15">
      <c r="A7" s="22" t="s">
        <v>39</v>
      </c>
      <c r="B7" s="28" t="s">
        <v>40</v>
      </c>
      <c r="C7" s="13"/>
      <c r="D7" s="13"/>
      <c r="E7" s="13"/>
      <c r="F7" s="13"/>
      <c r="G7" s="13"/>
      <c r="H7" s="13"/>
      <c r="I7" s="13"/>
    </row>
    <row r="8" spans="1:32" x14ac:dyDescent="0.15">
      <c r="A8" s="13"/>
      <c r="B8" s="28" t="s">
        <v>41</v>
      </c>
      <c r="C8" s="13"/>
      <c r="D8" s="13"/>
      <c r="E8" s="13"/>
      <c r="F8" s="13"/>
      <c r="G8" s="13"/>
      <c r="H8" s="13"/>
      <c r="I8" s="13"/>
    </row>
    <row r="9" spans="1:32" x14ac:dyDescent="0.15">
      <c r="A9" s="13"/>
      <c r="B9" s="28" t="s">
        <v>42</v>
      </c>
      <c r="C9" s="13"/>
      <c r="D9" s="13"/>
      <c r="E9" s="13"/>
      <c r="F9" s="13"/>
      <c r="G9" s="13"/>
      <c r="H9" s="13"/>
      <c r="I9" s="13"/>
    </row>
    <row r="10" spans="1:32" x14ac:dyDescent="0.15">
      <c r="A10" s="22" t="s">
        <v>43</v>
      </c>
      <c r="B10" s="13" t="s">
        <v>44</v>
      </c>
      <c r="C10" s="13"/>
      <c r="D10" s="13"/>
      <c r="E10" s="13"/>
      <c r="F10" s="13"/>
      <c r="G10" s="13"/>
      <c r="H10" s="13"/>
      <c r="I10" s="13"/>
    </row>
    <row r="13" spans="1:32" x14ac:dyDescent="0.15">
      <c r="A13" s="1" t="s">
        <v>0</v>
      </c>
      <c r="I13" s="4"/>
      <c r="M13" s="1" t="s">
        <v>1</v>
      </c>
      <c r="N13" s="1"/>
      <c r="O13" s="1"/>
    </row>
    <row r="14" spans="1:32" x14ac:dyDescent="0.15">
      <c r="A14" s="1"/>
      <c r="D14" s="25" t="s">
        <v>2</v>
      </c>
      <c r="E14" s="26"/>
      <c r="F14" s="25"/>
      <c r="G14" s="25"/>
      <c r="H14" s="25"/>
      <c r="I14" s="27">
        <f>SUM(I17:I18)</f>
        <v>2327882.1</v>
      </c>
      <c r="J14" s="27">
        <f>SUM(J17:J18)</f>
        <v>451391.4</v>
      </c>
      <c r="K14" s="27">
        <f>SUM(K17:K18)</f>
        <v>826750.46666666667</v>
      </c>
      <c r="M14" s="12">
        <v>44926</v>
      </c>
      <c r="N14" s="6"/>
      <c r="O14" s="6"/>
      <c r="Y14" s="5"/>
      <c r="Z14" s="5"/>
      <c r="AA14" s="20">
        <f>SUM(AA17:AA18)</f>
        <v>451391.46666666667</v>
      </c>
      <c r="AB14" s="29">
        <f>SUM(AB17:AB17)</f>
        <v>0</v>
      </c>
      <c r="AC14" s="19"/>
      <c r="AD14" s="20">
        <f>SUM(AD17:AD18)</f>
        <v>826750.53333333344</v>
      </c>
      <c r="AE14" s="29">
        <f>SUM(AE17:AE17)</f>
        <v>-6.6666666709352285E-2</v>
      </c>
      <c r="AF14" s="8" t="s">
        <v>3</v>
      </c>
    </row>
    <row r="15" spans="1:32" x14ac:dyDescent="0.15">
      <c r="A15" s="1"/>
      <c r="M15" s="12">
        <v>44562</v>
      </c>
      <c r="N15" s="6"/>
      <c r="O15" s="6"/>
    </row>
    <row r="16" spans="1:32" ht="42.75" thickBot="1" x14ac:dyDescent="0.2">
      <c r="A16" s="9" t="s">
        <v>4</v>
      </c>
      <c r="B16" s="9" t="s">
        <v>5</v>
      </c>
      <c r="C16" s="10" t="s">
        <v>6</v>
      </c>
      <c r="D16" s="9" t="s">
        <v>7</v>
      </c>
      <c r="E16" s="9" t="s">
        <v>8</v>
      </c>
      <c r="F16" s="9" t="s">
        <v>9</v>
      </c>
      <c r="G16" s="9" t="s">
        <v>10</v>
      </c>
      <c r="H16" s="9" t="s">
        <v>11</v>
      </c>
      <c r="I16" s="9" t="s">
        <v>12</v>
      </c>
      <c r="J16" s="9" t="s">
        <v>13</v>
      </c>
      <c r="K16" s="9" t="s">
        <v>14</v>
      </c>
      <c r="M16" s="11" t="s">
        <v>15</v>
      </c>
      <c r="N16" s="11" t="s">
        <v>25</v>
      </c>
      <c r="O16" s="11" t="s">
        <v>26</v>
      </c>
      <c r="P16" s="11" t="s">
        <v>16</v>
      </c>
      <c r="Q16" s="11" t="s">
        <v>27</v>
      </c>
      <c r="R16" s="11" t="s">
        <v>17</v>
      </c>
      <c r="S16" s="11" t="s">
        <v>18</v>
      </c>
      <c r="T16" s="11" t="s">
        <v>19</v>
      </c>
      <c r="U16" s="11" t="s">
        <v>32</v>
      </c>
      <c r="V16" s="11" t="s">
        <v>31</v>
      </c>
      <c r="W16" s="11" t="s">
        <v>33</v>
      </c>
      <c r="X16" s="11" t="s">
        <v>34</v>
      </c>
      <c r="Y16" s="11" t="s">
        <v>28</v>
      </c>
      <c r="Z16" s="11" t="s">
        <v>29</v>
      </c>
      <c r="AA16" s="11" t="s">
        <v>20</v>
      </c>
      <c r="AB16" s="11" t="s">
        <v>21</v>
      </c>
      <c r="AD16" s="11" t="s">
        <v>22</v>
      </c>
      <c r="AE16" s="11" t="s">
        <v>21</v>
      </c>
      <c r="AF16" s="11" t="s">
        <v>23</v>
      </c>
    </row>
    <row r="17" spans="1:32" ht="11.25" thickTop="1" x14ac:dyDescent="0.15">
      <c r="A17" s="13" t="str">
        <f t="shared" ref="A17" si="0">LEFT(TRIM(B17),3)</f>
        <v>213</v>
      </c>
      <c r="B17" s="13">
        <v>21310000</v>
      </c>
      <c r="C17" s="14">
        <v>491432</v>
      </c>
      <c r="D17" s="13" t="s">
        <v>24</v>
      </c>
      <c r="E17" s="13">
        <f t="shared" ref="E17" si="1">YEAR(F17)</f>
        <v>2021</v>
      </c>
      <c r="F17" s="15">
        <v>44408</v>
      </c>
      <c r="G17" s="15"/>
      <c r="H17" s="16">
        <v>60</v>
      </c>
      <c r="I17" s="16">
        <v>1163941.05</v>
      </c>
      <c r="J17" s="16">
        <v>207965</v>
      </c>
      <c r="K17" s="16">
        <v>291662</v>
      </c>
      <c r="M17" s="16">
        <v>1004364</v>
      </c>
      <c r="N17" s="16">
        <v>159576</v>
      </c>
      <c r="O17" s="17">
        <v>44865</v>
      </c>
      <c r="P17" s="13">
        <f>H17</f>
        <v>60</v>
      </c>
      <c r="Q17" s="18">
        <f>P17-W17</f>
        <v>45</v>
      </c>
      <c r="R17" s="15">
        <f>DATE(YEAR(F17),MONTH(F17)+1,1)</f>
        <v>44409</v>
      </c>
      <c r="S17" s="15">
        <f>IF(MID(A17,4,1)="D",MIN(G17,DATE(YEAR(R17),MONTH(R17)+P17,DAY(R17))),(DATE(YEAR(R17),MONTH(R17)+P17,1)))</f>
        <v>46235</v>
      </c>
      <c r="T17" s="16">
        <f>DATEDIF(IF(MAX(R17,$M$15)&gt;$M$14+1,$M$14+1,MAX(R17,$M$15)),MAX($M$15,MIN($M$14+1,S17)),"m")</f>
        <v>12</v>
      </c>
      <c r="U17" s="16">
        <f>DATEDIF(F17,$M$14,"m")</f>
        <v>17</v>
      </c>
      <c r="V17" s="16">
        <f>IF(YEAR(O17)=YEAR($M$14),DATEDIF(O17,$M$14,"m"),12)</f>
        <v>2</v>
      </c>
      <c r="W17" s="16">
        <f>DATEDIF(F17,O17,"m")</f>
        <v>15</v>
      </c>
      <c r="X17" s="16">
        <f>DATEDIF(O17,$M$14,"m")</f>
        <v>2</v>
      </c>
      <c r="Y17" s="16">
        <f>((M17/P17))</f>
        <v>16739.400000000001</v>
      </c>
      <c r="Z17" s="16">
        <f>(N17/Q17)</f>
        <v>3546.1333333333332</v>
      </c>
      <c r="AA17" s="16">
        <f>(Y17*T17)+(Z17*V17)</f>
        <v>207965.06666666668</v>
      </c>
      <c r="AB17" s="7" t="str">
        <f>IF($E$14=0,"N/A – no depr expense in FAR PBC",IF(J17&lt;0,J17+AA17,J17-AA17))</f>
        <v>N/A – no depr expense in FAR PBC</v>
      </c>
      <c r="AD17" s="16">
        <f>(Y17*U17)+(Z17*X17)</f>
        <v>291662.06666666671</v>
      </c>
      <c r="AE17" s="7">
        <f>IF(K17&lt;0,K17+AD17,K17-AD17)</f>
        <v>-6.6666666709352285E-2</v>
      </c>
      <c r="AF17" s="13" t="str">
        <f>IF(AD17&lt;=I17,"OK","Not OK")</f>
        <v>OK</v>
      </c>
    </row>
    <row r="18" spans="1:32" x14ac:dyDescent="0.15">
      <c r="A18" s="13" t="str">
        <f t="shared" ref="A18" si="2">LEFT(TRIM(B18),3)</f>
        <v>213</v>
      </c>
      <c r="B18" s="13">
        <v>21310000</v>
      </c>
      <c r="C18" s="14">
        <v>182625111</v>
      </c>
      <c r="D18" s="13" t="s">
        <v>30</v>
      </c>
      <c r="E18" s="13">
        <v>2020</v>
      </c>
      <c r="F18" s="15">
        <v>44043</v>
      </c>
      <c r="G18" s="15"/>
      <c r="H18" s="16">
        <v>60</v>
      </c>
      <c r="I18" s="16">
        <v>1163941.05</v>
      </c>
      <c r="J18" s="16">
        <f>AA18</f>
        <v>243426.40000000002</v>
      </c>
      <c r="K18" s="16">
        <f>AD18</f>
        <v>535088.46666666667</v>
      </c>
      <c r="M18" s="16">
        <v>1004364</v>
      </c>
      <c r="N18" s="16">
        <v>159576</v>
      </c>
      <c r="O18" s="17">
        <v>44500</v>
      </c>
      <c r="P18" s="13">
        <f>H18</f>
        <v>60</v>
      </c>
      <c r="Q18" s="18">
        <f>P18-W18</f>
        <v>45</v>
      </c>
      <c r="R18" s="15">
        <f>DATE(YEAR(F18),MONTH(F18)+1,1)</f>
        <v>44044</v>
      </c>
      <c r="S18" s="15">
        <f>IF(MID(A18,4,1)="D",MIN(G18,DATE(YEAR(R18),MONTH(R18)+P18,DAY(R18))),(DATE(YEAR(R18),MONTH(R18)+P18,1)))</f>
        <v>45870</v>
      </c>
      <c r="T18" s="16">
        <f t="shared" ref="T18" si="3">DATEDIF(IF(MAX(R18,$M$15)&gt;$M$14+1,$M$14+1,MAX(R18,$M$15)),MAX($M$15,MIN($M$14+1,S18)),"m")</f>
        <v>12</v>
      </c>
      <c r="U18" s="16">
        <f>DATEDIF(F18,$M$14,"m")</f>
        <v>29</v>
      </c>
      <c r="V18" s="16">
        <f>IF(YEAR(O18)=YEAR($M$14),DATEDIF(O18,$M$14,"m"),12)</f>
        <v>12</v>
      </c>
      <c r="W18" s="16">
        <f>DATEDIF(F18,O18,"m")</f>
        <v>15</v>
      </c>
      <c r="X18" s="16">
        <f>DATEDIF(O18,$M$14,"m")</f>
        <v>14</v>
      </c>
      <c r="Y18" s="16">
        <f>((M18/P18))</f>
        <v>16739.400000000001</v>
      </c>
      <c r="Z18" s="16">
        <f>(N18/Q18)</f>
        <v>3546.1333333333332</v>
      </c>
      <c r="AA18" s="16">
        <f>(Y18*T18)+(Z18*V18)</f>
        <v>243426.40000000002</v>
      </c>
      <c r="AB18" s="7" t="str">
        <f>IF($E$14=0,"N/A – no depr expense in FAR PBC",IF(J18&lt;0,J18+AA18,J18-AA18))</f>
        <v>N/A – no depr expense in FAR PBC</v>
      </c>
      <c r="AD18" s="16">
        <f>(Y18*U18)+(Z18*X18)</f>
        <v>535088.46666666667</v>
      </c>
      <c r="AE18" s="7">
        <f>IF(K18&lt;0,K18+AD18,K18-AD18)</f>
        <v>0</v>
      </c>
      <c r="AF18" s="13" t="str">
        <f>IF(AD18&lt;=I18,"OK","Not OK")</f>
        <v>OK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 Capitalization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Ene | Nexia</dc:creator>
  <cp:lastModifiedBy>Andrei Soare</cp:lastModifiedBy>
  <dcterms:created xsi:type="dcterms:W3CDTF">2015-06-05T18:17:20Z</dcterms:created>
  <dcterms:modified xsi:type="dcterms:W3CDTF">2023-12-21T12:01:41Z</dcterms:modified>
</cp:coreProperties>
</file>