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23. BIMED SAF-T\2. Fisiere input\2\"/>
    </mc:Choice>
  </mc:AlternateContent>
  <xr:revisionPtr revIDLastSave="0" documentId="13_ncr:1_{68E7F060-235B-4194-9A05-5AFBC2A59F36}" xr6:coauthVersionLast="47" xr6:coauthVersionMax="47" xr10:uidLastSave="{00000000-0000-0000-0000-000000000000}"/>
  <bookViews>
    <workbookView xWindow="-108" yWindow="-108" windowWidth="23256" windowHeight="12576" tabRatio="592" activeTab="1" xr2:uid="{00000000-000D-0000-FFFF-FFFF00000000}"/>
  </bookViews>
  <sheets>
    <sheet name="PJ_02.2024" sheetId="13" r:id="rId1"/>
    <sheet name="SJ_02.2024" sheetId="10" r:id="rId2"/>
    <sheet name="Invoices Series and No" sheetId="4" r:id="rId3"/>
    <sheet name="Sheet1" sheetId="5" r:id="rId4"/>
  </sheets>
  <externalReferences>
    <externalReference r:id="rId5"/>
    <externalReference r:id="rId6"/>
  </externalReferences>
  <definedNames>
    <definedName name="_xlnm._FilterDatabase" localSheetId="0" hidden="1">'PJ_02.2024'!$A$13:$AZ$265</definedName>
    <definedName name="_xlnm._FilterDatabase" localSheetId="1" hidden="1">'SJ_02.2024'!$A$12:$AR$76</definedName>
  </definedNames>
  <calcPr calcId="191029"/>
  <pivotCaches>
    <pivotCache cacheId="4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3" l="1"/>
  <c r="C19" i="13"/>
  <c r="C18" i="13"/>
  <c r="H74" i="10"/>
  <c r="H73" i="10"/>
  <c r="C73" i="10"/>
  <c r="K284" i="13" l="1"/>
  <c r="J284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225" i="13"/>
  <c r="L226" i="13"/>
  <c r="L227" i="13"/>
  <c r="L228" i="13"/>
  <c r="L229" i="13"/>
  <c r="L230" i="13"/>
  <c r="L231" i="13"/>
  <c r="L232" i="13"/>
  <c r="L233" i="13"/>
  <c r="L234" i="13"/>
  <c r="L235" i="13"/>
  <c r="L236" i="13"/>
  <c r="L237" i="13"/>
  <c r="L238" i="13"/>
  <c r="L239" i="13"/>
  <c r="L240" i="13"/>
  <c r="L241" i="13"/>
  <c r="L242" i="13"/>
  <c r="L243" i="13"/>
  <c r="L244" i="13"/>
  <c r="L245" i="13"/>
  <c r="L246" i="13"/>
  <c r="L247" i="13"/>
  <c r="L248" i="13"/>
  <c r="L249" i="13"/>
  <c r="L250" i="13"/>
  <c r="L251" i="13"/>
  <c r="L252" i="13"/>
  <c r="L253" i="13"/>
  <c r="L254" i="13"/>
  <c r="L255" i="13"/>
  <c r="L256" i="13"/>
  <c r="L257" i="13"/>
  <c r="L258" i="13"/>
  <c r="L259" i="13"/>
  <c r="L260" i="13"/>
  <c r="L15" i="13"/>
  <c r="L16" i="13"/>
  <c r="L17" i="13"/>
  <c r="L18" i="13"/>
  <c r="L19" i="13"/>
  <c r="L20" i="13"/>
  <c r="L14" i="13"/>
  <c r="J267" i="13"/>
  <c r="J266" i="13"/>
  <c r="N261" i="13"/>
  <c r="C25" i="13"/>
  <c r="W21" i="13"/>
  <c r="Y21" i="13" s="1"/>
  <c r="Y15" i="13"/>
  <c r="Y16" i="13"/>
  <c r="Y17" i="13"/>
  <c r="Y18" i="13"/>
  <c r="Y19" i="13"/>
  <c r="Y20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0" i="13"/>
  <c r="Y61" i="13"/>
  <c r="Y62" i="13"/>
  <c r="Y63" i="13"/>
  <c r="Y64" i="13"/>
  <c r="Z261" i="13"/>
  <c r="AA261" i="13"/>
  <c r="I75" i="10"/>
  <c r="L298" i="13"/>
  <c r="J75" i="10"/>
  <c r="C74" i="10"/>
  <c r="L261" i="13" l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2" i="4"/>
  <c r="K267" i="13"/>
  <c r="K266" i="13"/>
  <c r="K261" i="13"/>
  <c r="M261" i="13"/>
  <c r="M262" i="13" s="1"/>
  <c r="N262" i="13"/>
  <c r="P261" i="13"/>
  <c r="Q261" i="13"/>
  <c r="S261" i="13"/>
  <c r="T261" i="13"/>
  <c r="U261" i="13"/>
  <c r="V261" i="13"/>
  <c r="W261" i="13"/>
  <c r="X261" i="13"/>
  <c r="AC261" i="13"/>
  <c r="AD261" i="13"/>
  <c r="AF261" i="13"/>
  <c r="AG261" i="13"/>
  <c r="AH261" i="13"/>
  <c r="AI261" i="13"/>
  <c r="AK261" i="13"/>
  <c r="AL261" i="13"/>
  <c r="J261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AC35" i="10"/>
  <c r="AC36" i="10"/>
  <c r="AC37" i="10"/>
  <c r="AC38" i="10"/>
  <c r="AC39" i="10"/>
  <c r="AC40" i="10"/>
  <c r="AC41" i="10"/>
  <c r="AC42" i="10"/>
  <c r="AC43" i="10"/>
  <c r="AC44" i="10"/>
  <c r="AC45" i="10"/>
  <c r="AC46" i="10"/>
  <c r="AC47" i="10"/>
  <c r="AC48" i="10"/>
  <c r="AC49" i="10"/>
  <c r="AC50" i="10"/>
  <c r="AC51" i="10"/>
  <c r="AC52" i="10"/>
  <c r="AC53" i="10"/>
  <c r="AC54" i="10"/>
  <c r="AC55" i="10"/>
  <c r="AC56" i="10"/>
  <c r="AC57" i="10"/>
  <c r="AC58" i="10"/>
  <c r="AC59" i="10"/>
  <c r="AC60" i="10"/>
  <c r="AC61" i="10"/>
  <c r="AC62" i="10"/>
  <c r="AC63" i="10"/>
  <c r="AC64" i="10"/>
  <c r="AC65" i="10"/>
  <c r="AC66" i="10"/>
  <c r="AC67" i="10"/>
  <c r="AC68" i="10"/>
  <c r="AC69" i="10"/>
  <c r="AC70" i="10"/>
  <c r="AC71" i="10"/>
  <c r="AC72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13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B55" i="10"/>
  <c r="AB56" i="10"/>
  <c r="AB57" i="10"/>
  <c r="AB58" i="10"/>
  <c r="AB59" i="10"/>
  <c r="AB60" i="10"/>
  <c r="AB61" i="10"/>
  <c r="AB62" i="10"/>
  <c r="AB63" i="10"/>
  <c r="AB64" i="10"/>
  <c r="AB65" i="10"/>
  <c r="AB66" i="10"/>
  <c r="AB67" i="10"/>
  <c r="AB68" i="10"/>
  <c r="AB69" i="10"/>
  <c r="AB70" i="10"/>
  <c r="AB71" i="10"/>
  <c r="AB72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13" i="10"/>
  <c r="Q75" i="10"/>
  <c r="R75" i="10"/>
  <c r="S75" i="10"/>
  <c r="T75" i="10"/>
  <c r="U75" i="10"/>
  <c r="V75" i="10"/>
  <c r="W75" i="10"/>
  <c r="X75" i="10"/>
  <c r="Y75" i="10"/>
  <c r="L75" i="10"/>
  <c r="M75" i="10"/>
  <c r="N75" i="10"/>
  <c r="O75" i="10"/>
  <c r="P75" i="10"/>
  <c r="C13" i="10"/>
  <c r="K13" i="10"/>
  <c r="H13" i="10" s="1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AV152" i="13"/>
  <c r="AW152" i="13" s="1"/>
  <c r="AV153" i="13"/>
  <c r="AW153" i="13" s="1"/>
  <c r="AV154" i="13"/>
  <c r="AW154" i="13" s="1"/>
  <c r="AV155" i="13"/>
  <c r="AW155" i="13" s="1"/>
  <c r="AV156" i="13"/>
  <c r="AW156" i="13" s="1"/>
  <c r="AV157" i="13"/>
  <c r="AW157" i="13" s="1"/>
  <c r="AV158" i="13"/>
  <c r="AW158" i="13" s="1"/>
  <c r="AV159" i="13"/>
  <c r="AW159" i="13" s="1"/>
  <c r="AV160" i="13"/>
  <c r="AW160" i="13" s="1"/>
  <c r="AV161" i="13"/>
  <c r="AW161" i="13" s="1"/>
  <c r="AV162" i="13"/>
  <c r="AW162" i="13" s="1"/>
  <c r="AV163" i="13"/>
  <c r="AW163" i="13" s="1"/>
  <c r="AV164" i="13"/>
  <c r="AW164" i="13" s="1"/>
  <c r="AV165" i="13"/>
  <c r="AW165" i="13" s="1"/>
  <c r="AV166" i="13"/>
  <c r="AW166" i="13" s="1"/>
  <c r="AV167" i="13"/>
  <c r="AW167" i="13" s="1"/>
  <c r="AV168" i="13"/>
  <c r="AW168" i="13" s="1"/>
  <c r="AV169" i="13"/>
  <c r="AW169" i="13" s="1"/>
  <c r="AV170" i="13"/>
  <c r="AW170" i="13" s="1"/>
  <c r="AV171" i="13"/>
  <c r="AW171" i="13" s="1"/>
  <c r="AV172" i="13"/>
  <c r="AW172" i="13" s="1"/>
  <c r="AV173" i="13"/>
  <c r="AW173" i="13" s="1"/>
  <c r="AV174" i="13"/>
  <c r="AW174" i="13" s="1"/>
  <c r="AV175" i="13"/>
  <c r="AW175" i="13" s="1"/>
  <c r="AV176" i="13"/>
  <c r="AW176" i="13" s="1"/>
  <c r="AV177" i="13"/>
  <c r="AW177" i="13" s="1"/>
  <c r="AV178" i="13"/>
  <c r="AW178" i="13" s="1"/>
  <c r="AV179" i="13"/>
  <c r="AW179" i="13" s="1"/>
  <c r="AV180" i="13"/>
  <c r="AW180" i="13" s="1"/>
  <c r="AV181" i="13"/>
  <c r="AW181" i="13" s="1"/>
  <c r="AV182" i="13"/>
  <c r="AW182" i="13" s="1"/>
  <c r="AV183" i="13"/>
  <c r="AW183" i="13" s="1"/>
  <c r="AV184" i="13"/>
  <c r="AW184" i="13" s="1"/>
  <c r="AV185" i="13"/>
  <c r="AW185" i="13" s="1"/>
  <c r="AV186" i="13"/>
  <c r="AW186" i="13" s="1"/>
  <c r="AV187" i="13"/>
  <c r="AW187" i="13" s="1"/>
  <c r="AV188" i="13"/>
  <c r="AW188" i="13" s="1"/>
  <c r="AV189" i="13"/>
  <c r="AW189" i="13" s="1"/>
  <c r="AV190" i="13"/>
  <c r="AW190" i="13" s="1"/>
  <c r="AV191" i="13"/>
  <c r="AW191" i="13" s="1"/>
  <c r="AV192" i="13"/>
  <c r="AW192" i="13" s="1"/>
  <c r="AV193" i="13"/>
  <c r="AW193" i="13" s="1"/>
  <c r="AV194" i="13"/>
  <c r="AW194" i="13" s="1"/>
  <c r="AV195" i="13"/>
  <c r="AW195" i="13" s="1"/>
  <c r="AV196" i="13"/>
  <c r="AW196" i="13" s="1"/>
  <c r="AV197" i="13"/>
  <c r="AW197" i="13" s="1"/>
  <c r="AV198" i="13"/>
  <c r="AW198" i="13" s="1"/>
  <c r="AV199" i="13"/>
  <c r="AW199" i="13" s="1"/>
  <c r="AV200" i="13"/>
  <c r="AW200" i="13" s="1"/>
  <c r="AV201" i="13"/>
  <c r="AW201" i="13" s="1"/>
  <c r="AV202" i="13"/>
  <c r="AW202" i="13" s="1"/>
  <c r="AV203" i="13"/>
  <c r="AW203" i="13" s="1"/>
  <c r="AV204" i="13"/>
  <c r="AW204" i="13" s="1"/>
  <c r="AV205" i="13"/>
  <c r="AW205" i="13" s="1"/>
  <c r="AV206" i="13"/>
  <c r="AW206" i="13" s="1"/>
  <c r="AV207" i="13"/>
  <c r="AW207" i="13" s="1"/>
  <c r="AV208" i="13"/>
  <c r="AW208" i="13" s="1"/>
  <c r="AV209" i="13"/>
  <c r="AW209" i="13" s="1"/>
  <c r="AV210" i="13"/>
  <c r="AW210" i="13" s="1"/>
  <c r="AV211" i="13"/>
  <c r="AW211" i="13" s="1"/>
  <c r="AV212" i="13"/>
  <c r="AW212" i="13" s="1"/>
  <c r="AV213" i="13"/>
  <c r="AW213" i="13" s="1"/>
  <c r="AV214" i="13"/>
  <c r="AW214" i="13" s="1"/>
  <c r="AV215" i="13"/>
  <c r="AW215" i="13" s="1"/>
  <c r="AV216" i="13"/>
  <c r="AW216" i="13" s="1"/>
  <c r="AV217" i="13"/>
  <c r="AW217" i="13" s="1"/>
  <c r="AV218" i="13"/>
  <c r="AW218" i="13" s="1"/>
  <c r="AV219" i="13"/>
  <c r="AW219" i="13" s="1"/>
  <c r="AV220" i="13"/>
  <c r="AW220" i="13" s="1"/>
  <c r="AV221" i="13"/>
  <c r="AW221" i="13" s="1"/>
  <c r="AV222" i="13"/>
  <c r="AW222" i="13" s="1"/>
  <c r="AV223" i="13"/>
  <c r="AW223" i="13" s="1"/>
  <c r="AV224" i="13"/>
  <c r="AW224" i="13" s="1"/>
  <c r="AV225" i="13"/>
  <c r="AW225" i="13" s="1"/>
  <c r="AV226" i="13"/>
  <c r="AW226" i="13" s="1"/>
  <c r="AV227" i="13"/>
  <c r="AW227" i="13" s="1"/>
  <c r="AV228" i="13"/>
  <c r="AW228" i="13" s="1"/>
  <c r="AV229" i="13"/>
  <c r="AW229" i="13" s="1"/>
  <c r="AV230" i="13"/>
  <c r="AW230" i="13" s="1"/>
  <c r="AV231" i="13"/>
  <c r="AW231" i="13" s="1"/>
  <c r="AV232" i="13"/>
  <c r="AW232" i="13" s="1"/>
  <c r="AV233" i="13"/>
  <c r="AW233" i="13" s="1"/>
  <c r="AV234" i="13"/>
  <c r="AW234" i="13" s="1"/>
  <c r="AV235" i="13"/>
  <c r="AW235" i="13" s="1"/>
  <c r="AV236" i="13"/>
  <c r="AW236" i="13" s="1"/>
  <c r="AV237" i="13"/>
  <c r="AW237" i="13" s="1"/>
  <c r="AV238" i="13"/>
  <c r="AW238" i="13" s="1"/>
  <c r="AV239" i="13"/>
  <c r="AW239" i="13" s="1"/>
  <c r="AV240" i="13"/>
  <c r="AW240" i="13" s="1"/>
  <c r="AV241" i="13"/>
  <c r="AW241" i="13" s="1"/>
  <c r="AV242" i="13"/>
  <c r="AW242" i="13" s="1"/>
  <c r="AV243" i="13"/>
  <c r="AW243" i="13" s="1"/>
  <c r="AV244" i="13"/>
  <c r="AW244" i="13" s="1"/>
  <c r="AV245" i="13"/>
  <c r="AW245" i="13" s="1"/>
  <c r="AV246" i="13"/>
  <c r="AW246" i="13" s="1"/>
  <c r="AV247" i="13"/>
  <c r="AW247" i="13" s="1"/>
  <c r="AV248" i="13"/>
  <c r="AW248" i="13" s="1"/>
  <c r="AV249" i="13"/>
  <c r="AW249" i="13" s="1"/>
  <c r="AV250" i="13"/>
  <c r="AW250" i="13" s="1"/>
  <c r="AV251" i="13"/>
  <c r="AW251" i="13" s="1"/>
  <c r="AV252" i="13"/>
  <c r="AW252" i="13" s="1"/>
  <c r="AV253" i="13"/>
  <c r="AW253" i="13" s="1"/>
  <c r="AV254" i="13"/>
  <c r="AW254" i="13" s="1"/>
  <c r="AV255" i="13"/>
  <c r="AW255" i="13" s="1"/>
  <c r="AV256" i="13"/>
  <c r="AW256" i="13" s="1"/>
  <c r="AV257" i="13"/>
  <c r="AW257" i="13" s="1"/>
  <c r="AV258" i="13"/>
  <c r="AW258" i="13" s="1"/>
  <c r="AV259" i="13"/>
  <c r="AW259" i="13" s="1"/>
  <c r="AV260" i="13"/>
  <c r="AW260" i="13" s="1"/>
  <c r="AV130" i="13"/>
  <c r="AW130" i="13" s="1"/>
  <c r="AV131" i="13"/>
  <c r="AW131" i="13" s="1"/>
  <c r="AV132" i="13"/>
  <c r="AW132" i="13" s="1"/>
  <c r="AV133" i="13"/>
  <c r="AW133" i="13" s="1"/>
  <c r="AV134" i="13"/>
  <c r="AW134" i="13" s="1"/>
  <c r="AV135" i="13"/>
  <c r="AW135" i="13" s="1"/>
  <c r="AV136" i="13"/>
  <c r="AW136" i="13" s="1"/>
  <c r="AV137" i="13"/>
  <c r="AW137" i="13" s="1"/>
  <c r="AV138" i="13"/>
  <c r="AW138" i="13" s="1"/>
  <c r="AV139" i="13"/>
  <c r="AW139" i="13" s="1"/>
  <c r="AV140" i="13"/>
  <c r="AW140" i="13" s="1"/>
  <c r="AV141" i="13"/>
  <c r="AW141" i="13" s="1"/>
  <c r="AV142" i="13"/>
  <c r="AW142" i="13" s="1"/>
  <c r="AV143" i="13"/>
  <c r="AW143" i="13" s="1"/>
  <c r="AV144" i="13"/>
  <c r="AW144" i="13" s="1"/>
  <c r="AV145" i="13"/>
  <c r="AW145" i="13" s="1"/>
  <c r="AV146" i="13"/>
  <c r="AW146" i="13" s="1"/>
  <c r="AV147" i="13"/>
  <c r="AW147" i="13" s="1"/>
  <c r="AV148" i="13"/>
  <c r="AW148" i="13" s="1"/>
  <c r="AV149" i="13"/>
  <c r="AW149" i="13" s="1"/>
  <c r="AV150" i="13"/>
  <c r="AW150" i="13" s="1"/>
  <c r="AV151" i="13"/>
  <c r="AW151" i="13" s="1"/>
  <c r="AQ152" i="13"/>
  <c r="AQ153" i="13"/>
  <c r="AQ154" i="13"/>
  <c r="AQ155" i="13"/>
  <c r="AQ156" i="13"/>
  <c r="AQ157" i="13"/>
  <c r="AQ158" i="13"/>
  <c r="AQ159" i="13"/>
  <c r="AQ160" i="13"/>
  <c r="AQ161" i="13"/>
  <c r="AQ162" i="13"/>
  <c r="AQ163" i="13"/>
  <c r="AQ164" i="13"/>
  <c r="AQ165" i="13"/>
  <c r="AQ166" i="13"/>
  <c r="AQ167" i="13"/>
  <c r="AQ168" i="13"/>
  <c r="AQ169" i="13"/>
  <c r="AQ170" i="13"/>
  <c r="AQ171" i="13"/>
  <c r="AQ172" i="13"/>
  <c r="AQ173" i="13"/>
  <c r="AQ174" i="13"/>
  <c r="AQ175" i="13"/>
  <c r="AQ176" i="13"/>
  <c r="AQ177" i="13"/>
  <c r="AQ178" i="13"/>
  <c r="AQ179" i="13"/>
  <c r="AQ180" i="13"/>
  <c r="AQ181" i="13"/>
  <c r="AQ182" i="13"/>
  <c r="AQ183" i="13"/>
  <c r="AQ184" i="13"/>
  <c r="AQ185" i="13"/>
  <c r="AQ186" i="13"/>
  <c r="AQ187" i="13"/>
  <c r="AQ188" i="13"/>
  <c r="AQ189" i="13"/>
  <c r="AQ190" i="13"/>
  <c r="AQ191" i="13"/>
  <c r="AQ192" i="13"/>
  <c r="AQ193" i="13"/>
  <c r="AQ194" i="13"/>
  <c r="AQ195" i="13"/>
  <c r="AQ196" i="13"/>
  <c r="AQ197" i="13"/>
  <c r="AQ198" i="13"/>
  <c r="AQ199" i="13"/>
  <c r="AQ200" i="13"/>
  <c r="AQ201" i="13"/>
  <c r="AQ202" i="13"/>
  <c r="AQ203" i="13"/>
  <c r="AQ204" i="13"/>
  <c r="AQ205" i="13"/>
  <c r="AQ206" i="13"/>
  <c r="AQ207" i="13"/>
  <c r="AQ208" i="13"/>
  <c r="AQ209" i="13"/>
  <c r="AQ210" i="13"/>
  <c r="AQ211" i="13"/>
  <c r="AQ212" i="13"/>
  <c r="AQ213" i="13"/>
  <c r="AQ214" i="13"/>
  <c r="AQ215" i="13"/>
  <c r="AQ216" i="13"/>
  <c r="AQ217" i="13"/>
  <c r="AQ218" i="13"/>
  <c r="AQ219" i="13"/>
  <c r="AQ220" i="13"/>
  <c r="AQ221" i="13"/>
  <c r="AQ222" i="13"/>
  <c r="AQ223" i="13"/>
  <c r="AQ224" i="13"/>
  <c r="AQ225" i="13"/>
  <c r="AQ226" i="13"/>
  <c r="AQ227" i="13"/>
  <c r="AQ228" i="13"/>
  <c r="AQ229" i="13"/>
  <c r="AQ230" i="13"/>
  <c r="AQ231" i="13"/>
  <c r="AQ232" i="13"/>
  <c r="AQ233" i="13"/>
  <c r="AQ234" i="13"/>
  <c r="AQ235" i="13"/>
  <c r="AQ236" i="13"/>
  <c r="AQ237" i="13"/>
  <c r="AQ238" i="13"/>
  <c r="AQ239" i="13"/>
  <c r="AQ240" i="13"/>
  <c r="AQ241" i="13"/>
  <c r="AQ242" i="13"/>
  <c r="AQ243" i="13"/>
  <c r="AQ244" i="13"/>
  <c r="AQ245" i="13"/>
  <c r="AQ246" i="13"/>
  <c r="AQ247" i="13"/>
  <c r="AQ248" i="13"/>
  <c r="AQ249" i="13"/>
  <c r="AQ250" i="13"/>
  <c r="AQ251" i="13"/>
  <c r="AQ252" i="13"/>
  <c r="AQ253" i="13"/>
  <c r="AQ254" i="13"/>
  <c r="AQ255" i="13"/>
  <c r="AQ256" i="13"/>
  <c r="AQ257" i="13"/>
  <c r="AQ258" i="13"/>
  <c r="AQ259" i="13"/>
  <c r="AQ260" i="13"/>
  <c r="AQ15" i="13"/>
  <c r="AQ16" i="13"/>
  <c r="AQ17" i="13"/>
  <c r="AQ18" i="13"/>
  <c r="AQ19" i="13"/>
  <c r="AQ20" i="13"/>
  <c r="AQ21" i="13"/>
  <c r="AQ22" i="13"/>
  <c r="AQ23" i="13"/>
  <c r="AQ24" i="13"/>
  <c r="AQ25" i="13"/>
  <c r="AQ26" i="13"/>
  <c r="AQ27" i="13"/>
  <c r="AQ28" i="13"/>
  <c r="AQ29" i="13"/>
  <c r="AQ30" i="13"/>
  <c r="AQ31" i="13"/>
  <c r="AQ32" i="13"/>
  <c r="AQ33" i="13"/>
  <c r="AQ34" i="13"/>
  <c r="AQ35" i="13"/>
  <c r="AQ36" i="13"/>
  <c r="AQ37" i="13"/>
  <c r="AQ38" i="13"/>
  <c r="AQ39" i="13"/>
  <c r="AQ40" i="13"/>
  <c r="AQ41" i="13"/>
  <c r="AQ42" i="13"/>
  <c r="AQ43" i="13"/>
  <c r="AQ44" i="13"/>
  <c r="AQ45" i="13"/>
  <c r="AQ46" i="13"/>
  <c r="AQ47" i="13"/>
  <c r="AQ48" i="13"/>
  <c r="AQ49" i="13"/>
  <c r="AQ50" i="13"/>
  <c r="AQ51" i="13"/>
  <c r="AQ52" i="13"/>
  <c r="AQ53" i="13"/>
  <c r="AQ54" i="13"/>
  <c r="AQ55" i="13"/>
  <c r="AQ56" i="13"/>
  <c r="AQ57" i="13"/>
  <c r="AQ58" i="13"/>
  <c r="AQ59" i="13"/>
  <c r="AQ60" i="13"/>
  <c r="AQ61" i="13"/>
  <c r="AQ62" i="13"/>
  <c r="AQ63" i="13"/>
  <c r="AQ64" i="13"/>
  <c r="AQ65" i="13"/>
  <c r="AQ66" i="13"/>
  <c r="AQ67" i="13"/>
  <c r="AQ68" i="13"/>
  <c r="AQ69" i="13"/>
  <c r="AQ70" i="13"/>
  <c r="AQ71" i="13"/>
  <c r="AQ72" i="13"/>
  <c r="AQ73" i="13"/>
  <c r="AQ74" i="13"/>
  <c r="AQ75" i="13"/>
  <c r="AQ76" i="13"/>
  <c r="AQ77" i="13"/>
  <c r="AQ78" i="13"/>
  <c r="AQ79" i="13"/>
  <c r="AQ80" i="13"/>
  <c r="AQ81" i="13"/>
  <c r="AQ82" i="13"/>
  <c r="AQ83" i="13"/>
  <c r="AQ84" i="13"/>
  <c r="AQ85" i="13"/>
  <c r="AQ86" i="13"/>
  <c r="AQ87" i="13"/>
  <c r="AQ88" i="13"/>
  <c r="AQ89" i="13"/>
  <c r="AQ90" i="13"/>
  <c r="AQ91" i="13"/>
  <c r="AQ92" i="13"/>
  <c r="AQ93" i="13"/>
  <c r="AQ94" i="13"/>
  <c r="AQ95" i="13"/>
  <c r="AQ96" i="13"/>
  <c r="AQ97" i="13"/>
  <c r="AQ98" i="13"/>
  <c r="AQ99" i="13"/>
  <c r="AQ100" i="13"/>
  <c r="AQ101" i="13"/>
  <c r="AQ102" i="13"/>
  <c r="AQ103" i="13"/>
  <c r="AQ104" i="13"/>
  <c r="AQ105" i="13"/>
  <c r="AQ106" i="13"/>
  <c r="AQ107" i="13"/>
  <c r="AQ108" i="13"/>
  <c r="AQ109" i="13"/>
  <c r="AQ110" i="13"/>
  <c r="AQ111" i="13"/>
  <c r="AQ112" i="13"/>
  <c r="AQ113" i="13"/>
  <c r="AQ114" i="13"/>
  <c r="AQ115" i="13"/>
  <c r="AQ116" i="13"/>
  <c r="AQ117" i="13"/>
  <c r="AQ118" i="13"/>
  <c r="AQ119" i="13"/>
  <c r="AQ120" i="13"/>
  <c r="AQ121" i="13"/>
  <c r="AQ122" i="13"/>
  <c r="AQ123" i="13"/>
  <c r="AQ124" i="13"/>
  <c r="AQ125" i="13"/>
  <c r="AQ126" i="13"/>
  <c r="AQ127" i="13"/>
  <c r="AQ128" i="13"/>
  <c r="AQ129" i="13"/>
  <c r="AQ130" i="13"/>
  <c r="AQ131" i="13"/>
  <c r="AQ132" i="13"/>
  <c r="AQ133" i="13"/>
  <c r="AQ134" i="13"/>
  <c r="AQ135" i="13"/>
  <c r="AQ136" i="13"/>
  <c r="AQ137" i="13"/>
  <c r="AQ138" i="13"/>
  <c r="AQ139" i="13"/>
  <c r="AQ140" i="13"/>
  <c r="AQ141" i="13"/>
  <c r="AQ142" i="13"/>
  <c r="AQ143" i="13"/>
  <c r="AQ144" i="13"/>
  <c r="AQ145" i="13"/>
  <c r="AQ146" i="13"/>
  <c r="AQ147" i="13"/>
  <c r="AQ148" i="13"/>
  <c r="AQ149" i="13"/>
  <c r="AQ150" i="13"/>
  <c r="AQ151" i="13"/>
  <c r="AQ14" i="13"/>
  <c r="AP15" i="13"/>
  <c r="AP16" i="13"/>
  <c r="AP17" i="13"/>
  <c r="AP18" i="13"/>
  <c r="AP19" i="13"/>
  <c r="AP20" i="13"/>
  <c r="AP21" i="13"/>
  <c r="AP22" i="13"/>
  <c r="AP23" i="13"/>
  <c r="AP24" i="13"/>
  <c r="AP25" i="13"/>
  <c r="AP26" i="13"/>
  <c r="AP27" i="13"/>
  <c r="AP28" i="13"/>
  <c r="AP29" i="13"/>
  <c r="AP30" i="13"/>
  <c r="AP31" i="13"/>
  <c r="AP32" i="13"/>
  <c r="AP33" i="13"/>
  <c r="AP34" i="13"/>
  <c r="AP35" i="13"/>
  <c r="AP36" i="13"/>
  <c r="AP37" i="13"/>
  <c r="AP38" i="13"/>
  <c r="AP39" i="13"/>
  <c r="AP40" i="13"/>
  <c r="AP41" i="13"/>
  <c r="AP42" i="13"/>
  <c r="AP43" i="13"/>
  <c r="AP44" i="13"/>
  <c r="AP45" i="13"/>
  <c r="AP46" i="13"/>
  <c r="AP47" i="13"/>
  <c r="AP48" i="13"/>
  <c r="AP49" i="13"/>
  <c r="AP50" i="13"/>
  <c r="AP51" i="13"/>
  <c r="AP52" i="13"/>
  <c r="AP53" i="13"/>
  <c r="AP54" i="13"/>
  <c r="AP55" i="13"/>
  <c r="AP56" i="13"/>
  <c r="AP57" i="13"/>
  <c r="AP58" i="13"/>
  <c r="AP59" i="13"/>
  <c r="AP60" i="13"/>
  <c r="AP61" i="13"/>
  <c r="AP62" i="13"/>
  <c r="AP63" i="13"/>
  <c r="AP64" i="13"/>
  <c r="AP65" i="13"/>
  <c r="AP66" i="13"/>
  <c r="AP67" i="13"/>
  <c r="AP68" i="13"/>
  <c r="AP69" i="13"/>
  <c r="AP70" i="13"/>
  <c r="AP71" i="13"/>
  <c r="AP72" i="13"/>
  <c r="AP73" i="13"/>
  <c r="AP74" i="13"/>
  <c r="AP75" i="13"/>
  <c r="AP76" i="13"/>
  <c r="AP77" i="13"/>
  <c r="AP78" i="13"/>
  <c r="AP79" i="13"/>
  <c r="AP80" i="13"/>
  <c r="AP81" i="13"/>
  <c r="AP82" i="13"/>
  <c r="AP83" i="13"/>
  <c r="AP84" i="13"/>
  <c r="AP85" i="13"/>
  <c r="AP86" i="13"/>
  <c r="AP87" i="13"/>
  <c r="AP88" i="13"/>
  <c r="AP89" i="13"/>
  <c r="AP90" i="13"/>
  <c r="AP91" i="13"/>
  <c r="AP92" i="13"/>
  <c r="AP93" i="13"/>
  <c r="AP94" i="13"/>
  <c r="AP95" i="13"/>
  <c r="AP96" i="13"/>
  <c r="AP97" i="13"/>
  <c r="AP98" i="13"/>
  <c r="AP99" i="13"/>
  <c r="AP100" i="13"/>
  <c r="AP101" i="13"/>
  <c r="AP102" i="13"/>
  <c r="AP103" i="13"/>
  <c r="AP104" i="13"/>
  <c r="AP105" i="13"/>
  <c r="AP106" i="13"/>
  <c r="AP107" i="13"/>
  <c r="AP108" i="13"/>
  <c r="AP109" i="13"/>
  <c r="AP110" i="13"/>
  <c r="AP111" i="13"/>
  <c r="AP112" i="13"/>
  <c r="AP113" i="13"/>
  <c r="AP114" i="13"/>
  <c r="AP115" i="13"/>
  <c r="AP116" i="13"/>
  <c r="AP117" i="13"/>
  <c r="AP118" i="13"/>
  <c r="AP119" i="13"/>
  <c r="AP120" i="13"/>
  <c r="AP121" i="13"/>
  <c r="AP122" i="13"/>
  <c r="AP123" i="13"/>
  <c r="AP124" i="13"/>
  <c r="AP125" i="13"/>
  <c r="AP126" i="13"/>
  <c r="AP127" i="13"/>
  <c r="AP128" i="13"/>
  <c r="AP129" i="13"/>
  <c r="AP130" i="13"/>
  <c r="AP131" i="13"/>
  <c r="AP132" i="13"/>
  <c r="AP133" i="13"/>
  <c r="AP134" i="13"/>
  <c r="AP135" i="13"/>
  <c r="AP136" i="13"/>
  <c r="AP137" i="13"/>
  <c r="AP138" i="13"/>
  <c r="AP139" i="13"/>
  <c r="AP140" i="13"/>
  <c r="AP141" i="13"/>
  <c r="AP142" i="13"/>
  <c r="AP143" i="13"/>
  <c r="AP144" i="13"/>
  <c r="AP145" i="13"/>
  <c r="AP146" i="13"/>
  <c r="AP147" i="13"/>
  <c r="AP148" i="13"/>
  <c r="AP149" i="13"/>
  <c r="AP150" i="13"/>
  <c r="AP151" i="13"/>
  <c r="AP152" i="13"/>
  <c r="AP153" i="13"/>
  <c r="AP154" i="13"/>
  <c r="AP155" i="13"/>
  <c r="AP156" i="13"/>
  <c r="AP157" i="13"/>
  <c r="AP158" i="13"/>
  <c r="AP159" i="13"/>
  <c r="AP160" i="13"/>
  <c r="AP161" i="13"/>
  <c r="AP162" i="13"/>
  <c r="AP163" i="13"/>
  <c r="AP164" i="13"/>
  <c r="AP165" i="13"/>
  <c r="AP166" i="13"/>
  <c r="AP167" i="13"/>
  <c r="AP168" i="13"/>
  <c r="AP169" i="13"/>
  <c r="AP170" i="13"/>
  <c r="AP171" i="13"/>
  <c r="AP172" i="13"/>
  <c r="AP173" i="13"/>
  <c r="AP174" i="13"/>
  <c r="AP175" i="13"/>
  <c r="AP176" i="13"/>
  <c r="AP177" i="13"/>
  <c r="AP178" i="13"/>
  <c r="AP179" i="13"/>
  <c r="AP180" i="13"/>
  <c r="AP181" i="13"/>
  <c r="AP182" i="13"/>
  <c r="AP183" i="13"/>
  <c r="AP184" i="13"/>
  <c r="AP185" i="13"/>
  <c r="AP186" i="13"/>
  <c r="AP187" i="13"/>
  <c r="AP188" i="13"/>
  <c r="AP189" i="13"/>
  <c r="AP190" i="13"/>
  <c r="AP191" i="13"/>
  <c r="AP192" i="13"/>
  <c r="AP193" i="13"/>
  <c r="AP194" i="13"/>
  <c r="AP195" i="13"/>
  <c r="AP196" i="13"/>
  <c r="AP197" i="13"/>
  <c r="AP198" i="13"/>
  <c r="AP199" i="13"/>
  <c r="AP200" i="13"/>
  <c r="AP201" i="13"/>
  <c r="AP202" i="13"/>
  <c r="AP203" i="13"/>
  <c r="AP204" i="13"/>
  <c r="AP205" i="13"/>
  <c r="AP206" i="13"/>
  <c r="AP207" i="13"/>
  <c r="AP208" i="13"/>
  <c r="AP209" i="13"/>
  <c r="AP210" i="13"/>
  <c r="AP211" i="13"/>
  <c r="AP212" i="13"/>
  <c r="AP213" i="13"/>
  <c r="AP214" i="13"/>
  <c r="AP215" i="13"/>
  <c r="AP216" i="13"/>
  <c r="AP217" i="13"/>
  <c r="AP218" i="13"/>
  <c r="AP219" i="13"/>
  <c r="AP220" i="13"/>
  <c r="AP221" i="13"/>
  <c r="AP222" i="13"/>
  <c r="AP223" i="13"/>
  <c r="AP224" i="13"/>
  <c r="AP225" i="13"/>
  <c r="AP226" i="13"/>
  <c r="AP227" i="13"/>
  <c r="AP228" i="13"/>
  <c r="AP229" i="13"/>
  <c r="AP230" i="13"/>
  <c r="AP231" i="13"/>
  <c r="AP232" i="13"/>
  <c r="AP233" i="13"/>
  <c r="AP234" i="13"/>
  <c r="AP235" i="13"/>
  <c r="AP236" i="13"/>
  <c r="AP237" i="13"/>
  <c r="AP238" i="13"/>
  <c r="AP239" i="13"/>
  <c r="AP240" i="13"/>
  <c r="AP241" i="13"/>
  <c r="AP242" i="13"/>
  <c r="AP243" i="13"/>
  <c r="AP244" i="13"/>
  <c r="AP245" i="13"/>
  <c r="AP246" i="13"/>
  <c r="AP247" i="13"/>
  <c r="AP248" i="13"/>
  <c r="AP249" i="13"/>
  <c r="AP250" i="13"/>
  <c r="AP251" i="13"/>
  <c r="AP252" i="13"/>
  <c r="AP253" i="13"/>
  <c r="AP254" i="13"/>
  <c r="AP255" i="13"/>
  <c r="AP256" i="13"/>
  <c r="AP257" i="13"/>
  <c r="AP258" i="13"/>
  <c r="AP259" i="13"/>
  <c r="AP260" i="13"/>
  <c r="AP14" i="13"/>
  <c r="AO260" i="13"/>
  <c r="AO259" i="13"/>
  <c r="AO258" i="13"/>
  <c r="AO257" i="13"/>
  <c r="AO256" i="13"/>
  <c r="AO255" i="13"/>
  <c r="AO254" i="13"/>
  <c r="AO253" i="13"/>
  <c r="AO252" i="13"/>
  <c r="AO251" i="13"/>
  <c r="AO250" i="13"/>
  <c r="AO249" i="13"/>
  <c r="AO248" i="13"/>
  <c r="AO247" i="13"/>
  <c r="AO246" i="13"/>
  <c r="AO245" i="13"/>
  <c r="AO244" i="13"/>
  <c r="AO243" i="13"/>
  <c r="AO242" i="13"/>
  <c r="AO241" i="13"/>
  <c r="AO240" i="13"/>
  <c r="AO239" i="13"/>
  <c r="AO238" i="13"/>
  <c r="AO237" i="13"/>
  <c r="AO236" i="13"/>
  <c r="AO235" i="13"/>
  <c r="AO234" i="13"/>
  <c r="AO233" i="13"/>
  <c r="AO232" i="13"/>
  <c r="AO231" i="13"/>
  <c r="AO230" i="13"/>
  <c r="AO229" i="13"/>
  <c r="AO228" i="13"/>
  <c r="AO227" i="13"/>
  <c r="AO226" i="13"/>
  <c r="AO225" i="13"/>
  <c r="AO224" i="13"/>
  <c r="AO223" i="13"/>
  <c r="AO222" i="13"/>
  <c r="AO221" i="13"/>
  <c r="AO220" i="13"/>
  <c r="AO219" i="13"/>
  <c r="AO218" i="13"/>
  <c r="AO217" i="13"/>
  <c r="AO216" i="13"/>
  <c r="AO215" i="13"/>
  <c r="AO214" i="13"/>
  <c r="AO213" i="13"/>
  <c r="AO212" i="13"/>
  <c r="AO211" i="13"/>
  <c r="AO210" i="13"/>
  <c r="AO209" i="13"/>
  <c r="AO208" i="13"/>
  <c r="AO207" i="13"/>
  <c r="AO206" i="13"/>
  <c r="AO205" i="13"/>
  <c r="AO204" i="13"/>
  <c r="AO203" i="13"/>
  <c r="AO202" i="13"/>
  <c r="AO201" i="13"/>
  <c r="AO200" i="13"/>
  <c r="AO199" i="13"/>
  <c r="AO198" i="13"/>
  <c r="AO197" i="13"/>
  <c r="AO196" i="13"/>
  <c r="AO195" i="13"/>
  <c r="AO194" i="13"/>
  <c r="AO193" i="13"/>
  <c r="AO192" i="13"/>
  <c r="AO191" i="13"/>
  <c r="AO190" i="13"/>
  <c r="AO189" i="13"/>
  <c r="AO188" i="13"/>
  <c r="AO187" i="13"/>
  <c r="AO186" i="13"/>
  <c r="AO185" i="13"/>
  <c r="AO184" i="13"/>
  <c r="AO183" i="13"/>
  <c r="AO182" i="13"/>
  <c r="AO181" i="13"/>
  <c r="AO180" i="13"/>
  <c r="AO179" i="13"/>
  <c r="AO178" i="13"/>
  <c r="AO177" i="13"/>
  <c r="AO176" i="13"/>
  <c r="AO175" i="13"/>
  <c r="AO174" i="13"/>
  <c r="AO173" i="13"/>
  <c r="AO172" i="13"/>
  <c r="AO171" i="13"/>
  <c r="AO170" i="13"/>
  <c r="AO169" i="13"/>
  <c r="AO168" i="13"/>
  <c r="AO167" i="13"/>
  <c r="AO166" i="13"/>
  <c r="AO165" i="13"/>
  <c r="AO164" i="13"/>
  <c r="AO163" i="13"/>
  <c r="AO162" i="13"/>
  <c r="AO161" i="13"/>
  <c r="AO160" i="13"/>
  <c r="AO159" i="13"/>
  <c r="AO158" i="13"/>
  <c r="AO157" i="13"/>
  <c r="AO156" i="13"/>
  <c r="AO155" i="13"/>
  <c r="AO154" i="13"/>
  <c r="AO153" i="13"/>
  <c r="AO152" i="13"/>
  <c r="AO151" i="13"/>
  <c r="AO150" i="13"/>
  <c r="AO149" i="13"/>
  <c r="AO148" i="13"/>
  <c r="AO147" i="13"/>
  <c r="AO146" i="13"/>
  <c r="AO145" i="13"/>
  <c r="AO144" i="13"/>
  <c r="AO143" i="13"/>
  <c r="AO142" i="13"/>
  <c r="AO141" i="13"/>
  <c r="AO140" i="13"/>
  <c r="AO139" i="13"/>
  <c r="AO138" i="13"/>
  <c r="AO137" i="13"/>
  <c r="AO136" i="13"/>
  <c r="AO135" i="13"/>
  <c r="AO134" i="13"/>
  <c r="AO133" i="13"/>
  <c r="AO132" i="13"/>
  <c r="AO131" i="13"/>
  <c r="AO130" i="13"/>
  <c r="AO129" i="13"/>
  <c r="AO128" i="13"/>
  <c r="AO127" i="13"/>
  <c r="AO126" i="13"/>
  <c r="AO125" i="13"/>
  <c r="AO124" i="13"/>
  <c r="AO123" i="13"/>
  <c r="AO122" i="13"/>
  <c r="AO121" i="13"/>
  <c r="AO120" i="13"/>
  <c r="AO119" i="13"/>
  <c r="AO118" i="13"/>
  <c r="AO117" i="13"/>
  <c r="AO116" i="13"/>
  <c r="AO115" i="13"/>
  <c r="AO114" i="13"/>
  <c r="AO113" i="13"/>
  <c r="AO112" i="13"/>
  <c r="AO111" i="13"/>
  <c r="AO110" i="13"/>
  <c r="AO109" i="13"/>
  <c r="AO108" i="13"/>
  <c r="AO107" i="13"/>
  <c r="AO106" i="13"/>
  <c r="AO105" i="13"/>
  <c r="AO104" i="13"/>
  <c r="AO103" i="13"/>
  <c r="AO102" i="13"/>
  <c r="AO101" i="13"/>
  <c r="AO100" i="13"/>
  <c r="AO99" i="13"/>
  <c r="AO98" i="13"/>
  <c r="AO97" i="13"/>
  <c r="AO96" i="13"/>
  <c r="AO95" i="13"/>
  <c r="AO94" i="13"/>
  <c r="AO93" i="13"/>
  <c r="AO92" i="13"/>
  <c r="AO91" i="13"/>
  <c r="AO90" i="13"/>
  <c r="AO89" i="13"/>
  <c r="AO88" i="13"/>
  <c r="AO87" i="13"/>
  <c r="AO86" i="13"/>
  <c r="AO85" i="13"/>
  <c r="AO84" i="13"/>
  <c r="AO83" i="13"/>
  <c r="AO82" i="13"/>
  <c r="AO81" i="13"/>
  <c r="AO80" i="13"/>
  <c r="AO79" i="13"/>
  <c r="AO78" i="13"/>
  <c r="AO77" i="13"/>
  <c r="AO76" i="13"/>
  <c r="AO75" i="13"/>
  <c r="AO74" i="13"/>
  <c r="AO73" i="13"/>
  <c r="AO72" i="13"/>
  <c r="AO71" i="13"/>
  <c r="AO70" i="13"/>
  <c r="AO69" i="13"/>
  <c r="AO68" i="13"/>
  <c r="AO67" i="13"/>
  <c r="AO66" i="13"/>
  <c r="AO65" i="13"/>
  <c r="AO64" i="13"/>
  <c r="AO63" i="13"/>
  <c r="AO62" i="13"/>
  <c r="AO61" i="13"/>
  <c r="AO60" i="13"/>
  <c r="AO59" i="13"/>
  <c r="AO58" i="13"/>
  <c r="AO57" i="13"/>
  <c r="AO56" i="13"/>
  <c r="AO55" i="13"/>
  <c r="AO54" i="13"/>
  <c r="AO53" i="13"/>
  <c r="AO52" i="13"/>
  <c r="AO51" i="13"/>
  <c r="AO50" i="13"/>
  <c r="AO49" i="13"/>
  <c r="AO48" i="13"/>
  <c r="AO47" i="13"/>
  <c r="AO46" i="13"/>
  <c r="AO45" i="13"/>
  <c r="AO44" i="13"/>
  <c r="AO43" i="13"/>
  <c r="AO42" i="13"/>
  <c r="AO41" i="13"/>
  <c r="AO40" i="13"/>
  <c r="AO39" i="13"/>
  <c r="AO38" i="13"/>
  <c r="AO37" i="13"/>
  <c r="AO36" i="13"/>
  <c r="AO35" i="13"/>
  <c r="AO34" i="13"/>
  <c r="AO33" i="13"/>
  <c r="AO32" i="13"/>
  <c r="AO31" i="13"/>
  <c r="AO30" i="13"/>
  <c r="AO29" i="13"/>
  <c r="AO28" i="13"/>
  <c r="AO27" i="13"/>
  <c r="AO26" i="13"/>
  <c r="AO25" i="13"/>
  <c r="AO24" i="13"/>
  <c r="AO23" i="13"/>
  <c r="AO22" i="13"/>
  <c r="AO21" i="13"/>
  <c r="AO20" i="13"/>
  <c r="AO19" i="13"/>
  <c r="AO18" i="13"/>
  <c r="AO17" i="13"/>
  <c r="AO16" i="13"/>
  <c r="AO15" i="13"/>
  <c r="AO14" i="13"/>
  <c r="AN260" i="13"/>
  <c r="AN259" i="13"/>
  <c r="AN258" i="13"/>
  <c r="AN257" i="13"/>
  <c r="AN256" i="13"/>
  <c r="AN255" i="13"/>
  <c r="AN254" i="13"/>
  <c r="AN253" i="13"/>
  <c r="AN252" i="13"/>
  <c r="AN251" i="13"/>
  <c r="AN250" i="13"/>
  <c r="AN249" i="13"/>
  <c r="AN248" i="13"/>
  <c r="AN247" i="13"/>
  <c r="AN246" i="13"/>
  <c r="AN245" i="13"/>
  <c r="AN244" i="13"/>
  <c r="AN243" i="13"/>
  <c r="AN242" i="13"/>
  <c r="AN241" i="13"/>
  <c r="AN240" i="13"/>
  <c r="AN239" i="13"/>
  <c r="AN238" i="13"/>
  <c r="AN237" i="13"/>
  <c r="AN236" i="13"/>
  <c r="AN235" i="13"/>
  <c r="AN234" i="13"/>
  <c r="AN233" i="13"/>
  <c r="AN232" i="13"/>
  <c r="AN231" i="13"/>
  <c r="AN230" i="13"/>
  <c r="AN229" i="13"/>
  <c r="AN228" i="13"/>
  <c r="AN227" i="13"/>
  <c r="AN226" i="13"/>
  <c r="AN225" i="13"/>
  <c r="AN224" i="13"/>
  <c r="AN223" i="13"/>
  <c r="AN222" i="13"/>
  <c r="AN221" i="13"/>
  <c r="AN220" i="13"/>
  <c r="AN219" i="13"/>
  <c r="AN218" i="13"/>
  <c r="AN217" i="13"/>
  <c r="AN216" i="13"/>
  <c r="AN215" i="13"/>
  <c r="AN214" i="13"/>
  <c r="AN213" i="13"/>
  <c r="AN212" i="13"/>
  <c r="AN211" i="13"/>
  <c r="AN210" i="13"/>
  <c r="AN209" i="13"/>
  <c r="AN208" i="13"/>
  <c r="AN207" i="13"/>
  <c r="AN206" i="13"/>
  <c r="AN205" i="13"/>
  <c r="AN204" i="13"/>
  <c r="AN203" i="13"/>
  <c r="AN202" i="13"/>
  <c r="AN201" i="13"/>
  <c r="AN200" i="13"/>
  <c r="AN199" i="13"/>
  <c r="AN198" i="13"/>
  <c r="AN197" i="13"/>
  <c r="AN196" i="13"/>
  <c r="AN195" i="13"/>
  <c r="AN194" i="13"/>
  <c r="AN193" i="13"/>
  <c r="AN192" i="13"/>
  <c r="AN191" i="13"/>
  <c r="AN190" i="13"/>
  <c r="AN189" i="13"/>
  <c r="AN188" i="13"/>
  <c r="AN187" i="13"/>
  <c r="AN186" i="13"/>
  <c r="AN185" i="13"/>
  <c r="AN184" i="13"/>
  <c r="AN183" i="13"/>
  <c r="AN182" i="13"/>
  <c r="AN181" i="13"/>
  <c r="AN180" i="13"/>
  <c r="AN179" i="13"/>
  <c r="AN178" i="13"/>
  <c r="AN177" i="13"/>
  <c r="AN176" i="13"/>
  <c r="AN175" i="13"/>
  <c r="AN174" i="13"/>
  <c r="AN173" i="13"/>
  <c r="AN172" i="13"/>
  <c r="AN171" i="13"/>
  <c r="AN170" i="13"/>
  <c r="AN169" i="13"/>
  <c r="AN168" i="13"/>
  <c r="AN167" i="13"/>
  <c r="AN166" i="13"/>
  <c r="AN165" i="13"/>
  <c r="AN164" i="13"/>
  <c r="AN163" i="13"/>
  <c r="AN162" i="13"/>
  <c r="AN161" i="13"/>
  <c r="AN160" i="13"/>
  <c r="AN159" i="13"/>
  <c r="AN158" i="13"/>
  <c r="AN157" i="13"/>
  <c r="AN156" i="13"/>
  <c r="AN155" i="13"/>
  <c r="AN154" i="13"/>
  <c r="AN153" i="13"/>
  <c r="AN152" i="13"/>
  <c r="AN151" i="13"/>
  <c r="AN150" i="13"/>
  <c r="AN149" i="13"/>
  <c r="AN148" i="13"/>
  <c r="AN147" i="13"/>
  <c r="AN146" i="13"/>
  <c r="AN145" i="13"/>
  <c r="AN144" i="13"/>
  <c r="AN143" i="13"/>
  <c r="AN142" i="13"/>
  <c r="AN141" i="13"/>
  <c r="AN140" i="13"/>
  <c r="AN139" i="13"/>
  <c r="AN138" i="13"/>
  <c r="AN137" i="13"/>
  <c r="AN136" i="13"/>
  <c r="AN135" i="13"/>
  <c r="AN134" i="13"/>
  <c r="AN133" i="13"/>
  <c r="AN132" i="13"/>
  <c r="AN131" i="13"/>
  <c r="AN130" i="13"/>
  <c r="AN129" i="13"/>
  <c r="AN128" i="13"/>
  <c r="AN127" i="13"/>
  <c r="AN126" i="13"/>
  <c r="AN125" i="13"/>
  <c r="AN124" i="13"/>
  <c r="AN123" i="13"/>
  <c r="AN122" i="13"/>
  <c r="AN121" i="13"/>
  <c r="AN120" i="13"/>
  <c r="AN119" i="13"/>
  <c r="AN118" i="13"/>
  <c r="AN117" i="13"/>
  <c r="AN116" i="13"/>
  <c r="AN115" i="13"/>
  <c r="AN114" i="13"/>
  <c r="AN113" i="13"/>
  <c r="AN112" i="13"/>
  <c r="AN111" i="13"/>
  <c r="AN110" i="13"/>
  <c r="AN109" i="13"/>
  <c r="AN108" i="13"/>
  <c r="AN107" i="13"/>
  <c r="AN106" i="13"/>
  <c r="AN105" i="13"/>
  <c r="AN104" i="13"/>
  <c r="AN103" i="13"/>
  <c r="AN102" i="13"/>
  <c r="AN101" i="13"/>
  <c r="AN100" i="13"/>
  <c r="AN99" i="13"/>
  <c r="AN98" i="13"/>
  <c r="AN97" i="13"/>
  <c r="AN96" i="13"/>
  <c r="AN95" i="13"/>
  <c r="AN94" i="13"/>
  <c r="AN93" i="13"/>
  <c r="AN92" i="13"/>
  <c r="AN91" i="13"/>
  <c r="AN90" i="13"/>
  <c r="AN89" i="13"/>
  <c r="AN88" i="13"/>
  <c r="AN87" i="13"/>
  <c r="AN86" i="13"/>
  <c r="AN85" i="13"/>
  <c r="AN84" i="13"/>
  <c r="AN83" i="13"/>
  <c r="AN82" i="13"/>
  <c r="AN81" i="13"/>
  <c r="AN80" i="13"/>
  <c r="AN79" i="13"/>
  <c r="AN78" i="13"/>
  <c r="AN77" i="13"/>
  <c r="AN76" i="13"/>
  <c r="AN75" i="13"/>
  <c r="AN74" i="13"/>
  <c r="AN73" i="13"/>
  <c r="AN72" i="13"/>
  <c r="AN71" i="13"/>
  <c r="AN70" i="13"/>
  <c r="AN69" i="13"/>
  <c r="AN68" i="13"/>
  <c r="AN67" i="13"/>
  <c r="AN66" i="13"/>
  <c r="AN65" i="13"/>
  <c r="AN64" i="13"/>
  <c r="AN63" i="13"/>
  <c r="AN62" i="13"/>
  <c r="AN61" i="13"/>
  <c r="AN60" i="13"/>
  <c r="AN59" i="13"/>
  <c r="AN58" i="13"/>
  <c r="AN57" i="13"/>
  <c r="AN56" i="13"/>
  <c r="AN55" i="13"/>
  <c r="AN54" i="13"/>
  <c r="AN53" i="13"/>
  <c r="AN52" i="13"/>
  <c r="AN51" i="13"/>
  <c r="AN50" i="13"/>
  <c r="AN49" i="13"/>
  <c r="AN48" i="13"/>
  <c r="AN47" i="13"/>
  <c r="AN46" i="13"/>
  <c r="AN45" i="13"/>
  <c r="AN44" i="13"/>
  <c r="AN43" i="13"/>
  <c r="AN42" i="13"/>
  <c r="AN41" i="13"/>
  <c r="AN40" i="13"/>
  <c r="AN39" i="13"/>
  <c r="AN38" i="13"/>
  <c r="AN37" i="13"/>
  <c r="AN36" i="13"/>
  <c r="AN35" i="13"/>
  <c r="AN34" i="13"/>
  <c r="AN33" i="13"/>
  <c r="AN32" i="13"/>
  <c r="AN31" i="13"/>
  <c r="AN30" i="13"/>
  <c r="AN29" i="13"/>
  <c r="AN28" i="13"/>
  <c r="AN27" i="13"/>
  <c r="AN26" i="13"/>
  <c r="AN25" i="13"/>
  <c r="AN24" i="13"/>
  <c r="AN23" i="13"/>
  <c r="AN22" i="13"/>
  <c r="AN21" i="13"/>
  <c r="AN20" i="13"/>
  <c r="AN19" i="13"/>
  <c r="AN18" i="13"/>
  <c r="AN17" i="13"/>
  <c r="AN16" i="13"/>
  <c r="AN15" i="13"/>
  <c r="AN14" i="13"/>
  <c r="AM260" i="13"/>
  <c r="AM259" i="13"/>
  <c r="AM258" i="13"/>
  <c r="AM257" i="13"/>
  <c r="AM256" i="13"/>
  <c r="AM255" i="13"/>
  <c r="AM254" i="13"/>
  <c r="AM253" i="13"/>
  <c r="AM252" i="13"/>
  <c r="AM251" i="13"/>
  <c r="AM250" i="13"/>
  <c r="AM249" i="13"/>
  <c r="AM248" i="13"/>
  <c r="AM247" i="13"/>
  <c r="AM246" i="13"/>
  <c r="AM245" i="13"/>
  <c r="AM244" i="13"/>
  <c r="AM243" i="13"/>
  <c r="AM242" i="13"/>
  <c r="AM241" i="13"/>
  <c r="AM240" i="13"/>
  <c r="AM239" i="13"/>
  <c r="AM238" i="13"/>
  <c r="AM237" i="13"/>
  <c r="AM236" i="13"/>
  <c r="AM235" i="13"/>
  <c r="AM234" i="13"/>
  <c r="AM233" i="13"/>
  <c r="AM232" i="13"/>
  <c r="AM231" i="13"/>
  <c r="AM230" i="13"/>
  <c r="AM229" i="13"/>
  <c r="AM228" i="13"/>
  <c r="AM227" i="13"/>
  <c r="AM226" i="13"/>
  <c r="AM225" i="13"/>
  <c r="AM224" i="13"/>
  <c r="AM223" i="13"/>
  <c r="AM222" i="13"/>
  <c r="AM221" i="13"/>
  <c r="AM220" i="13"/>
  <c r="AM219" i="13"/>
  <c r="AM218" i="13"/>
  <c r="AM217" i="13"/>
  <c r="AM216" i="13"/>
  <c r="AM215" i="13"/>
  <c r="AM214" i="13"/>
  <c r="AM213" i="13"/>
  <c r="AM212" i="13"/>
  <c r="AM211" i="13"/>
  <c r="AM210" i="13"/>
  <c r="AM209" i="13"/>
  <c r="AM208" i="13"/>
  <c r="AM207" i="13"/>
  <c r="AM206" i="13"/>
  <c r="AM205" i="13"/>
  <c r="AM204" i="13"/>
  <c r="AM203" i="13"/>
  <c r="AM202" i="13"/>
  <c r="AM201" i="13"/>
  <c r="AM200" i="13"/>
  <c r="AM199" i="13"/>
  <c r="AM198" i="13"/>
  <c r="AM197" i="13"/>
  <c r="AM196" i="13"/>
  <c r="AM195" i="13"/>
  <c r="AM194" i="13"/>
  <c r="AM193" i="13"/>
  <c r="AM192" i="13"/>
  <c r="AM191" i="13"/>
  <c r="AM190" i="13"/>
  <c r="AM189" i="13"/>
  <c r="AM188" i="13"/>
  <c r="AM187" i="13"/>
  <c r="AM186" i="13"/>
  <c r="AM185" i="13"/>
  <c r="AM184" i="13"/>
  <c r="AM183" i="13"/>
  <c r="AM182" i="13"/>
  <c r="AM181" i="13"/>
  <c r="AM180" i="13"/>
  <c r="AM179" i="13"/>
  <c r="AM178" i="13"/>
  <c r="AM177" i="13"/>
  <c r="AM176" i="13"/>
  <c r="AM175" i="13"/>
  <c r="AM174" i="13"/>
  <c r="AM173" i="13"/>
  <c r="AM172" i="13"/>
  <c r="AM171" i="13"/>
  <c r="AM170" i="13"/>
  <c r="AM169" i="13"/>
  <c r="AM168" i="13"/>
  <c r="AM167" i="13"/>
  <c r="AM166" i="13"/>
  <c r="AM165" i="13"/>
  <c r="AM164" i="13"/>
  <c r="AM163" i="13"/>
  <c r="AM162" i="13"/>
  <c r="AM161" i="13"/>
  <c r="AM160" i="13"/>
  <c r="AM159" i="13"/>
  <c r="AM158" i="13"/>
  <c r="AM157" i="13"/>
  <c r="AM156" i="13"/>
  <c r="AM155" i="13"/>
  <c r="AM154" i="13"/>
  <c r="AM153" i="13"/>
  <c r="AM152" i="13"/>
  <c r="AM151" i="13"/>
  <c r="AM150" i="13"/>
  <c r="AM149" i="13"/>
  <c r="AM148" i="13"/>
  <c r="AM147" i="13"/>
  <c r="AM146" i="13"/>
  <c r="AM145" i="13"/>
  <c r="AM144" i="13"/>
  <c r="AM143" i="13"/>
  <c r="AM142" i="13"/>
  <c r="AM141" i="13"/>
  <c r="AM140" i="13"/>
  <c r="AM139" i="13"/>
  <c r="AM138" i="13"/>
  <c r="AM137" i="13"/>
  <c r="AM136" i="13"/>
  <c r="AM135" i="13"/>
  <c r="AM134" i="13"/>
  <c r="AM133" i="13"/>
  <c r="AM132" i="13"/>
  <c r="AM131" i="13"/>
  <c r="AM130" i="13"/>
  <c r="AM129" i="13"/>
  <c r="AM128" i="13"/>
  <c r="AM127" i="13"/>
  <c r="AM126" i="13"/>
  <c r="AM125" i="13"/>
  <c r="AM124" i="13"/>
  <c r="AM123" i="13"/>
  <c r="AM122" i="13"/>
  <c r="AM121" i="13"/>
  <c r="AM120" i="13"/>
  <c r="AM119" i="13"/>
  <c r="AM118" i="13"/>
  <c r="AM117" i="13"/>
  <c r="AM116" i="13"/>
  <c r="AM115" i="13"/>
  <c r="AM114" i="13"/>
  <c r="AM113" i="13"/>
  <c r="AM112" i="13"/>
  <c r="AM111" i="13"/>
  <c r="AM110" i="13"/>
  <c r="AM109" i="13"/>
  <c r="AM108" i="13"/>
  <c r="AM107" i="13"/>
  <c r="AM106" i="13"/>
  <c r="AM105" i="13"/>
  <c r="AM104" i="13"/>
  <c r="AM103" i="13"/>
  <c r="AM102" i="13"/>
  <c r="AM101" i="13"/>
  <c r="AM100" i="13"/>
  <c r="AM99" i="13"/>
  <c r="AM98" i="13"/>
  <c r="AM97" i="13"/>
  <c r="AM96" i="13"/>
  <c r="AM95" i="13"/>
  <c r="AM94" i="13"/>
  <c r="AM93" i="13"/>
  <c r="AM92" i="13"/>
  <c r="AM91" i="13"/>
  <c r="AM90" i="13"/>
  <c r="AM89" i="13"/>
  <c r="AM88" i="13"/>
  <c r="AM87" i="13"/>
  <c r="AM86" i="13"/>
  <c r="AM85" i="13"/>
  <c r="AM84" i="13"/>
  <c r="AM83" i="13"/>
  <c r="AM82" i="13"/>
  <c r="AM81" i="13"/>
  <c r="AM80" i="13"/>
  <c r="AM79" i="13"/>
  <c r="AM78" i="13"/>
  <c r="AM77" i="13"/>
  <c r="AM76" i="13"/>
  <c r="AM75" i="13"/>
  <c r="AM74" i="13"/>
  <c r="AM73" i="13"/>
  <c r="AM72" i="13"/>
  <c r="AM71" i="13"/>
  <c r="AM70" i="13"/>
  <c r="AM69" i="13"/>
  <c r="AM68" i="13"/>
  <c r="AM67" i="13"/>
  <c r="AM66" i="13"/>
  <c r="AM65" i="13"/>
  <c r="AM64" i="13"/>
  <c r="AM63" i="13"/>
  <c r="AM62" i="13"/>
  <c r="AM61" i="13"/>
  <c r="AM60" i="13"/>
  <c r="AM59" i="13"/>
  <c r="AM58" i="13"/>
  <c r="AM57" i="13"/>
  <c r="AM56" i="13"/>
  <c r="AM55" i="13"/>
  <c r="AM54" i="13"/>
  <c r="AM53" i="13"/>
  <c r="AM52" i="13"/>
  <c r="AM51" i="13"/>
  <c r="AM50" i="13"/>
  <c r="AM49" i="13"/>
  <c r="AM48" i="13"/>
  <c r="AM47" i="13"/>
  <c r="AM46" i="13"/>
  <c r="AM45" i="13"/>
  <c r="AM44" i="13"/>
  <c r="AM43" i="13"/>
  <c r="AM42" i="13"/>
  <c r="AM41" i="13"/>
  <c r="AM40" i="13"/>
  <c r="AM39" i="13"/>
  <c r="AM38" i="13"/>
  <c r="AM37" i="13"/>
  <c r="AM36" i="13"/>
  <c r="AM35" i="13"/>
  <c r="AM34" i="13"/>
  <c r="AM33" i="13"/>
  <c r="AM32" i="13"/>
  <c r="AM31" i="13"/>
  <c r="AM30" i="13"/>
  <c r="AM29" i="13"/>
  <c r="AM28" i="13"/>
  <c r="AM27" i="13"/>
  <c r="AM26" i="13"/>
  <c r="AM25" i="13"/>
  <c r="AM24" i="13"/>
  <c r="AM23" i="13"/>
  <c r="AM22" i="13"/>
  <c r="AM21" i="13"/>
  <c r="AM20" i="13"/>
  <c r="AM19" i="13"/>
  <c r="AM18" i="13"/>
  <c r="AM17" i="13"/>
  <c r="AM16" i="13"/>
  <c r="AM15" i="13"/>
  <c r="AM14" i="13"/>
  <c r="AJ260" i="13"/>
  <c r="AJ259" i="13"/>
  <c r="AJ258" i="13"/>
  <c r="AJ257" i="13"/>
  <c r="AJ256" i="13"/>
  <c r="AJ255" i="13"/>
  <c r="AJ254" i="13"/>
  <c r="AJ253" i="13"/>
  <c r="AJ252" i="13"/>
  <c r="AJ251" i="13"/>
  <c r="AJ250" i="13"/>
  <c r="AJ249" i="13"/>
  <c r="AJ248" i="13"/>
  <c r="AJ247" i="13"/>
  <c r="AJ246" i="13"/>
  <c r="AJ245" i="13"/>
  <c r="AJ244" i="13"/>
  <c r="AJ243" i="13"/>
  <c r="AJ242" i="13"/>
  <c r="AJ241" i="13"/>
  <c r="AJ240" i="13"/>
  <c r="AJ239" i="13"/>
  <c r="AJ238" i="13"/>
  <c r="AJ237" i="13"/>
  <c r="AJ236" i="13"/>
  <c r="AJ235" i="13"/>
  <c r="AJ234" i="13"/>
  <c r="AJ233" i="13"/>
  <c r="AJ232" i="13"/>
  <c r="AJ231" i="13"/>
  <c r="AJ230" i="13"/>
  <c r="AJ229" i="13"/>
  <c r="AJ228" i="13"/>
  <c r="AJ227" i="13"/>
  <c r="AJ226" i="13"/>
  <c r="AJ225" i="13"/>
  <c r="AJ224" i="13"/>
  <c r="AJ223" i="13"/>
  <c r="AJ222" i="13"/>
  <c r="AJ221" i="13"/>
  <c r="AJ220" i="13"/>
  <c r="AJ219" i="13"/>
  <c r="AJ218" i="13"/>
  <c r="AJ217" i="13"/>
  <c r="AJ216" i="13"/>
  <c r="AJ215" i="13"/>
  <c r="AJ214" i="13"/>
  <c r="AJ213" i="13"/>
  <c r="AJ212" i="13"/>
  <c r="AJ211" i="13"/>
  <c r="AJ210" i="13"/>
  <c r="AJ209" i="13"/>
  <c r="AJ208" i="13"/>
  <c r="AJ207" i="13"/>
  <c r="AJ206" i="13"/>
  <c r="AJ205" i="13"/>
  <c r="AJ204" i="13"/>
  <c r="AJ203" i="13"/>
  <c r="AJ202" i="13"/>
  <c r="AJ201" i="13"/>
  <c r="AJ200" i="13"/>
  <c r="AJ199" i="13"/>
  <c r="AJ198" i="13"/>
  <c r="AJ197" i="13"/>
  <c r="AJ196" i="13"/>
  <c r="AJ195" i="13"/>
  <c r="AJ194" i="13"/>
  <c r="AJ193" i="13"/>
  <c r="AJ192" i="13"/>
  <c r="AJ191" i="13"/>
  <c r="AJ190" i="13"/>
  <c r="AJ189" i="13"/>
  <c r="AJ188" i="13"/>
  <c r="AJ187" i="13"/>
  <c r="AJ186" i="13"/>
  <c r="AJ185" i="13"/>
  <c r="AJ184" i="13"/>
  <c r="AJ183" i="13"/>
  <c r="AJ182" i="13"/>
  <c r="AJ181" i="13"/>
  <c r="AJ180" i="13"/>
  <c r="AJ179" i="13"/>
  <c r="AJ178" i="13"/>
  <c r="AJ177" i="13"/>
  <c r="AJ176" i="13"/>
  <c r="AJ175" i="13"/>
  <c r="AJ174" i="13"/>
  <c r="AJ173" i="13"/>
  <c r="AJ172" i="13"/>
  <c r="AJ171" i="13"/>
  <c r="AJ170" i="13"/>
  <c r="AJ169" i="13"/>
  <c r="AJ168" i="13"/>
  <c r="AJ167" i="13"/>
  <c r="AJ166" i="13"/>
  <c r="AJ165" i="13"/>
  <c r="AJ164" i="13"/>
  <c r="AJ163" i="13"/>
  <c r="AJ162" i="13"/>
  <c r="AJ161" i="13"/>
  <c r="AJ160" i="13"/>
  <c r="AJ159" i="13"/>
  <c r="AJ158" i="13"/>
  <c r="AJ157" i="13"/>
  <c r="AJ156" i="13"/>
  <c r="AJ155" i="13"/>
  <c r="AJ154" i="13"/>
  <c r="AJ153" i="13"/>
  <c r="AJ152" i="13"/>
  <c r="AJ151" i="13"/>
  <c r="AJ150" i="13"/>
  <c r="AJ149" i="13"/>
  <c r="AJ148" i="13"/>
  <c r="AJ147" i="13"/>
  <c r="AJ146" i="13"/>
  <c r="AJ145" i="13"/>
  <c r="AJ144" i="13"/>
  <c r="AJ143" i="13"/>
  <c r="AJ142" i="13"/>
  <c r="AJ141" i="13"/>
  <c r="AJ140" i="13"/>
  <c r="AJ139" i="13"/>
  <c r="AJ138" i="13"/>
  <c r="AJ137" i="13"/>
  <c r="AJ136" i="13"/>
  <c r="AJ135" i="13"/>
  <c r="AJ134" i="13"/>
  <c r="AJ133" i="13"/>
  <c r="AJ132" i="13"/>
  <c r="AJ131" i="13"/>
  <c r="AJ130" i="13"/>
  <c r="AJ129" i="13"/>
  <c r="AJ128" i="13"/>
  <c r="AJ127" i="13"/>
  <c r="AJ126" i="13"/>
  <c r="AJ125" i="13"/>
  <c r="AJ124" i="13"/>
  <c r="AJ123" i="13"/>
  <c r="AJ122" i="13"/>
  <c r="AJ121" i="13"/>
  <c r="AJ120" i="13"/>
  <c r="AJ119" i="13"/>
  <c r="AJ118" i="13"/>
  <c r="AJ117" i="13"/>
  <c r="AJ116" i="13"/>
  <c r="AJ115" i="13"/>
  <c r="AJ114" i="13"/>
  <c r="AJ113" i="13"/>
  <c r="AJ112" i="13"/>
  <c r="AJ111" i="13"/>
  <c r="AJ110" i="13"/>
  <c r="AJ109" i="13"/>
  <c r="AJ108" i="13"/>
  <c r="AJ107" i="13"/>
  <c r="AJ106" i="13"/>
  <c r="AJ105" i="13"/>
  <c r="AJ104" i="13"/>
  <c r="AJ103" i="13"/>
  <c r="AJ102" i="13"/>
  <c r="AJ101" i="13"/>
  <c r="AJ100" i="13"/>
  <c r="AJ99" i="13"/>
  <c r="AJ98" i="13"/>
  <c r="AJ97" i="13"/>
  <c r="AJ96" i="13"/>
  <c r="AJ95" i="13"/>
  <c r="AJ94" i="13"/>
  <c r="AJ93" i="13"/>
  <c r="AJ92" i="13"/>
  <c r="AJ91" i="13"/>
  <c r="AJ90" i="13"/>
  <c r="AJ89" i="13"/>
  <c r="AJ88" i="13"/>
  <c r="AJ87" i="13"/>
  <c r="AJ86" i="13"/>
  <c r="AJ85" i="13"/>
  <c r="AJ84" i="13"/>
  <c r="AJ83" i="13"/>
  <c r="AJ82" i="13"/>
  <c r="AJ81" i="13"/>
  <c r="AJ80" i="13"/>
  <c r="AJ79" i="13"/>
  <c r="AJ78" i="13"/>
  <c r="AJ77" i="13"/>
  <c r="AJ76" i="13"/>
  <c r="AJ75" i="13"/>
  <c r="AJ74" i="13"/>
  <c r="AJ73" i="13"/>
  <c r="AJ72" i="13"/>
  <c r="AJ71" i="13"/>
  <c r="AJ70" i="13"/>
  <c r="AJ69" i="13"/>
  <c r="AJ68" i="13"/>
  <c r="AJ67" i="13"/>
  <c r="AJ66" i="13"/>
  <c r="AJ65" i="13"/>
  <c r="AJ64" i="13"/>
  <c r="AJ63" i="13"/>
  <c r="AJ62" i="13"/>
  <c r="AJ61" i="13"/>
  <c r="AJ60" i="13"/>
  <c r="AJ59" i="13"/>
  <c r="AJ58" i="13"/>
  <c r="AJ57" i="13"/>
  <c r="AJ56" i="13"/>
  <c r="AJ55" i="13"/>
  <c r="AJ54" i="13"/>
  <c r="AJ53" i="13"/>
  <c r="AJ52" i="13"/>
  <c r="AJ51" i="13"/>
  <c r="AJ50" i="13"/>
  <c r="AJ49" i="13"/>
  <c r="AJ48" i="13"/>
  <c r="AJ47" i="13"/>
  <c r="AJ46" i="13"/>
  <c r="AJ45" i="13"/>
  <c r="AJ44" i="13"/>
  <c r="AJ43" i="13"/>
  <c r="AJ42" i="13"/>
  <c r="AJ41" i="13"/>
  <c r="AJ40" i="13"/>
  <c r="AJ39" i="13"/>
  <c r="AJ38" i="13"/>
  <c r="AJ37" i="13"/>
  <c r="AJ36" i="13"/>
  <c r="AJ35" i="13"/>
  <c r="AJ34" i="13"/>
  <c r="AJ33" i="13"/>
  <c r="AJ32" i="13"/>
  <c r="AJ31" i="13"/>
  <c r="AJ30" i="13"/>
  <c r="AJ29" i="13"/>
  <c r="AJ28" i="13"/>
  <c r="AJ26" i="13"/>
  <c r="AJ25" i="13"/>
  <c r="AJ24" i="13"/>
  <c r="AJ23" i="13"/>
  <c r="AJ22" i="13"/>
  <c r="AJ21" i="13"/>
  <c r="AJ20" i="13"/>
  <c r="AJ19" i="13"/>
  <c r="AJ18" i="13"/>
  <c r="AJ17" i="13"/>
  <c r="AJ16" i="13"/>
  <c r="AJ15" i="13"/>
  <c r="AJ14" i="13"/>
  <c r="AJ27" i="13"/>
  <c r="O122" i="13"/>
  <c r="O123" i="13"/>
  <c r="O124" i="13"/>
  <c r="O125" i="13"/>
  <c r="O126" i="13"/>
  <c r="O127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O144" i="13"/>
  <c r="O145" i="13"/>
  <c r="O146" i="13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O159" i="13"/>
  <c r="O160" i="13"/>
  <c r="O161" i="13"/>
  <c r="O162" i="13"/>
  <c r="O163" i="13"/>
  <c r="O164" i="13"/>
  <c r="O165" i="13"/>
  <c r="O166" i="13"/>
  <c r="O167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81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O201" i="13"/>
  <c r="O202" i="13"/>
  <c r="O203" i="13"/>
  <c r="O204" i="13"/>
  <c r="O205" i="13"/>
  <c r="O206" i="13"/>
  <c r="O207" i="13"/>
  <c r="O208" i="13"/>
  <c r="O209" i="13"/>
  <c r="O210" i="13"/>
  <c r="O211" i="13"/>
  <c r="O212" i="13"/>
  <c r="O213" i="13"/>
  <c r="O214" i="13"/>
  <c r="O215" i="13"/>
  <c r="O216" i="13"/>
  <c r="O217" i="13"/>
  <c r="O218" i="13"/>
  <c r="O219" i="13"/>
  <c r="O220" i="13"/>
  <c r="O221" i="13"/>
  <c r="O222" i="13"/>
  <c r="O223" i="13"/>
  <c r="O224" i="13"/>
  <c r="O225" i="13"/>
  <c r="O226" i="13"/>
  <c r="O227" i="13"/>
  <c r="O228" i="13"/>
  <c r="O229" i="13"/>
  <c r="O230" i="13"/>
  <c r="O231" i="13"/>
  <c r="O232" i="13"/>
  <c r="O233" i="13"/>
  <c r="O234" i="13"/>
  <c r="O235" i="13"/>
  <c r="O236" i="13"/>
  <c r="O237" i="13"/>
  <c r="O238" i="13"/>
  <c r="O239" i="13"/>
  <c r="O240" i="13"/>
  <c r="O241" i="13"/>
  <c r="O242" i="13"/>
  <c r="O243" i="13"/>
  <c r="O244" i="13"/>
  <c r="O245" i="13"/>
  <c r="O246" i="13"/>
  <c r="O247" i="13"/>
  <c r="O248" i="13"/>
  <c r="O249" i="13"/>
  <c r="O250" i="13"/>
  <c r="O251" i="13"/>
  <c r="O252" i="13"/>
  <c r="O253" i="13"/>
  <c r="O254" i="13"/>
  <c r="O255" i="13"/>
  <c r="O256" i="13"/>
  <c r="O257" i="13"/>
  <c r="O258" i="13"/>
  <c r="O259" i="13"/>
  <c r="O260" i="13"/>
  <c r="AV18" i="13"/>
  <c r="AW18" i="13" s="1"/>
  <c r="R18" i="13"/>
  <c r="O18" i="13"/>
  <c r="E18" i="13"/>
  <c r="AV20" i="13"/>
  <c r="AW20" i="13" s="1"/>
  <c r="R20" i="13"/>
  <c r="O20" i="13"/>
  <c r="E20" i="13"/>
  <c r="K293" i="13" l="1"/>
  <c r="AJ261" i="13"/>
  <c r="H268" i="13" l="1"/>
  <c r="Z75" i="10"/>
  <c r="AA75" i="10"/>
  <c r="L289" i="13"/>
  <c r="K290" i="13"/>
  <c r="J290" i="13"/>
  <c r="H58" i="10"/>
  <c r="H59" i="10"/>
  <c r="H60" i="10"/>
  <c r="H61" i="10"/>
  <c r="H62" i="10"/>
  <c r="C1" i="4"/>
  <c r="C2" i="4"/>
  <c r="J280" i="13"/>
  <c r="F80" i="10" l="1"/>
  <c r="C3" i="4" l="1"/>
  <c r="AV129" i="13"/>
  <c r="AW129" i="13" s="1"/>
  <c r="AV15" i="13"/>
  <c r="AW15" i="13" s="1"/>
  <c r="AV16" i="13"/>
  <c r="AW16" i="13" s="1"/>
  <c r="AV17" i="13"/>
  <c r="AW17" i="13" s="1"/>
  <c r="AV19" i="13"/>
  <c r="AW19" i="13" s="1"/>
  <c r="AV21" i="13"/>
  <c r="AW21" i="13" s="1"/>
  <c r="AV22" i="13"/>
  <c r="AW22" i="13" s="1"/>
  <c r="AV23" i="13"/>
  <c r="AW23" i="13" s="1"/>
  <c r="AV24" i="13"/>
  <c r="AW24" i="13" s="1"/>
  <c r="AV25" i="13"/>
  <c r="AW25" i="13" s="1"/>
  <c r="AV26" i="13"/>
  <c r="AW26" i="13" s="1"/>
  <c r="AV27" i="13"/>
  <c r="AW27" i="13" s="1"/>
  <c r="AV28" i="13"/>
  <c r="AW28" i="13" s="1"/>
  <c r="AV29" i="13"/>
  <c r="AW29" i="13" s="1"/>
  <c r="AV30" i="13"/>
  <c r="AW30" i="13" s="1"/>
  <c r="AV31" i="13"/>
  <c r="AW31" i="13" s="1"/>
  <c r="AV32" i="13"/>
  <c r="AW32" i="13" s="1"/>
  <c r="AV33" i="13"/>
  <c r="AW33" i="13" s="1"/>
  <c r="AV34" i="13"/>
  <c r="AW34" i="13" s="1"/>
  <c r="AV35" i="13"/>
  <c r="AW35" i="13" s="1"/>
  <c r="AV36" i="13"/>
  <c r="AW36" i="13" s="1"/>
  <c r="AV37" i="13"/>
  <c r="AW37" i="13" s="1"/>
  <c r="AV38" i="13"/>
  <c r="AW38" i="13" s="1"/>
  <c r="AV39" i="13"/>
  <c r="AW39" i="13" s="1"/>
  <c r="AV40" i="13"/>
  <c r="AW40" i="13" s="1"/>
  <c r="AV41" i="13"/>
  <c r="AW41" i="13" s="1"/>
  <c r="AV42" i="13"/>
  <c r="AW42" i="13" s="1"/>
  <c r="AV43" i="13"/>
  <c r="AW43" i="13" s="1"/>
  <c r="AV44" i="13"/>
  <c r="AW44" i="13" s="1"/>
  <c r="AV45" i="13"/>
  <c r="AW45" i="13" s="1"/>
  <c r="AV46" i="13"/>
  <c r="AW46" i="13" s="1"/>
  <c r="AV47" i="13"/>
  <c r="AW47" i="13" s="1"/>
  <c r="AV48" i="13"/>
  <c r="AW48" i="13" s="1"/>
  <c r="AV49" i="13"/>
  <c r="AW49" i="13" s="1"/>
  <c r="AV50" i="13"/>
  <c r="AW50" i="13" s="1"/>
  <c r="AV51" i="13"/>
  <c r="AW51" i="13" s="1"/>
  <c r="AV52" i="13"/>
  <c r="AW52" i="13" s="1"/>
  <c r="AV53" i="13"/>
  <c r="AW53" i="13" s="1"/>
  <c r="AV54" i="13"/>
  <c r="AW54" i="13" s="1"/>
  <c r="AV55" i="13"/>
  <c r="AW55" i="13" s="1"/>
  <c r="AV56" i="13"/>
  <c r="AW56" i="13" s="1"/>
  <c r="AV57" i="13"/>
  <c r="AW57" i="13" s="1"/>
  <c r="AV58" i="13"/>
  <c r="AW58" i="13" s="1"/>
  <c r="AV59" i="13"/>
  <c r="AW59" i="13" s="1"/>
  <c r="AV60" i="13"/>
  <c r="AW60" i="13" s="1"/>
  <c r="AV61" i="13"/>
  <c r="AW61" i="13" s="1"/>
  <c r="AV62" i="13"/>
  <c r="AW62" i="13" s="1"/>
  <c r="AV63" i="13"/>
  <c r="AW63" i="13" s="1"/>
  <c r="AV64" i="13"/>
  <c r="AW64" i="13" s="1"/>
  <c r="AV65" i="13"/>
  <c r="AW65" i="13" s="1"/>
  <c r="AV66" i="13"/>
  <c r="AW66" i="13" s="1"/>
  <c r="AV67" i="13"/>
  <c r="AW67" i="13" s="1"/>
  <c r="AV68" i="13"/>
  <c r="AW68" i="13" s="1"/>
  <c r="AV69" i="13"/>
  <c r="AW69" i="13" s="1"/>
  <c r="AV70" i="13"/>
  <c r="AW70" i="13" s="1"/>
  <c r="AV71" i="13"/>
  <c r="AW71" i="13" s="1"/>
  <c r="AV72" i="13"/>
  <c r="AW72" i="13" s="1"/>
  <c r="AV73" i="13"/>
  <c r="AW73" i="13" s="1"/>
  <c r="AV74" i="13"/>
  <c r="AW74" i="13" s="1"/>
  <c r="AV75" i="13"/>
  <c r="AW75" i="13" s="1"/>
  <c r="AV76" i="13"/>
  <c r="AW76" i="13" s="1"/>
  <c r="AV77" i="13"/>
  <c r="AW77" i="13" s="1"/>
  <c r="AV78" i="13"/>
  <c r="AW78" i="13" s="1"/>
  <c r="AV79" i="13"/>
  <c r="AW79" i="13" s="1"/>
  <c r="AV80" i="13"/>
  <c r="AW80" i="13" s="1"/>
  <c r="AV81" i="13"/>
  <c r="AW81" i="13" s="1"/>
  <c r="AV82" i="13"/>
  <c r="AW82" i="13" s="1"/>
  <c r="AV83" i="13"/>
  <c r="AW83" i="13" s="1"/>
  <c r="AV84" i="13"/>
  <c r="AW84" i="13" s="1"/>
  <c r="AV85" i="13"/>
  <c r="AW85" i="13" s="1"/>
  <c r="AV86" i="13"/>
  <c r="AW86" i="13" s="1"/>
  <c r="AV87" i="13"/>
  <c r="AW87" i="13" s="1"/>
  <c r="AV88" i="13"/>
  <c r="AW88" i="13" s="1"/>
  <c r="AV89" i="13"/>
  <c r="AW89" i="13" s="1"/>
  <c r="AV90" i="13"/>
  <c r="AW90" i="13" s="1"/>
  <c r="AV91" i="13"/>
  <c r="AW91" i="13" s="1"/>
  <c r="AV92" i="13"/>
  <c r="AW92" i="13" s="1"/>
  <c r="AV93" i="13"/>
  <c r="AW93" i="13" s="1"/>
  <c r="AV94" i="13"/>
  <c r="AW94" i="13" s="1"/>
  <c r="AV95" i="13"/>
  <c r="AW95" i="13" s="1"/>
  <c r="AV96" i="13"/>
  <c r="AW96" i="13" s="1"/>
  <c r="AV97" i="13"/>
  <c r="AW97" i="13" s="1"/>
  <c r="AV98" i="13"/>
  <c r="AW98" i="13" s="1"/>
  <c r="AV99" i="13"/>
  <c r="AW99" i="13" s="1"/>
  <c r="AV100" i="13"/>
  <c r="AW100" i="13" s="1"/>
  <c r="AV101" i="13"/>
  <c r="AW101" i="13" s="1"/>
  <c r="AV102" i="13"/>
  <c r="AW102" i="13" s="1"/>
  <c r="AV103" i="13"/>
  <c r="AW103" i="13" s="1"/>
  <c r="AV104" i="13"/>
  <c r="AW104" i="13" s="1"/>
  <c r="AV105" i="13"/>
  <c r="AW105" i="13" s="1"/>
  <c r="AV106" i="13"/>
  <c r="AW106" i="13" s="1"/>
  <c r="AV107" i="13"/>
  <c r="AW107" i="13" s="1"/>
  <c r="AV108" i="13"/>
  <c r="AW108" i="13" s="1"/>
  <c r="AV109" i="13"/>
  <c r="AW109" i="13" s="1"/>
  <c r="AV110" i="13"/>
  <c r="AW110" i="13" s="1"/>
  <c r="AV111" i="13"/>
  <c r="AW111" i="13" s="1"/>
  <c r="AV112" i="13"/>
  <c r="AW112" i="13" s="1"/>
  <c r="AV113" i="13"/>
  <c r="AW113" i="13" s="1"/>
  <c r="AV114" i="13"/>
  <c r="AW114" i="13" s="1"/>
  <c r="AV115" i="13"/>
  <c r="AW115" i="13" s="1"/>
  <c r="AV116" i="13"/>
  <c r="AW116" i="13" s="1"/>
  <c r="AV117" i="13"/>
  <c r="AW117" i="13" s="1"/>
  <c r="AV118" i="13"/>
  <c r="AW118" i="13" s="1"/>
  <c r="AV119" i="13"/>
  <c r="AW119" i="13" s="1"/>
  <c r="AV120" i="13"/>
  <c r="AW120" i="13" s="1"/>
  <c r="AV121" i="13"/>
  <c r="AW121" i="13" s="1"/>
  <c r="AV122" i="13"/>
  <c r="AW122" i="13" s="1"/>
  <c r="AV123" i="13"/>
  <c r="AW123" i="13" s="1"/>
  <c r="AV124" i="13"/>
  <c r="AW124" i="13" s="1"/>
  <c r="AV125" i="13"/>
  <c r="AW125" i="13" s="1"/>
  <c r="AV126" i="13"/>
  <c r="AW126" i="13" s="1"/>
  <c r="AV127" i="13"/>
  <c r="AW127" i="13" s="1"/>
  <c r="AV128" i="13"/>
  <c r="AW128" i="13" s="1"/>
  <c r="AV14" i="13"/>
  <c r="AW14" i="13" s="1"/>
  <c r="J286" i="13"/>
  <c r="K283" i="13"/>
  <c r="J283" i="13"/>
  <c r="I16" i="13"/>
  <c r="I17" i="13"/>
  <c r="I19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5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19" i="13"/>
  <c r="E17" i="13"/>
  <c r="E16" i="13"/>
  <c r="E15" i="13"/>
  <c r="C130" i="13"/>
  <c r="C129" i="13"/>
  <c r="C128" i="13"/>
  <c r="C127" i="13"/>
  <c r="C126" i="13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4" i="13"/>
  <c r="C23" i="13"/>
  <c r="C22" i="13"/>
  <c r="C21" i="13"/>
  <c r="C17" i="13"/>
  <c r="C16" i="13"/>
  <c r="C15" i="13"/>
  <c r="C14" i="13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63" i="10"/>
  <c r="H64" i="10"/>
  <c r="H65" i="10"/>
  <c r="H66" i="10"/>
  <c r="H67" i="10"/>
  <c r="H68" i="10"/>
  <c r="H69" i="10"/>
  <c r="H70" i="10"/>
  <c r="H71" i="10"/>
  <c r="H72" i="10"/>
  <c r="C4" i="4" l="1"/>
  <c r="N263" i="13"/>
  <c r="M263" i="13"/>
  <c r="J274" i="13"/>
  <c r="C5" i="4" l="1"/>
  <c r="F81" i="10"/>
  <c r="C6" i="4" l="1"/>
  <c r="J76" i="10"/>
  <c r="C7" i="4" l="1"/>
  <c r="I76" i="10"/>
  <c r="J278" i="13"/>
  <c r="J285" i="13"/>
  <c r="C8" i="4" l="1"/>
  <c r="C9" i="4"/>
  <c r="R21" i="13" l="1"/>
  <c r="R22" i="13"/>
  <c r="R23" i="13"/>
  <c r="R24" i="13"/>
  <c r="R25" i="13"/>
  <c r="O21" i="13"/>
  <c r="O22" i="13"/>
  <c r="O23" i="13"/>
  <c r="O24" i="13"/>
  <c r="O25" i="13"/>
  <c r="AE51" i="13"/>
  <c r="AE50" i="13"/>
  <c r="AE49" i="13"/>
  <c r="AE47" i="13"/>
  <c r="AE46" i="13"/>
  <c r="AE45" i="13"/>
  <c r="AE44" i="13"/>
  <c r="AE43" i="13"/>
  <c r="AE42" i="13"/>
  <c r="AE41" i="13"/>
  <c r="K274" i="13"/>
  <c r="N273" i="13" l="1"/>
  <c r="N280" i="13"/>
  <c r="N282" i="13"/>
  <c r="N285" i="13"/>
  <c r="J271" i="13"/>
  <c r="R16" i="13"/>
  <c r="R17" i="13"/>
  <c r="R19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R89" i="13"/>
  <c r="R90" i="13"/>
  <c r="R91" i="13"/>
  <c r="R92" i="13"/>
  <c r="R93" i="13"/>
  <c r="R94" i="13"/>
  <c r="R95" i="13"/>
  <c r="R96" i="13"/>
  <c r="R97" i="13"/>
  <c r="R98" i="13"/>
  <c r="R99" i="13"/>
  <c r="R100" i="13"/>
  <c r="R101" i="13"/>
  <c r="R102" i="13"/>
  <c r="R103" i="13"/>
  <c r="R104" i="13"/>
  <c r="R105" i="13"/>
  <c r="R106" i="13"/>
  <c r="R107" i="13"/>
  <c r="R108" i="13"/>
  <c r="R109" i="13"/>
  <c r="R110" i="13"/>
  <c r="R111" i="13"/>
  <c r="R112" i="13"/>
  <c r="R113" i="13"/>
  <c r="R114" i="13"/>
  <c r="R116" i="13"/>
  <c r="R117" i="13"/>
  <c r="R118" i="13"/>
  <c r="R119" i="13"/>
  <c r="R120" i="13"/>
  <c r="R121" i="13"/>
  <c r="R122" i="13"/>
  <c r="R123" i="13"/>
  <c r="R124" i="13"/>
  <c r="R125" i="13"/>
  <c r="R126" i="13"/>
  <c r="R127" i="13"/>
  <c r="R128" i="13"/>
  <c r="R15" i="13"/>
  <c r="R14" i="13"/>
  <c r="O19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6" i="13"/>
  <c r="O117" i="13"/>
  <c r="O118" i="13"/>
  <c r="O119" i="13"/>
  <c r="O120" i="13"/>
  <c r="O121" i="13"/>
  <c r="O15" i="13"/>
  <c r="O16" i="13"/>
  <c r="O17" i="13"/>
  <c r="R261" i="13" l="1"/>
  <c r="AE14" i="13"/>
  <c r="K275" i="13" l="1"/>
  <c r="N275" i="13" l="1"/>
  <c r="O14" i="13" l="1"/>
  <c r="O261" i="13" s="1"/>
  <c r="J275" i="13"/>
  <c r="K272" i="13" l="1"/>
  <c r="N272" i="13" s="1"/>
  <c r="J272" i="13"/>
  <c r="K271" i="13"/>
  <c r="N271" i="13" s="1"/>
  <c r="K270" i="13"/>
  <c r="N270" i="13" s="1"/>
  <c r="J270" i="13"/>
  <c r="J281" i="13" l="1"/>
  <c r="J279" i="13"/>
  <c r="K281" i="13"/>
  <c r="N281" i="13" s="1"/>
  <c r="K286" i="13"/>
  <c r="N286" i="13" s="1"/>
  <c r="J288" i="13"/>
  <c r="N284" i="13"/>
  <c r="N283" i="13"/>
  <c r="F83" i="10"/>
  <c r="K39" i="10"/>
  <c r="H39" i="10" s="1"/>
  <c r="K38" i="10"/>
  <c r="H38" i="10" s="1"/>
  <c r="K37" i="10"/>
  <c r="H37" i="10" s="1"/>
  <c r="K36" i="10"/>
  <c r="H36" i="10" s="1"/>
  <c r="K35" i="10"/>
  <c r="H35" i="10" l="1"/>
  <c r="H75" i="10" s="1"/>
  <c r="K75" i="10"/>
  <c r="F82" i="10"/>
  <c r="F84" i="10"/>
  <c r="F85" i="10" l="1"/>
  <c r="N274" i="13"/>
  <c r="Y71" i="13"/>
  <c r="K277" i="13"/>
  <c r="J277" i="13"/>
  <c r="K288" i="13"/>
  <c r="N288" i="13" s="1"/>
  <c r="AE70" i="13"/>
  <c r="AE69" i="13"/>
  <c r="AE68" i="13"/>
  <c r="AE67" i="13"/>
  <c r="AE66" i="13"/>
  <c r="AE65" i="13"/>
  <c r="AE63" i="13"/>
  <c r="AE62" i="13"/>
  <c r="AE61" i="13"/>
  <c r="AE60" i="13"/>
  <c r="AE59" i="13"/>
  <c r="AE58" i="13"/>
  <c r="AE57" i="13"/>
  <c r="AE56" i="13"/>
  <c r="AE55" i="13"/>
  <c r="AE54" i="13"/>
  <c r="AE53" i="13"/>
  <c r="AE52" i="13"/>
  <c r="AE48" i="13"/>
  <c r="AE64" i="13"/>
  <c r="J262" i="13" l="1"/>
  <c r="AE261" i="13"/>
  <c r="N277" i="13"/>
  <c r="J263" i="13" l="1"/>
  <c r="W262" i="13"/>
  <c r="K264" i="13" l="1"/>
  <c r="J276" i="13"/>
  <c r="J265" i="13" s="1"/>
  <c r="L266" i="13" s="1"/>
  <c r="K278" i="13"/>
  <c r="K279" i="13"/>
  <c r="J289" i="13" l="1"/>
  <c r="N279" i="13"/>
  <c r="N278" i="13"/>
  <c r="K276" i="13"/>
  <c r="N276" i="13" s="1"/>
  <c r="K262" i="13"/>
  <c r="K263" i="13" l="1"/>
  <c r="K265" i="13" s="1"/>
  <c r="M266" i="13" s="1"/>
  <c r="L265" i="13"/>
  <c r="Y68" i="13"/>
  <c r="Y69" i="13"/>
  <c r="E14" i="13" l="1"/>
  <c r="Y65" i="13" l="1"/>
  <c r="Y66" i="13"/>
  <c r="Y67" i="13"/>
  <c r="Y70" i="13"/>
  <c r="Y73" i="13"/>
  <c r="Y74" i="13"/>
  <c r="Y81" i="13"/>
  <c r="Y82" i="13"/>
  <c r="Y83" i="13"/>
  <c r="Y84" i="13"/>
  <c r="Y85" i="13"/>
  <c r="Y86" i="13"/>
  <c r="Y87" i="13"/>
  <c r="Y88" i="13"/>
  <c r="Y89" i="13"/>
  <c r="Y90" i="13"/>
  <c r="Y91" i="13"/>
  <c r="Y92" i="13"/>
  <c r="Y93" i="13"/>
  <c r="Y94" i="13"/>
  <c r="Y95" i="13"/>
  <c r="Y96" i="13"/>
  <c r="Y97" i="13"/>
  <c r="Y98" i="13"/>
  <c r="Y99" i="13"/>
  <c r="Y100" i="13"/>
  <c r="Y101" i="13"/>
  <c r="Y102" i="13"/>
  <c r="Y103" i="13"/>
  <c r="Y104" i="13"/>
  <c r="Y105" i="13"/>
  <c r="Y106" i="13"/>
  <c r="Y107" i="13"/>
  <c r="Y108" i="13"/>
  <c r="Y109" i="13"/>
  <c r="Y110" i="13"/>
  <c r="Y111" i="13"/>
  <c r="Y112" i="13"/>
  <c r="Y14" i="13" l="1"/>
  <c r="Y80" i="13"/>
  <c r="Y79" i="13"/>
  <c r="Y78" i="13"/>
  <c r="Y77" i="13"/>
  <c r="Y76" i="13"/>
  <c r="Y75" i="13"/>
  <c r="Y261" i="13" l="1"/>
  <c r="K287" i="13"/>
  <c r="AB117" i="13"/>
  <c r="AB116" i="13"/>
  <c r="AB114" i="13"/>
  <c r="AB113" i="13"/>
  <c r="AB112" i="13"/>
  <c r="AB111" i="13"/>
  <c r="AB110" i="13"/>
  <c r="AB109" i="13"/>
  <c r="AB108" i="13"/>
  <c r="AB107" i="13"/>
  <c r="AB106" i="13"/>
  <c r="AB105" i="13"/>
  <c r="AB104" i="13"/>
  <c r="AB103" i="13"/>
  <c r="AB102" i="13"/>
  <c r="AB101" i="13"/>
  <c r="AB261" i="13" l="1"/>
  <c r="K289" i="13"/>
  <c r="K291" i="13" s="1"/>
  <c r="N287" i="13"/>
  <c r="G981" i="10"/>
  <c r="F981" i="10"/>
  <c r="F980" i="10"/>
  <c r="W974" i="10"/>
  <c r="N289" i="13" l="1"/>
  <c r="F87" i="10"/>
  <c r="K292" i="13" l="1"/>
  <c r="G295" i="13"/>
  <c r="K76" i="10" l="1"/>
  <c r="G296" i="13"/>
  <c r="G297" i="13" s="1"/>
  <c r="L297" i="13" s="1"/>
  <c r="L299" i="13" s="1"/>
  <c r="C11" i="4" l="1"/>
  <c r="C10" i="4" l="1"/>
  <c r="C12" i="4" l="1"/>
  <c r="C13" i="4" l="1"/>
  <c r="C14" i="4" l="1"/>
  <c r="C15" i="4" l="1"/>
  <c r="C17" i="4" l="1"/>
  <c r="C16" i="4"/>
  <c r="C18" i="4" l="1"/>
  <c r="C19" i="4" l="1"/>
  <c r="C20" i="4" l="1"/>
  <c r="C21" i="4" l="1"/>
  <c r="C22" i="4" l="1"/>
  <c r="C23" i="4" l="1"/>
  <c r="C24" i="4" l="1"/>
  <c r="C25" i="4" l="1"/>
  <c r="C26" i="4" l="1"/>
  <c r="C27" i="4" l="1"/>
  <c r="C28" i="4" l="1"/>
  <c r="C30" i="4" l="1"/>
  <c r="C2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Delia Tunaru</author>
  </authors>
  <commentList>
    <comment ref="N27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Delia Tunaru:</t>
        </r>
        <r>
          <rPr>
            <sz val="9"/>
            <color indexed="81"/>
            <rFont val="Tahoma"/>
            <family val="2"/>
          </rPr>
          <t xml:space="preserve">
diferenta pe TVA la incasare se cumpoune din fact AI din luna precedenta</t>
        </r>
      </text>
    </comment>
  </commentList>
</comments>
</file>

<file path=xl/sharedStrings.xml><?xml version="1.0" encoding="utf-8"?>
<sst xmlns="http://schemas.openxmlformats.org/spreadsheetml/2006/main" count="1993" uniqueCount="575">
  <si>
    <t>BIMED TEKNIK ROMANIA S.R.L.</t>
  </si>
  <si>
    <t>Cod unic de înregistrare: 37623474</t>
  </si>
  <si>
    <r>
      <t xml:space="preserve">Registru Comertului: </t>
    </r>
    <r>
      <rPr>
        <b/>
        <sz val="8"/>
        <rFont val="Arial"/>
        <family val="2"/>
      </rPr>
      <t>J3/2767/2018</t>
    </r>
  </si>
  <si>
    <t>Adresă sediu social: Sat Oarja, Comuna Oarja, Strada Dacia, Nr. 3, Judet Argeş</t>
  </si>
  <si>
    <t>Document</t>
  </si>
  <si>
    <t>Furnizorul/Prestatorul</t>
  </si>
  <si>
    <t>Cod
Taxa</t>
  </si>
  <si>
    <t>Total document
(inclusiv TVA)</t>
  </si>
  <si>
    <t>Achizitii de bunuri si servicii din tara si importul de bunuri taxabile</t>
  </si>
  <si>
    <t>Achizitii de bunuri din
tara si import scutite,
alte achizitii scutite,
alte achizitii
neimpozabile</t>
  </si>
  <si>
    <t>Valoare plătită
inclusiv TVA</t>
  </si>
  <si>
    <t>Operaţiuni exigibile</t>
  </si>
  <si>
    <t>Operaţiuni neexigibile</t>
  </si>
  <si>
    <t>Check</t>
  </si>
  <si>
    <t>Achiziţii intracomunitare de bunuri şi servicii</t>
  </si>
  <si>
    <t>Achizitii pentru care beneficiarul este obligat la plata TVA (altele decât achiziţiile intracomunitare de bunuri şi servicii)</t>
  </si>
  <si>
    <t>Operaţiuni supuse taxării inverse conform art. 160 din Codul fiscal pentru care beneficiarul este obligat la plata TVA</t>
  </si>
  <si>
    <t>Aditionale</t>
  </si>
  <si>
    <t>Reconcilieri</t>
  </si>
  <si>
    <t xml:space="preserve">Achiziţii intracomunitare de bunuri </t>
  </si>
  <si>
    <t>Achiziţii intracomunitare de servicii</t>
  </si>
  <si>
    <t>Achiziţii
intracomunitare
de bunuri si
servicii scutite</t>
  </si>
  <si>
    <t>Achiziţii intracomunitare
de bunuri servicii
neimpozabile</t>
  </si>
  <si>
    <t>Numar</t>
  </si>
  <si>
    <t>Data</t>
  </si>
  <si>
    <t>AN</t>
  </si>
  <si>
    <t>Denumire</t>
  </si>
  <si>
    <t>Cod TVA</t>
  </si>
  <si>
    <t>Standard (19/20/24) %</t>
  </si>
  <si>
    <t>Redusa (9) %</t>
  </si>
  <si>
    <t>Redusa (5) %</t>
  </si>
  <si>
    <t>Baza</t>
  </si>
  <si>
    <t>TVA</t>
  </si>
  <si>
    <t xml:space="preserve">Referinţă       </t>
  </si>
  <si>
    <t>NrDocument</t>
  </si>
  <si>
    <t>Posting Date</t>
  </si>
  <si>
    <t>Exchange rate</t>
  </si>
  <si>
    <t>Moneda</t>
  </si>
  <si>
    <t>Tip tranzactie</t>
  </si>
  <si>
    <t>Check BNR</t>
  </si>
  <si>
    <t>Diferenta luna curenta</t>
  </si>
  <si>
    <t>COTA TVA</t>
  </si>
  <si>
    <t>Luna</t>
  </si>
  <si>
    <t>VAT Statement</t>
  </si>
  <si>
    <t>Coments</t>
  </si>
  <si>
    <t>1E</t>
  </si>
  <si>
    <t xml:space="preserve">      -    </t>
  </si>
  <si>
    <t>RON</t>
  </si>
  <si>
    <t xml:space="preserve"> -     </t>
  </si>
  <si>
    <t>ALBENA CLEAN M&amp;G SRL</t>
  </si>
  <si>
    <t>RO27764271</t>
  </si>
  <si>
    <t>1I</t>
  </si>
  <si>
    <t>Logeuro Globalcom SRL</t>
  </si>
  <si>
    <t>RO26465328</t>
  </si>
  <si>
    <t xml:space="preserve">       -    </t>
  </si>
  <si>
    <t>1J</t>
  </si>
  <si>
    <t>New Kopel Romania S.R.L.</t>
  </si>
  <si>
    <t>RO17847647</t>
  </si>
  <si>
    <t>1K</t>
  </si>
  <si>
    <t>MOL ROMANIA PETROLEUM PRODUCTS SRL</t>
  </si>
  <si>
    <t>RO7745470</t>
  </si>
  <si>
    <t>BIROUL VAMAL DE INTERIOR ARGES</t>
  </si>
  <si>
    <t>ROCR7000</t>
  </si>
  <si>
    <t>1L</t>
  </si>
  <si>
    <t>EKSEN ULUS.LOJİSTİK VE TAŞ. HİZ. İÇ</t>
  </si>
  <si>
    <t>1M</t>
  </si>
  <si>
    <t>AUCHAN ROMANIA SA</t>
  </si>
  <si>
    <t>RO17233051</t>
  </si>
  <si>
    <t>1N</t>
  </si>
  <si>
    <t>CME Sp. z o.o.</t>
  </si>
  <si>
    <t>PL8943039072</t>
  </si>
  <si>
    <t>1O</t>
  </si>
  <si>
    <t>N9</t>
  </si>
  <si>
    <t>DACHSER ROMÂNIA S.R.L.</t>
  </si>
  <si>
    <t>RO24056785</t>
  </si>
  <si>
    <t>V1</t>
  </si>
  <si>
    <t>EXPERT OFFICE 2008 SRL</t>
  </si>
  <si>
    <t>RO24115628</t>
  </si>
  <si>
    <t>EHS SOLUTIONS S.R.L</t>
  </si>
  <si>
    <t>RO42920366</t>
  </si>
  <si>
    <t>SOIMUL SECURITI PROTECT SRL</t>
  </si>
  <si>
    <t>RO32150545</t>
  </si>
  <si>
    <t>RENTCOPIER SRL</t>
  </si>
  <si>
    <t>RO40078041</t>
  </si>
  <si>
    <t>VIVA TELECOM SRL</t>
  </si>
  <si>
    <t>RO28615774</t>
  </si>
  <si>
    <t>AFRO EUROCLEANING LINE SRL</t>
  </si>
  <si>
    <t>RO40445741</t>
  </si>
  <si>
    <t>MAXIM SRL</t>
  </si>
  <si>
    <t>RO423175</t>
  </si>
  <si>
    <t>ISCAR TOOLS SRL</t>
  </si>
  <si>
    <t>RO18455145</t>
  </si>
  <si>
    <t>VODAFONE ROMANIA S.A.</t>
  </si>
  <si>
    <t>RO8971726</t>
  </si>
  <si>
    <t>UniCredit Leasing Corporation IFN S</t>
  </si>
  <si>
    <t>RO14600820</t>
  </si>
  <si>
    <t>ENGIE ROMANIA S.A.</t>
  </si>
  <si>
    <t>RO13093222</t>
  </si>
  <si>
    <t>ROMSAN INTERNATIONAL COMPANY SRL</t>
  </si>
  <si>
    <t>RO11833936</t>
  </si>
  <si>
    <t>RECOM WASTE RECYCLING &amp; MANAGEMENT</t>
  </si>
  <si>
    <t>RO34295232</t>
  </si>
  <si>
    <t>ARCHITECTED BUSINESS SOLUTIONS SRL</t>
  </si>
  <si>
    <t>RO16912577</t>
  </si>
  <si>
    <t>GRANT THORNTON SRL</t>
  </si>
  <si>
    <t>RO27512924</t>
  </si>
  <si>
    <t>SALUBRIS S.A</t>
  </si>
  <si>
    <t>RO6516214</t>
  </si>
  <si>
    <t>Asociatia Oamenilor de Afaceri</t>
  </si>
  <si>
    <t>W0</t>
  </si>
  <si>
    <t>W7</t>
  </si>
  <si>
    <t>LAVMI PERLA SRL</t>
  </si>
  <si>
    <t>RO4464550</t>
  </si>
  <si>
    <t>Edenred Romania SRL</t>
  </si>
  <si>
    <t>RO10696741</t>
  </si>
  <si>
    <t>WS</t>
  </si>
  <si>
    <t>Centrul Medical Unirea SRL</t>
  </si>
  <si>
    <t>RO5919324</t>
  </si>
  <si>
    <t>neded</t>
  </si>
  <si>
    <t>SAP</t>
  </si>
  <si>
    <t>dif</t>
  </si>
  <si>
    <t>D394</t>
  </si>
  <si>
    <t>EU acquisition tax 19% goods</t>
  </si>
  <si>
    <t>n/a</t>
  </si>
  <si>
    <t xml:space="preserve">NON EU acquisition tax 19% </t>
  </si>
  <si>
    <t>C</t>
  </si>
  <si>
    <t>EU acquisition tax 19% servicies</t>
  </si>
  <si>
    <t>Deffered tax 19% (4428) - 1J luni precedente</t>
  </si>
  <si>
    <t>AI</t>
  </si>
  <si>
    <t>luna precedenta</t>
  </si>
  <si>
    <t>Deffered tax 19% (4428) - 1J</t>
  </si>
  <si>
    <t>Deffered tax 5% (4428) - 1J</t>
  </si>
  <si>
    <t>Input tax 19% nondeductible</t>
  </si>
  <si>
    <t>nedeductibil</t>
  </si>
  <si>
    <t>VAT for imports 19%</t>
  </si>
  <si>
    <t>Input tax 19% - fiscal receipt</t>
  </si>
  <si>
    <t>BF</t>
  </si>
  <si>
    <t>Deffered tax 9% (4428) - J9</t>
  </si>
  <si>
    <t>I9</t>
  </si>
  <si>
    <t>Input tax 9% - fiscal receipt</t>
  </si>
  <si>
    <t>Input tax 5% - fiscal receipt</t>
  </si>
  <si>
    <t>5N</t>
  </si>
  <si>
    <t>Deffered tax 9% (4426) Automat</t>
  </si>
  <si>
    <t>J9</t>
  </si>
  <si>
    <t>Input tax 19%</t>
  </si>
  <si>
    <t>A</t>
  </si>
  <si>
    <t>RO input tax free goods &amp; ser</t>
  </si>
  <si>
    <t>N</t>
  </si>
  <si>
    <t>Input tax 9%</t>
  </si>
  <si>
    <t>Input tax 5%</t>
  </si>
  <si>
    <t>W8</t>
  </si>
  <si>
    <t>Input tax 0% exempted RO&amp;Impo</t>
  </si>
  <si>
    <t xml:space="preserve">TVA deductibil </t>
  </si>
  <si>
    <t>TVA de recuperat</t>
  </si>
  <si>
    <t>Regularizari</t>
  </si>
  <si>
    <t>JC/JV</t>
  </si>
  <si>
    <t>TVA recuperat TB</t>
  </si>
  <si>
    <t>Achizitii Romania A1</t>
  </si>
  <si>
    <t>non ue Y8</t>
  </si>
  <si>
    <t>bunuri Y1/1E</t>
  </si>
  <si>
    <t>servicii 1O</t>
  </si>
  <si>
    <t>Reciclare B0</t>
  </si>
  <si>
    <t>Document / Numar</t>
  </si>
  <si>
    <t>Date</t>
  </si>
  <si>
    <t>Partener/Nume</t>
  </si>
  <si>
    <t>Codul de inregistrare</t>
  </si>
  <si>
    <t>Tax Code</t>
  </si>
  <si>
    <t>Total 
Document 
(incl,VAT)</t>
  </si>
  <si>
    <t>Livrare de bunuri si servicii impozabile 19%</t>
  </si>
  <si>
    <t>TVA
9%</t>
  </si>
  <si>
    <t>TVA
 5%</t>
  </si>
  <si>
    <t>Livrări de bunuri şi prestări de servicii supuse masurilor de simplificare (taxare inversa)</t>
  </si>
  <si>
    <t>Livrare de bunuri si servicii</t>
  </si>
  <si>
    <t>Livrari de bunuri si
prestari de servicii cu
locul livrarii in afara
Romaniei</t>
  </si>
  <si>
    <t>Livrari de bunuri si prestari de servicii cu drept de deducere</t>
  </si>
  <si>
    <t>Alte livrari / 
prestari scutite
cu drept de
deducere</t>
  </si>
  <si>
    <t>Livrari de bunuri si
prestari de servicii
scutite fara drept
de deducere</t>
  </si>
  <si>
    <t>Operatiuni neimpozabile</t>
  </si>
  <si>
    <t>SAP DOC</t>
  </si>
  <si>
    <t>Posting
Date</t>
  </si>
  <si>
    <t>MONEDA</t>
  </si>
  <si>
    <t>Tip Operatiune</t>
  </si>
  <si>
    <t>Taxare inversa</t>
  </si>
  <si>
    <t>Baza de impozitare</t>
  </si>
  <si>
    <t>cu
drept de
deducere</t>
  </si>
  <si>
    <t>fara
drept de
deducere</t>
  </si>
  <si>
    <t>art 294
alin 2 a). d)</t>
  </si>
  <si>
    <t>art 294
alin 2 b). c)</t>
  </si>
  <si>
    <t>Cota TVA</t>
  </si>
  <si>
    <t>Check exchange rate</t>
  </si>
  <si>
    <t>BNR Check</t>
  </si>
  <si>
    <t>Diferenta</t>
  </si>
  <si>
    <t>Comments</t>
  </si>
  <si>
    <t>Anexe fact</t>
  </si>
  <si>
    <t>A1</t>
  </si>
  <si>
    <t>SC ELDON SRL</t>
  </si>
  <si>
    <t>RO18878617</t>
  </si>
  <si>
    <t>B0</t>
  </si>
  <si>
    <t>GENTHERM HUNGARY KFT.</t>
  </si>
  <si>
    <t>HU10485745</t>
  </si>
  <si>
    <t>Y1</t>
  </si>
  <si>
    <t>RITTAL GMBH &amp; CO. KG</t>
  </si>
  <si>
    <t>DE111796669</t>
  </si>
  <si>
    <t>SIGNIFY POLAND SP. Z.O.O.</t>
  </si>
  <si>
    <t>PL5272707130</t>
  </si>
  <si>
    <t>SIGNIFY MANUFACTURING SPAIN, S.L.</t>
  </si>
  <si>
    <t>ESB47435219</t>
  </si>
  <si>
    <t>RST Rabe-System-Technik und Vertrie</t>
  </si>
  <si>
    <t>DE117576978</t>
  </si>
  <si>
    <t>ELTEK S.R.O</t>
  </si>
  <si>
    <t>SK2021919372</t>
  </si>
  <si>
    <t>Bimed Teknik Aletler San. ve Tic. A</t>
  </si>
  <si>
    <t>Y8</t>
  </si>
  <si>
    <t>Autofactura</t>
  </si>
  <si>
    <t>TVA vanzari</t>
  </si>
  <si>
    <t>Servicii UE - Taxare inversa</t>
  </si>
  <si>
    <t xml:space="preserve">Bunuri UE -  Taxare inversa </t>
  </si>
  <si>
    <t>Non UE - Taxare inversa</t>
  </si>
  <si>
    <t>TB SAP</t>
  </si>
  <si>
    <t>V</t>
  </si>
  <si>
    <t>L</t>
  </si>
  <si>
    <t xml:space="preserve">Name </t>
  </si>
  <si>
    <t>VAT</t>
  </si>
  <si>
    <t>cod</t>
  </si>
  <si>
    <t>Value</t>
  </si>
  <si>
    <t>Row Labels</t>
  </si>
  <si>
    <t>Sum of Value</t>
  </si>
  <si>
    <t>Grand Total</t>
  </si>
  <si>
    <t xml:space="preserve"> 05.12.2023</t>
  </si>
  <si>
    <t>HR EDEN 2007 SRL</t>
  </si>
  <si>
    <t>RO22812017</t>
  </si>
  <si>
    <t>LA24FCMB0330</t>
  </si>
  <si>
    <t xml:space="preserve"> 17.01.2024</t>
  </si>
  <si>
    <t xml:space="preserve"> 31.01.2024</t>
  </si>
  <si>
    <t xml:space="preserve"> 10.01.2024</t>
  </si>
  <si>
    <t xml:space="preserve"> 16.01.2024</t>
  </si>
  <si>
    <t xml:space="preserve"> 15.01.2024</t>
  </si>
  <si>
    <t xml:space="preserve"> 23.01.2024</t>
  </si>
  <si>
    <t xml:space="preserve"> 29.01.2024</t>
  </si>
  <si>
    <t>CARREFOUR ROMANIA S.A.</t>
  </si>
  <si>
    <t>NAZAR REST 27 SRL</t>
  </si>
  <si>
    <t>NOBLESSE CASA MARIA SRL</t>
  </si>
  <si>
    <t>WURTH ROMANIA SRL</t>
  </si>
  <si>
    <t>Ecool Lub Trading&amp;Service SRL</t>
  </si>
  <si>
    <t>FedEx Express Romania Transportatio</t>
  </si>
  <si>
    <t>S.C. MG SERVICE PACK SRL</t>
  </si>
  <si>
    <t>ALEX TOTAL PREST SRL</t>
  </si>
  <si>
    <t>OFICIUL NATIONAL REGISTRUL COMER</t>
  </si>
  <si>
    <t>RO11588780</t>
  </si>
  <si>
    <t>RO17387867</t>
  </si>
  <si>
    <t>RO29761972</t>
  </si>
  <si>
    <t>RO5175127</t>
  </si>
  <si>
    <t>RO17459742</t>
  </si>
  <si>
    <t>RO1592989</t>
  </si>
  <si>
    <t>RO31015303</t>
  </si>
  <si>
    <t>RO32663869</t>
  </si>
  <si>
    <t>RO14942091</t>
  </si>
  <si>
    <t>F.E90000077</t>
  </si>
  <si>
    <t>Autofactura _2024</t>
  </si>
  <si>
    <t>CC BROTHERS INOVATION SRL</t>
  </si>
  <si>
    <t>RO45859019</t>
  </si>
  <si>
    <t>Jurnal cumpărari_02.2024</t>
  </si>
  <si>
    <t>Jurnal vănzări_02.2024</t>
  </si>
  <si>
    <t>F.2338314</t>
  </si>
  <si>
    <t>F.807</t>
  </si>
  <si>
    <t>F.27089</t>
  </si>
  <si>
    <t>F.0206</t>
  </si>
  <si>
    <t>F.1004403</t>
  </si>
  <si>
    <t>F.20240113</t>
  </si>
  <si>
    <t>F.15000</t>
  </si>
  <si>
    <t>F.0219936057</t>
  </si>
  <si>
    <t>F.2621660366-MOL</t>
  </si>
  <si>
    <t>DVI I0038026</t>
  </si>
  <si>
    <t>DVI I0044349</t>
  </si>
  <si>
    <t>DVI I0060013</t>
  </si>
  <si>
    <t>EKL2024000000059</t>
  </si>
  <si>
    <t>EKL2024000000154</t>
  </si>
  <si>
    <t>EAF2024000000027</t>
  </si>
  <si>
    <t>EAF2023000000573</t>
  </si>
  <si>
    <t>EKL2024000000254</t>
  </si>
  <si>
    <t>EKL2024000000334</t>
  </si>
  <si>
    <t>TTK2024000000068</t>
  </si>
  <si>
    <t>BF.0022</t>
  </si>
  <si>
    <t>BF 00150</t>
  </si>
  <si>
    <t>BF.0019</t>
  </si>
  <si>
    <t>BF.00038</t>
  </si>
  <si>
    <t>BF.0011</t>
  </si>
  <si>
    <t>F.05/02/2024</t>
  </si>
  <si>
    <t>F.6/02/2024</t>
  </si>
  <si>
    <t>F.7/02/2024</t>
  </si>
  <si>
    <t>F.8/02/2024</t>
  </si>
  <si>
    <t>F.9/02/2024</t>
  </si>
  <si>
    <t>F.10/02/2024</t>
  </si>
  <si>
    <t>F.11/02/2024</t>
  </si>
  <si>
    <t>F.12/02/2024</t>
  </si>
  <si>
    <t>F.13/02/2024</t>
  </si>
  <si>
    <t>F.14/02/2024</t>
  </si>
  <si>
    <t>F.16/02/2024</t>
  </si>
  <si>
    <t>F.17/02/2024</t>
  </si>
  <si>
    <t>F.15/02/2024</t>
  </si>
  <si>
    <t>BF.0026</t>
  </si>
  <si>
    <t>BF.00106</t>
  </si>
  <si>
    <t>F.11137216</t>
  </si>
  <si>
    <t>F.7000351482</t>
  </si>
  <si>
    <t>F.10879033</t>
  </si>
  <si>
    <t>F.10879040</t>
  </si>
  <si>
    <t>F.INTG24-1173</t>
  </si>
  <si>
    <t>F.10879036</t>
  </si>
  <si>
    <t>F.90122473</t>
  </si>
  <si>
    <t>F.1781</t>
  </si>
  <si>
    <t>F.3355</t>
  </si>
  <si>
    <t>F.28338</t>
  </si>
  <si>
    <t>F.1780</t>
  </si>
  <si>
    <t>F.2004251</t>
  </si>
  <si>
    <t>F.811</t>
  </si>
  <si>
    <t>F.JHS652041594</t>
  </si>
  <si>
    <t>F.10818</t>
  </si>
  <si>
    <t>F.2800110164</t>
  </si>
  <si>
    <t>F.2800110162</t>
  </si>
  <si>
    <t>F.2800110169</t>
  </si>
  <si>
    <t>F.2800110167</t>
  </si>
  <si>
    <t>F.2800110166</t>
  </si>
  <si>
    <t>F.2800110168</t>
  </si>
  <si>
    <t>F.2800110165</t>
  </si>
  <si>
    <t>F.2800110163</t>
  </si>
  <si>
    <t>F.37864</t>
  </si>
  <si>
    <t>F.37846</t>
  </si>
  <si>
    <t>F.20240569</t>
  </si>
  <si>
    <t>F.85951</t>
  </si>
  <si>
    <t>F.VDF618411474</t>
  </si>
  <si>
    <t>F.562</t>
  </si>
  <si>
    <t>F.19928513</t>
  </si>
  <si>
    <t>F.19928553</t>
  </si>
  <si>
    <t>F.19928786</t>
  </si>
  <si>
    <t>F.19929168</t>
  </si>
  <si>
    <t>F.19929171</t>
  </si>
  <si>
    <t>F.19929199</t>
  </si>
  <si>
    <t>F.19930035</t>
  </si>
  <si>
    <t>F.19930049</t>
  </si>
  <si>
    <t>F.19929568</t>
  </si>
  <si>
    <t>F.19929415</t>
  </si>
  <si>
    <t>F.19929449</t>
  </si>
  <si>
    <t>F.06231600</t>
  </si>
  <si>
    <t>F.19948210</t>
  </si>
  <si>
    <t>F.9350</t>
  </si>
  <si>
    <t>F.37904</t>
  </si>
  <si>
    <t>F.3348</t>
  </si>
  <si>
    <t>F.18838</t>
  </si>
  <si>
    <t>F.2688</t>
  </si>
  <si>
    <t>F.000149</t>
  </si>
  <si>
    <t>F.0033</t>
  </si>
  <si>
    <t>F.33243</t>
  </si>
  <si>
    <t>F.2984</t>
  </si>
  <si>
    <t>F.20240762</t>
  </si>
  <si>
    <t>BF.00008</t>
  </si>
  <si>
    <t>F.86176</t>
  </si>
  <si>
    <t>F.37950</t>
  </si>
  <si>
    <t>F.90122913</t>
  </si>
  <si>
    <t>F.37954</t>
  </si>
  <si>
    <t>F.283</t>
  </si>
  <si>
    <t>F.06237417</t>
  </si>
  <si>
    <t>F.2800110561</t>
  </si>
  <si>
    <t>F.2800110562</t>
  </si>
  <si>
    <t>F.000177</t>
  </si>
  <si>
    <t>F.RSI-759253</t>
  </si>
  <si>
    <t>F.RSI-759252</t>
  </si>
  <si>
    <t>F.18200</t>
  </si>
  <si>
    <t>F.20240079</t>
  </si>
  <si>
    <t>F.2800110643</t>
  </si>
  <si>
    <t>F.2800110697</t>
  </si>
  <si>
    <t>F.2800110689</t>
  </si>
  <si>
    <t>F.FW00729384</t>
  </si>
  <si>
    <t>F.DIVERS-951</t>
  </si>
  <si>
    <t>F.1133003624</t>
  </si>
  <si>
    <t>F.240201641</t>
  </si>
  <si>
    <t>F.10954</t>
  </si>
  <si>
    <t>F.2800110859</t>
  </si>
  <si>
    <t>F.37995</t>
  </si>
  <si>
    <t>F.1630</t>
  </si>
  <si>
    <t>F.ABS2024-042</t>
  </si>
  <si>
    <t>F.86414</t>
  </si>
  <si>
    <t>F.19952964</t>
  </si>
  <si>
    <t>F.19952972</t>
  </si>
  <si>
    <t>F.19952977</t>
  </si>
  <si>
    <t>F.19952971</t>
  </si>
  <si>
    <t>F.19952954</t>
  </si>
  <si>
    <t>F.19952947</t>
  </si>
  <si>
    <t>F.19952984</t>
  </si>
  <si>
    <t>F.19952980</t>
  </si>
  <si>
    <t>F.19952960</t>
  </si>
  <si>
    <t>F.19952958</t>
  </si>
  <si>
    <t>F.19952968</t>
  </si>
  <si>
    <t>F.19952965</t>
  </si>
  <si>
    <t>F.19952962</t>
  </si>
  <si>
    <t>F.19952969</t>
  </si>
  <si>
    <t>F.19952957</t>
  </si>
  <si>
    <t>F.19952961</t>
  </si>
  <si>
    <t>F.19952979</t>
  </si>
  <si>
    <t>F.19952983</t>
  </si>
  <si>
    <t>F.19952953</t>
  </si>
  <si>
    <t>F.19952976</t>
  </si>
  <si>
    <t>F.19952967</t>
  </si>
  <si>
    <t>F.19952956</t>
  </si>
  <si>
    <t>F.19952959</t>
  </si>
  <si>
    <t>F.19952978</t>
  </si>
  <si>
    <t>F.19952982</t>
  </si>
  <si>
    <t>F.19952944</t>
  </si>
  <si>
    <t>F.19952950</t>
  </si>
  <si>
    <t>F.19952970</t>
  </si>
  <si>
    <t>F.19952974</t>
  </si>
  <si>
    <t>F.19952948</t>
  </si>
  <si>
    <t>F.25123</t>
  </si>
  <si>
    <t>F.38028</t>
  </si>
  <si>
    <t>F.377974</t>
  </si>
  <si>
    <t>F.2800111048</t>
  </si>
  <si>
    <t>F.38029</t>
  </si>
  <si>
    <t>F.04747</t>
  </si>
  <si>
    <t>F.10716248200</t>
  </si>
  <si>
    <t>F.23896</t>
  </si>
  <si>
    <t>F.D0091697</t>
  </si>
  <si>
    <t>F.DSE598</t>
  </si>
  <si>
    <t>F.000053</t>
  </si>
  <si>
    <t>F.3</t>
  </si>
  <si>
    <t>F.LA24FCMB0330</t>
  </si>
  <si>
    <t>F.ISP1043</t>
  </si>
  <si>
    <t>F.LA24FCMB0555</t>
  </si>
  <si>
    <t>F.LA24FCMB0689</t>
  </si>
  <si>
    <t>F.172280</t>
  </si>
  <si>
    <t>F.CC247038325</t>
  </si>
  <si>
    <t>F.19929776</t>
  </si>
  <si>
    <t>F.19929642</t>
  </si>
  <si>
    <t>F.19929530</t>
  </si>
  <si>
    <t>F.1383411</t>
  </si>
  <si>
    <t>F.15001</t>
  </si>
  <si>
    <t xml:space="preserve"> 28.02.2024</t>
  </si>
  <si>
    <t xml:space="preserve"> 05.02.2024</t>
  </si>
  <si>
    <t xml:space="preserve"> 14.02.2024</t>
  </si>
  <si>
    <t xml:space="preserve"> 27.02.2024</t>
  </si>
  <si>
    <t xml:space="preserve"> 29.02.2024</t>
  </si>
  <si>
    <t xml:space="preserve"> 01.02.2024</t>
  </si>
  <si>
    <t xml:space="preserve"> 02.02.2024</t>
  </si>
  <si>
    <t xml:space="preserve"> 12.02.2024</t>
  </si>
  <si>
    <t xml:space="preserve"> 16.02.2024</t>
  </si>
  <si>
    <t xml:space="preserve"> 23.02.2024</t>
  </si>
  <si>
    <t xml:space="preserve"> 03.02.2024</t>
  </si>
  <si>
    <t xml:space="preserve"> 08.02.2024</t>
  </si>
  <si>
    <t xml:space="preserve"> 26.02.2024</t>
  </si>
  <si>
    <t xml:space="preserve"> 07.02.2024</t>
  </si>
  <si>
    <t xml:space="preserve"> 09.02.2024</t>
  </si>
  <si>
    <t xml:space="preserve"> 22.02.2024</t>
  </si>
  <si>
    <t xml:space="preserve"> 16.11.2023</t>
  </si>
  <si>
    <t xml:space="preserve"> 25.08.2023</t>
  </si>
  <si>
    <t xml:space="preserve"> 08.11.2023</t>
  </si>
  <si>
    <t xml:space="preserve"> 06.02.2024</t>
  </si>
  <si>
    <t xml:space="preserve"> 10.02.2024</t>
  </si>
  <si>
    <t xml:space="preserve"> 13.02.2024</t>
  </si>
  <si>
    <t xml:space="preserve"> 15.02.2024</t>
  </si>
  <si>
    <t xml:space="preserve"> 17.02.2024</t>
  </si>
  <si>
    <t xml:space="preserve"> 19.02.2024</t>
  </si>
  <si>
    <t xml:space="preserve"> 20.02.2024</t>
  </si>
  <si>
    <t xml:space="preserve"> 21.02.2024</t>
  </si>
  <si>
    <t>Friedrich Britsch GmbH &amp; Co. KG</t>
  </si>
  <si>
    <t>S.C. Advanced Structural  S.R.L.</t>
  </si>
  <si>
    <t>PRINTFOX MEDIA ADV SRL</t>
  </si>
  <si>
    <t>DELTA PACK SRL</t>
  </si>
  <si>
    <t>DARIA TELECOM SRL</t>
  </si>
  <si>
    <t>BIMED TEKNIK ALETLER SAN. VE TIC. A</t>
  </si>
  <si>
    <t>TUV Teknik Kontrol ve Belgelendirme</t>
  </si>
  <si>
    <t>ZETTER BUSINESS SRL</t>
  </si>
  <si>
    <t>BRICOSTORE ROMANIA S.A.</t>
  </si>
  <si>
    <t>DANTE INTERNATIONAL S.A</t>
  </si>
  <si>
    <t>INTEGIS DATA SRL</t>
  </si>
  <si>
    <t>COMPA S.A.</t>
  </si>
  <si>
    <t>Jungheinrich Romania SRL</t>
  </si>
  <si>
    <t>ECO-X S.A.</t>
  </si>
  <si>
    <t>PLASTIC TECHNOLOGY SERVICE SRL</t>
  </si>
  <si>
    <t>INDUSTRIAL CRUMAN SRL</t>
  </si>
  <si>
    <t>SIMAR S.A</t>
  </si>
  <si>
    <t>BIROU EXECUTOR  VARGA IOAN</t>
  </si>
  <si>
    <t>BF.00008-CARREFOUR ROMANIA-AJUST TV</t>
  </si>
  <si>
    <t>MONE GABRIELA OLGA SPN</t>
  </si>
  <si>
    <t>MDM STANDARD SRL</t>
  </si>
  <si>
    <t>TECHNOLOGY SA PITESTI</t>
  </si>
  <si>
    <t>DIVERS UTIL SERVICE SRL</t>
  </si>
  <si>
    <t>DSV Road S.R.L.</t>
  </si>
  <si>
    <t>MAXOLL SRL</t>
  </si>
  <si>
    <t>B&amp;B COLLECTION SRL</t>
  </si>
  <si>
    <t>DUMION SPEED ELCOR SRL</t>
  </si>
  <si>
    <t>TRAD CONNECT SRL</t>
  </si>
  <si>
    <t>HAPPY MARIAGE DIAMOND@GOLD SRL</t>
  </si>
  <si>
    <t>Rhenus Logistics SRL</t>
  </si>
  <si>
    <t>DE184404222</t>
  </si>
  <si>
    <t>RO30864068</t>
  </si>
  <si>
    <t>RO37691460</t>
  </si>
  <si>
    <t>RO21372783</t>
  </si>
  <si>
    <t>RO19071827</t>
  </si>
  <si>
    <t>RO44557012</t>
  </si>
  <si>
    <t>RO14328360</t>
  </si>
  <si>
    <t>RO14399840</t>
  </si>
  <si>
    <t>RO40871020</t>
  </si>
  <si>
    <t>RO788767</t>
  </si>
  <si>
    <t>RO35287610</t>
  </si>
  <si>
    <t>RO19159024</t>
  </si>
  <si>
    <t>RO20999068</t>
  </si>
  <si>
    <t>RO1366299</t>
  </si>
  <si>
    <t>RO433497</t>
  </si>
  <si>
    <t>RO19481576</t>
  </si>
  <si>
    <t>RO36377312</t>
  </si>
  <si>
    <t>RO11451006</t>
  </si>
  <si>
    <t>RO142765</t>
  </si>
  <si>
    <t>RO15045752</t>
  </si>
  <si>
    <t>RO46318372</t>
  </si>
  <si>
    <t>RO7015378</t>
  </si>
  <si>
    <t>RO11984882</t>
  </si>
  <si>
    <t>RO21254958</t>
  </si>
  <si>
    <t>RO16842684</t>
  </si>
  <si>
    <t>FKE-381/INTK/23</t>
  </si>
  <si>
    <t>F.FKE-381/INTK/</t>
  </si>
  <si>
    <t>0090002274</t>
  </si>
  <si>
    <t>0090002292</t>
  </si>
  <si>
    <t>0090002294</t>
  </si>
  <si>
    <t>F.E90000078</t>
  </si>
  <si>
    <t>0090002275</t>
  </si>
  <si>
    <t>0090002276</t>
  </si>
  <si>
    <t>0090002277</t>
  </si>
  <si>
    <t>0090002279</t>
  </si>
  <si>
    <t>0090002280</t>
  </si>
  <si>
    <t>0090002281</t>
  </si>
  <si>
    <t>0090002282</t>
  </si>
  <si>
    <t>0090002283</t>
  </si>
  <si>
    <t>0090002286</t>
  </si>
  <si>
    <t>0090002287</t>
  </si>
  <si>
    <t>0090002288</t>
  </si>
  <si>
    <t>0090002289</t>
  </si>
  <si>
    <t>0090002290</t>
  </si>
  <si>
    <t>0090002291</t>
  </si>
  <si>
    <t>0090002293</t>
  </si>
  <si>
    <t>0090002295</t>
  </si>
  <si>
    <t>0090002296</t>
  </si>
  <si>
    <t>0090002297</t>
  </si>
  <si>
    <t>0090002300</t>
  </si>
  <si>
    <t>0090002301</t>
  </si>
  <si>
    <t>0090002302</t>
  </si>
  <si>
    <t>0090002303</t>
  </si>
  <si>
    <t>0090002304</t>
  </si>
  <si>
    <t>0090002278</t>
  </si>
  <si>
    <t>0090002284</t>
  </si>
  <si>
    <t>0090002285</t>
  </si>
  <si>
    <t>0090002298</t>
  </si>
  <si>
    <t>0090002299</t>
  </si>
  <si>
    <t>E90000079</t>
  </si>
  <si>
    <t xml:space="preserve"> 22.11.2023</t>
  </si>
  <si>
    <t>BODEX ELECTRONICS</t>
  </si>
  <si>
    <t>GAESTOPAS INSTALACIONES ELECTRICAS</t>
  </si>
  <si>
    <t>S.C. INDUSTRIAL ELECTRICAL SOLUTION</t>
  </si>
  <si>
    <t>BMZ POLAND SP. Z.O.O.</t>
  </si>
  <si>
    <t>CLS-LED BV</t>
  </si>
  <si>
    <t>SHOAL GROUP LIMITED T/A SWA</t>
  </si>
  <si>
    <t>PL9151820579</t>
  </si>
  <si>
    <t>ESB20055703</t>
  </si>
  <si>
    <t>RO32999886</t>
  </si>
  <si>
    <t>PL6312609837</t>
  </si>
  <si>
    <t>NL009592696B01</t>
  </si>
  <si>
    <t>02395173</t>
  </si>
  <si>
    <t>GBP</t>
  </si>
  <si>
    <t>EUR</t>
  </si>
  <si>
    <t>Total TVA colectat Februarie 2024</t>
  </si>
  <si>
    <t>TVA deductibil Februarie 2024</t>
  </si>
  <si>
    <t>TVA de colectat Februarie 2024</t>
  </si>
  <si>
    <t>TVA de recuperat Februarie 2024</t>
  </si>
  <si>
    <t>regularizari 19%</t>
  </si>
  <si>
    <t>regularizari 9%</t>
  </si>
  <si>
    <t>BMD 2_2024</t>
  </si>
  <si>
    <t>29.02.2024</t>
  </si>
  <si>
    <t>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</si>
</sst>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000"/>
    <numFmt numFmtId="165" formatCode="_-* #,##0.00\ _€_-;\-* #,##0.00\ _€_-;_-* &quot;-&quot;??\ _€_-;_-@_-"/>
  </numFmts>
  <fonts count="48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charset val="238"/>
      <scheme val="minor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sz val="8"/>
      <color rgb="FFFF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75">
    <xf numFmtId="0" fontId="0" fillId="0" borderId="0"/>
    <xf numFmtId="165" fontId="15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21" fillId="0" borderId="0"/>
    <xf numFmtId="0" fontId="21" fillId="0" borderId="0"/>
    <xf numFmtId="0" fontId="13" fillId="0" borderId="0"/>
    <xf numFmtId="9" fontId="13" fillId="0" borderId="0" applyFont="0" applyFill="0" applyBorder="0" applyAlignment="0" applyProtection="0"/>
    <xf numFmtId="0" fontId="25" fillId="0" borderId="22" applyNumberFormat="0" applyFill="0" applyAlignment="0" applyProtection="0"/>
    <xf numFmtId="0" fontId="26" fillId="0" borderId="23" applyNumberFormat="0" applyFill="0" applyAlignment="0" applyProtection="0"/>
    <xf numFmtId="0" fontId="27" fillId="0" borderId="24" applyNumberFormat="0" applyFill="0" applyAlignment="0" applyProtection="0"/>
    <xf numFmtId="0" fontId="27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9" fillId="14" borderId="0" applyNumberFormat="0" applyBorder="0" applyAlignment="0" applyProtection="0"/>
    <xf numFmtId="0" fontId="30" fillId="16" borderId="25" applyNumberFormat="0" applyAlignment="0" applyProtection="0"/>
    <xf numFmtId="0" fontId="31" fillId="17" borderId="26" applyNumberFormat="0" applyAlignment="0" applyProtection="0"/>
    <xf numFmtId="0" fontId="32" fillId="17" borderId="25" applyNumberFormat="0" applyAlignment="0" applyProtection="0"/>
    <xf numFmtId="0" fontId="33" fillId="0" borderId="27" applyNumberFormat="0" applyFill="0" applyAlignment="0" applyProtection="0"/>
    <xf numFmtId="0" fontId="34" fillId="18" borderId="28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30" applyNumberFormat="0" applyFill="0" applyAlignment="0" applyProtection="0"/>
    <xf numFmtId="0" fontId="38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38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38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38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38" fillId="36" borderId="0" applyNumberFormat="0" applyBorder="0" applyAlignment="0" applyProtection="0"/>
    <xf numFmtId="0" fontId="12" fillId="37" borderId="0" applyNumberFormat="0" applyBorder="0" applyAlignment="0" applyProtection="0"/>
    <xf numFmtId="0" fontId="12" fillId="38" borderId="0" applyNumberFormat="0" applyBorder="0" applyAlignment="0" applyProtection="0"/>
    <xf numFmtId="0" fontId="38" fillId="40" borderId="0" applyNumberFormat="0" applyBorder="0" applyAlignment="0" applyProtection="0"/>
    <xf numFmtId="0" fontId="12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0" borderId="0"/>
    <xf numFmtId="0" fontId="38" fillId="23" borderId="0" applyNumberFormat="0" applyBorder="0" applyAlignment="0" applyProtection="0"/>
    <xf numFmtId="0" fontId="38" fillId="27" borderId="0" applyNumberFormat="0" applyBorder="0" applyAlignment="0" applyProtection="0"/>
    <xf numFmtId="0" fontId="38" fillId="31" borderId="0" applyNumberFormat="0" applyBorder="0" applyAlignment="0" applyProtection="0"/>
    <xf numFmtId="0" fontId="38" fillId="35" borderId="0" applyNumberFormat="0" applyBorder="0" applyAlignment="0" applyProtection="0"/>
    <xf numFmtId="0" fontId="38" fillId="39" borderId="0" applyNumberFormat="0" applyBorder="0" applyAlignment="0" applyProtection="0"/>
    <xf numFmtId="0" fontId="38" fillId="43" borderId="0" applyNumberFormat="0" applyBorder="0" applyAlignment="0" applyProtection="0"/>
    <xf numFmtId="0" fontId="40" fillId="15" borderId="0" applyNumberFormat="0" applyBorder="0" applyAlignment="0" applyProtection="0"/>
    <xf numFmtId="0" fontId="12" fillId="19" borderId="29" applyNumberFormat="0" applyFont="0" applyAlignment="0" applyProtection="0"/>
    <xf numFmtId="0" fontId="39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15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43" borderId="0" applyNumberFormat="0" applyBorder="0" applyAlignment="0" applyProtection="0"/>
    <xf numFmtId="0" fontId="11" fillId="0" borderId="0"/>
    <xf numFmtId="0" fontId="11" fillId="19" borderId="29" applyNumberFormat="0" applyFont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7" borderId="0" applyNumberFormat="0" applyBorder="0" applyAlignment="0" applyProtection="0"/>
    <xf numFmtId="0" fontId="11" fillId="38" borderId="0" applyNumberFormat="0" applyBorder="0" applyAlignment="0" applyProtection="0"/>
    <xf numFmtId="0" fontId="11" fillId="41" borderId="0" applyNumberFormat="0" applyBorder="0" applyAlignment="0" applyProtection="0"/>
    <xf numFmtId="0" fontId="11" fillId="42" borderId="0" applyNumberFormat="0" applyBorder="0" applyAlignment="0" applyProtection="0"/>
    <xf numFmtId="0" fontId="10" fillId="0" borderId="0"/>
    <xf numFmtId="0" fontId="10" fillId="19" borderId="29" applyNumberFormat="0" applyFont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41" borderId="0" applyNumberFormat="0" applyBorder="0" applyAlignment="0" applyProtection="0"/>
    <xf numFmtId="0" fontId="10" fillId="42" borderId="0" applyNumberFormat="0" applyBorder="0" applyAlignment="0" applyProtection="0"/>
    <xf numFmtId="0" fontId="10" fillId="43" borderId="0" applyNumberFormat="0" applyBorder="0" applyAlignment="0" applyProtection="0"/>
    <xf numFmtId="0" fontId="9" fillId="0" borderId="0"/>
    <xf numFmtId="0" fontId="9" fillId="19" borderId="29" applyNumberFormat="0" applyFont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9" borderId="29" applyNumberFormat="0" applyFont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1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19" borderId="29" applyNumberFormat="0" applyFont="0" applyAlignment="0" applyProtection="0"/>
    <xf numFmtId="0" fontId="8" fillId="0" borderId="0"/>
    <xf numFmtId="0" fontId="8" fillId="19" borderId="29" applyNumberFormat="0" applyFont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41" borderId="0" applyNumberFormat="0" applyBorder="0" applyAlignment="0" applyProtection="0"/>
    <xf numFmtId="0" fontId="8" fillId="42" borderId="0" applyNumberFormat="0" applyBorder="0" applyAlignment="0" applyProtection="0"/>
    <xf numFmtId="0" fontId="8" fillId="0" borderId="0"/>
    <xf numFmtId="0" fontId="8" fillId="19" borderId="29" applyNumberFormat="0" applyFont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1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0" borderId="0"/>
    <xf numFmtId="0" fontId="8" fillId="19" borderId="29" applyNumberFormat="0" applyFont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1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7" fillId="0" borderId="0"/>
    <xf numFmtId="0" fontId="7" fillId="19" borderId="29" applyNumberFormat="0" applyFont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41" borderId="0" applyNumberFormat="0" applyBorder="0" applyAlignment="0" applyProtection="0"/>
    <xf numFmtId="0" fontId="7" fillId="42" borderId="0" applyNumberFormat="0" applyBorder="0" applyAlignment="0" applyProtection="0"/>
    <xf numFmtId="0" fontId="7" fillId="43" borderId="0" applyNumberFormat="0" applyBorder="0" applyAlignment="0" applyProtection="0"/>
    <xf numFmtId="0" fontId="6" fillId="0" borderId="0"/>
    <xf numFmtId="0" fontId="5" fillId="0" borderId="0"/>
    <xf numFmtId="0" fontId="4" fillId="0" borderId="0"/>
    <xf numFmtId="0" fontId="4" fillId="19" borderId="29" applyNumberFormat="0" applyFont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3" fillId="0" borderId="0"/>
    <xf numFmtId="0" fontId="3" fillId="19" borderId="29" applyNumberFormat="0" applyFont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3" borderId="0" applyNumberFormat="0" applyBorder="0" applyAlignment="0" applyProtection="0"/>
    <xf numFmtId="0" fontId="2" fillId="0" borderId="0"/>
    <xf numFmtId="0" fontId="2" fillId="19" borderId="29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43" fontId="1" fillId="0" borderId="0"/>
  </cellStyleXfs>
  <cellXfs count="232">
    <xf numFmtId="0" fontId="0" fillId="0" borderId="0" xfId="0"/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6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20" fillId="2" borderId="1" xfId="0" applyFont="1" applyFill="1" applyBorder="1" applyAlignment="1">
      <alignment horizontal="center" vertical="center"/>
    </xf>
    <xf numFmtId="0" fontId="19" fillId="2" borderId="13" xfId="2" applyFont="1" applyFill="1" applyBorder="1" applyAlignment="1">
      <alignment horizontal="center" vertical="center" wrapText="1"/>
    </xf>
    <xf numFmtId="0" fontId="20" fillId="6" borderId="13" xfId="0" applyFont="1" applyFill="1" applyBorder="1" applyAlignment="1">
      <alignment horizontal="center" vertical="center"/>
    </xf>
    <xf numFmtId="9" fontId="20" fillId="5" borderId="13" xfId="3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164" fontId="20" fillId="5" borderId="13" xfId="2" applyNumberFormat="1" applyFont="1" applyFill="1" applyBorder="1" applyAlignment="1">
      <alignment horizontal="center" vertical="center" wrapText="1"/>
    </xf>
    <xf numFmtId="165" fontId="16" fillId="0" borderId="13" xfId="1" applyFont="1" applyFill="1" applyBorder="1" applyAlignment="1">
      <alignment vertical="top"/>
    </xf>
    <xf numFmtId="0" fontId="16" fillId="0" borderId="13" xfId="0" applyFont="1" applyBorder="1" applyAlignment="1">
      <alignment vertical="top"/>
    </xf>
    <xf numFmtId="165" fontId="16" fillId="6" borderId="13" xfId="0" applyNumberFormat="1" applyFont="1" applyFill="1" applyBorder="1" applyAlignment="1">
      <alignment vertical="top"/>
    </xf>
    <xf numFmtId="165" fontId="19" fillId="6" borderId="13" xfId="0" applyNumberFormat="1" applyFont="1" applyFill="1" applyBorder="1" applyAlignment="1">
      <alignment vertical="top"/>
    </xf>
    <xf numFmtId="0" fontId="16" fillId="0" borderId="13" xfId="0" applyFont="1" applyBorder="1" applyAlignment="1">
      <alignment horizontal="left" vertical="top"/>
    </xf>
    <xf numFmtId="0" fontId="19" fillId="0" borderId="0" xfId="4" applyFont="1" applyAlignment="1">
      <alignment vertical="top"/>
    </xf>
    <xf numFmtId="4" fontId="16" fillId="0" borderId="0" xfId="0" applyNumberFormat="1" applyFont="1" applyAlignment="1">
      <alignment horizontal="right" vertical="top"/>
    </xf>
    <xf numFmtId="0" fontId="16" fillId="0" borderId="0" xfId="4" applyFont="1" applyAlignment="1">
      <alignment vertical="top"/>
    </xf>
    <xf numFmtId="43" fontId="19" fillId="0" borderId="0" xfId="4" applyNumberFormat="1" applyFont="1" applyAlignment="1">
      <alignment vertical="top"/>
    </xf>
    <xf numFmtId="0" fontId="20" fillId="0" borderId="0" xfId="5" applyFont="1"/>
    <xf numFmtId="43" fontId="20" fillId="0" borderId="0" xfId="5" applyNumberFormat="1" applyFont="1"/>
    <xf numFmtId="1" fontId="22" fillId="11" borderId="1" xfId="6" applyNumberFormat="1" applyFont="1" applyFill="1" applyBorder="1" applyAlignment="1">
      <alignment horizontal="center" vertical="center"/>
    </xf>
    <xf numFmtId="1" fontId="22" fillId="12" borderId="13" xfId="6" applyNumberFormat="1" applyFont="1" applyFill="1" applyBorder="1" applyAlignment="1">
      <alignment horizontal="center" vertical="center"/>
    </xf>
    <xf numFmtId="1" fontId="22" fillId="12" borderId="13" xfId="6" applyNumberFormat="1" applyFont="1" applyFill="1" applyBorder="1" applyAlignment="1">
      <alignment horizontal="center" vertical="center" wrapText="1"/>
    </xf>
    <xf numFmtId="9" fontId="22" fillId="12" borderId="13" xfId="7" applyFont="1" applyFill="1" applyBorder="1" applyAlignment="1">
      <alignment horizontal="right" vertical="center"/>
    </xf>
    <xf numFmtId="9" fontId="22" fillId="12" borderId="13" xfId="7" applyFont="1" applyFill="1" applyBorder="1" applyAlignment="1">
      <alignment horizontal="center" vertical="center"/>
    </xf>
    <xf numFmtId="9" fontId="22" fillId="12" borderId="13" xfId="6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vertical="top"/>
    </xf>
    <xf numFmtId="43" fontId="16" fillId="0" borderId="17" xfId="0" applyNumberFormat="1" applyFont="1" applyBorder="1" applyAlignment="1">
      <alignment vertical="top"/>
    </xf>
    <xf numFmtId="0" fontId="16" fillId="0" borderId="18" xfId="0" applyFont="1" applyBorder="1" applyAlignment="1">
      <alignment vertical="top"/>
    </xf>
    <xf numFmtId="43" fontId="16" fillId="0" borderId="0" xfId="0" applyNumberFormat="1" applyFont="1" applyAlignment="1">
      <alignment vertical="top"/>
    </xf>
    <xf numFmtId="165" fontId="16" fillId="0" borderId="0" xfId="0" applyNumberFormat="1" applyFont="1" applyAlignment="1">
      <alignment vertical="top"/>
    </xf>
    <xf numFmtId="0" fontId="0" fillId="0" borderId="0" xfId="0" applyAlignment="1">
      <alignment horizontal="left"/>
    </xf>
    <xf numFmtId="2" fontId="19" fillId="0" borderId="21" xfId="0" applyNumberFormat="1" applyFont="1" applyBorder="1" applyAlignment="1">
      <alignment vertical="top"/>
    </xf>
    <xf numFmtId="0" fontId="19" fillId="0" borderId="20" xfId="0" applyFont="1" applyBorder="1" applyAlignment="1">
      <alignment vertical="top"/>
    </xf>
    <xf numFmtId="2" fontId="16" fillId="0" borderId="19" xfId="0" applyNumberFormat="1" applyFont="1" applyBorder="1" applyAlignment="1">
      <alignment vertical="top"/>
    </xf>
    <xf numFmtId="165" fontId="0" fillId="0" borderId="0" xfId="1" applyFont="1"/>
    <xf numFmtId="165" fontId="16" fillId="0" borderId="13" xfId="1" applyFont="1" applyFill="1" applyBorder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 indent="1"/>
    </xf>
    <xf numFmtId="1" fontId="22" fillId="11" borderId="1" xfId="6" applyNumberFormat="1" applyFont="1" applyFill="1" applyBorder="1" applyAlignment="1">
      <alignment horizontal="center" vertical="center" wrapText="1"/>
    </xf>
    <xf numFmtId="2" fontId="16" fillId="44" borderId="0" xfId="0" applyNumberFormat="1" applyFont="1" applyFill="1" applyAlignment="1">
      <alignment vertical="top"/>
    </xf>
    <xf numFmtId="0" fontId="17" fillId="0" borderId="0" xfId="0" applyFont="1" applyAlignment="1">
      <alignment horizontal="left"/>
    </xf>
    <xf numFmtId="0" fontId="19" fillId="2" borderId="13" xfId="4" applyFont="1" applyFill="1" applyBorder="1" applyAlignment="1">
      <alignment horizontal="left" vertical="center" wrapText="1"/>
    </xf>
    <xf numFmtId="0" fontId="16" fillId="0" borderId="13" xfId="0" applyFont="1" applyBorder="1"/>
    <xf numFmtId="43" fontId="16" fillId="0" borderId="19" xfId="0" applyNumberFormat="1" applyFont="1" applyBorder="1" applyAlignment="1">
      <alignment vertical="top"/>
    </xf>
    <xf numFmtId="0" fontId="0" fillId="0" borderId="13" xfId="0" applyBorder="1"/>
    <xf numFmtId="0" fontId="23" fillId="2" borderId="1" xfId="4" applyFont="1" applyFill="1" applyBorder="1" applyAlignment="1">
      <alignment horizontal="center" vertical="center" wrapText="1"/>
    </xf>
    <xf numFmtId="4" fontId="22" fillId="3" borderId="1" xfId="6" applyNumberFormat="1" applyFont="1" applyFill="1" applyBorder="1" applyAlignment="1">
      <alignment horizontal="center" vertical="center" wrapText="1"/>
    </xf>
    <xf numFmtId="4" fontId="22" fillId="8" borderId="13" xfId="6" applyNumberFormat="1" applyFont="1" applyFill="1" applyBorder="1" applyAlignment="1">
      <alignment horizontal="center" vertical="center" wrapText="1"/>
    </xf>
    <xf numFmtId="4" fontId="22" fillId="8" borderId="1" xfId="6" applyNumberFormat="1" applyFont="1" applyFill="1" applyBorder="1" applyAlignment="1">
      <alignment horizontal="center" vertical="center" wrapText="1"/>
    </xf>
    <xf numFmtId="0" fontId="19" fillId="9" borderId="0" xfId="4" applyFont="1" applyFill="1" applyAlignment="1">
      <alignment horizontal="center" vertical="center" wrapText="1"/>
    </xf>
    <xf numFmtId="0" fontId="19" fillId="2" borderId="1" xfId="4" applyFont="1" applyFill="1" applyBorder="1" applyAlignment="1">
      <alignment horizontal="center" vertical="center" wrapText="1"/>
    </xf>
    <xf numFmtId="0" fontId="19" fillId="2" borderId="13" xfId="4" applyFont="1" applyFill="1" applyBorder="1" applyAlignment="1">
      <alignment horizontal="center" vertical="center" wrapText="1"/>
    </xf>
    <xf numFmtId="49" fontId="22" fillId="8" borderId="13" xfId="6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13" xfId="1" applyFont="1" applyFill="1" applyBorder="1"/>
    <xf numFmtId="165" fontId="0" fillId="0" borderId="13" xfId="1" applyFont="1" applyFill="1" applyBorder="1" applyAlignment="1">
      <alignment horizontal="right"/>
    </xf>
    <xf numFmtId="4" fontId="0" fillId="0" borderId="0" xfId="0" applyNumberFormat="1"/>
    <xf numFmtId="43" fontId="0" fillId="0" borderId="0" xfId="0" applyNumberFormat="1"/>
    <xf numFmtId="165" fontId="0" fillId="0" borderId="8" xfId="1" applyFont="1" applyFill="1" applyBorder="1"/>
    <xf numFmtId="0" fontId="0" fillId="0" borderId="16" xfId="0" applyBorder="1"/>
    <xf numFmtId="43" fontId="0" fillId="0" borderId="17" xfId="0" applyNumberFormat="1" applyBorder="1"/>
    <xf numFmtId="0" fontId="0" fillId="0" borderId="18" xfId="0" applyBorder="1"/>
    <xf numFmtId="43" fontId="0" fillId="0" borderId="19" xfId="0" applyNumberFormat="1" applyBorder="1"/>
    <xf numFmtId="0" fontId="0" fillId="0" borderId="20" xfId="0" applyBorder="1"/>
    <xf numFmtId="43" fontId="0" fillId="0" borderId="21" xfId="0" applyNumberFormat="1" applyBorder="1"/>
    <xf numFmtId="165" fontId="16" fillId="0" borderId="1" xfId="1" applyFont="1" applyFill="1" applyBorder="1"/>
    <xf numFmtId="0" fontId="20" fillId="0" borderId="13" xfId="0" applyFont="1" applyBorder="1" applyAlignment="1">
      <alignment horizontal="left"/>
    </xf>
    <xf numFmtId="0" fontId="20" fillId="0" borderId="13" xfId="0" applyFont="1" applyBorder="1"/>
    <xf numFmtId="165" fontId="20" fillId="0" borderId="13" xfId="0" applyNumberFormat="1" applyFont="1" applyBorder="1"/>
    <xf numFmtId="9" fontId="0" fillId="0" borderId="0" xfId="0" applyNumberFormat="1"/>
    <xf numFmtId="43" fontId="0" fillId="0" borderId="0" xfId="0" applyNumberFormat="1" applyAlignment="1">
      <alignment horizontal="right"/>
    </xf>
    <xf numFmtId="0" fontId="24" fillId="0" borderId="0" xfId="0" applyFont="1"/>
    <xf numFmtId="4" fontId="0" fillId="0" borderId="13" xfId="0" applyNumberFormat="1" applyBorder="1"/>
    <xf numFmtId="43" fontId="0" fillId="0" borderId="13" xfId="0" applyNumberFormat="1" applyBorder="1"/>
    <xf numFmtId="0" fontId="18" fillId="0" borderId="0" xfId="0" applyFont="1"/>
    <xf numFmtId="0" fontId="20" fillId="0" borderId="0" xfId="0" applyFont="1"/>
    <xf numFmtId="165" fontId="20" fillId="0" borderId="0" xfId="0" applyNumberFormat="1" applyFont="1"/>
    <xf numFmtId="2" fontId="16" fillId="0" borderId="13" xfId="0" applyNumberFormat="1" applyFont="1" applyBorder="1"/>
    <xf numFmtId="165" fontId="16" fillId="0" borderId="4" xfId="1" applyFont="1" applyFill="1" applyBorder="1"/>
    <xf numFmtId="165" fontId="16" fillId="0" borderId="2" xfId="1" applyFont="1" applyFill="1" applyBorder="1"/>
    <xf numFmtId="165" fontId="16" fillId="0" borderId="12" xfId="1" applyFont="1" applyFill="1" applyBorder="1"/>
    <xf numFmtId="1" fontId="0" fillId="0" borderId="13" xfId="0" applyNumberFormat="1" applyBorder="1" applyAlignment="1">
      <alignment horizontal="left"/>
    </xf>
    <xf numFmtId="4" fontId="0" fillId="4" borderId="13" xfId="0" applyNumberFormat="1" applyFill="1" applyBorder="1"/>
    <xf numFmtId="0" fontId="0" fillId="10" borderId="0" xfId="0" applyFill="1"/>
    <xf numFmtId="0" fontId="0" fillId="45" borderId="0" xfId="0" applyFill="1"/>
    <xf numFmtId="0" fontId="0" fillId="44" borderId="0" xfId="0" applyFill="1"/>
    <xf numFmtId="43" fontId="0" fillId="45" borderId="13" xfId="0" applyNumberFormat="1" applyFill="1" applyBorder="1"/>
    <xf numFmtId="4" fontId="0" fillId="45" borderId="13" xfId="0" applyNumberFormat="1" applyFill="1" applyBorder="1"/>
    <xf numFmtId="0" fontId="19" fillId="0" borderId="13" xfId="0" applyFont="1" applyBorder="1" applyAlignment="1">
      <alignment horizontal="center"/>
    </xf>
    <xf numFmtId="165" fontId="16" fillId="0" borderId="0" xfId="1" applyFont="1" applyFill="1" applyBorder="1" applyAlignment="1">
      <alignment horizontal="left" vertical="top"/>
    </xf>
    <xf numFmtId="43" fontId="20" fillId="0" borderId="13" xfId="0" applyNumberFormat="1" applyFont="1" applyBorder="1"/>
    <xf numFmtId="43" fontId="20" fillId="0" borderId="0" xfId="0" applyNumberFormat="1" applyFont="1"/>
    <xf numFmtId="43" fontId="0" fillId="10" borderId="13" xfId="0" applyNumberFormat="1" applyFill="1" applyBorder="1"/>
    <xf numFmtId="0" fontId="0" fillId="0" borderId="13" xfId="0" applyBorder="1" applyAlignment="1">
      <alignment horizontal="left"/>
    </xf>
    <xf numFmtId="165" fontId="24" fillId="0" borderId="0" xfId="0" applyNumberFormat="1" applyFont="1" applyAlignment="1">
      <alignment horizontal="center"/>
    </xf>
    <xf numFmtId="43" fontId="0" fillId="0" borderId="0" xfId="0" applyNumberFormat="1" applyAlignment="1">
      <alignment horizontal="center"/>
    </xf>
    <xf numFmtId="2" fontId="16" fillId="0" borderId="0" xfId="0" applyNumberFormat="1" applyFont="1"/>
    <xf numFmtId="165" fontId="16" fillId="0" borderId="9" xfId="1" applyFont="1" applyFill="1" applyBorder="1"/>
    <xf numFmtId="4" fontId="0" fillId="0" borderId="0" xfId="0" applyNumberFormat="1" applyAlignment="1">
      <alignment horizontal="right" vertical="top"/>
    </xf>
    <xf numFmtId="4" fontId="0" fillId="46" borderId="13" xfId="0" applyNumberFormat="1" applyFill="1" applyBorder="1"/>
    <xf numFmtId="43" fontId="0" fillId="46" borderId="13" xfId="0" applyNumberFormat="1" applyFill="1" applyBorder="1"/>
    <xf numFmtId="165" fontId="16" fillId="0" borderId="13" xfId="1" applyFont="1" applyFill="1" applyBorder="1" applyAlignment="1">
      <alignment horizontal="center"/>
    </xf>
    <xf numFmtId="0" fontId="0" fillId="9" borderId="0" xfId="0" applyFill="1"/>
    <xf numFmtId="0" fontId="0" fillId="0" borderId="0" xfId="0" applyAlignment="1">
      <alignment horizontal="center"/>
    </xf>
    <xf numFmtId="4" fontId="16" fillId="0" borderId="0" xfId="0" applyNumberFormat="1" applyFont="1" applyAlignment="1">
      <alignment horizontal="center" vertical="top"/>
    </xf>
    <xf numFmtId="0" fontId="19" fillId="0" borderId="0" xfId="4" applyFont="1" applyAlignment="1">
      <alignment horizontal="center" vertical="top"/>
    </xf>
    <xf numFmtId="3" fontId="0" fillId="0" borderId="0" xfId="0" applyNumberFormat="1" applyAlignment="1">
      <alignment horizontal="center"/>
    </xf>
    <xf numFmtId="4" fontId="0" fillId="10" borderId="13" xfId="0" applyNumberFormat="1" applyFill="1" applyBorder="1" applyAlignment="1">
      <alignment horizontal="center"/>
    </xf>
    <xf numFmtId="0" fontId="20" fillId="0" borderId="0" xfId="5" applyFont="1" applyAlignment="1">
      <alignment horizontal="center"/>
    </xf>
    <xf numFmtId="0" fontId="44" fillId="0" borderId="13" xfId="254" applyFont="1" applyBorder="1"/>
    <xf numFmtId="43" fontId="16" fillId="0" borderId="13" xfId="0" applyNumberFormat="1" applyFont="1" applyBorder="1"/>
    <xf numFmtId="2" fontId="0" fillId="0" borderId="0" xfId="0" applyNumberFormat="1"/>
    <xf numFmtId="165" fontId="0" fillId="0" borderId="7" xfId="1" applyFont="1" applyFill="1" applyBorder="1"/>
    <xf numFmtId="165" fontId="0" fillId="0" borderId="0" xfId="0" applyNumberFormat="1"/>
    <xf numFmtId="14" fontId="0" fillId="0" borderId="13" xfId="0" applyNumberFormat="1" applyBorder="1"/>
    <xf numFmtId="0" fontId="43" fillId="0" borderId="13" xfId="0" applyFont="1" applyBorder="1" applyAlignment="1">
      <alignment horizontal="left"/>
    </xf>
    <xf numFmtId="1" fontId="43" fillId="0" borderId="13" xfId="0" applyNumberFormat="1" applyFont="1" applyBorder="1" applyAlignment="1">
      <alignment horizontal="left"/>
    </xf>
    <xf numFmtId="0" fontId="43" fillId="0" borderId="13" xfId="0" applyFont="1" applyBorder="1"/>
    <xf numFmtId="1" fontId="43" fillId="0" borderId="13" xfId="1" applyNumberFormat="1" applyFont="1" applyFill="1" applyBorder="1" applyAlignment="1">
      <alignment horizontal="left"/>
    </xf>
    <xf numFmtId="1" fontId="16" fillId="0" borderId="13" xfId="0" applyNumberFormat="1" applyFont="1" applyBorder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12" xfId="0" applyNumberFormat="1" applyBorder="1" applyAlignment="1">
      <alignment horizontal="left"/>
    </xf>
    <xf numFmtId="1" fontId="16" fillId="0" borderId="13" xfId="0" applyNumberFormat="1" applyFont="1" applyBorder="1"/>
    <xf numFmtId="0" fontId="16" fillId="0" borderId="13" xfId="0" applyFont="1" applyBorder="1" applyAlignment="1">
      <alignment horizontal="center"/>
    </xf>
    <xf numFmtId="0" fontId="43" fillId="0" borderId="0" xfId="0" applyFont="1"/>
    <xf numFmtId="0" fontId="16" fillId="0" borderId="13" xfId="0" applyFont="1" applyBorder="1" applyAlignment="1">
      <alignment horizontal="left"/>
    </xf>
    <xf numFmtId="4" fontId="16" fillId="0" borderId="13" xfId="0" applyNumberFormat="1" applyFont="1" applyBorder="1"/>
    <xf numFmtId="0" fontId="16" fillId="0" borderId="4" xfId="0" applyFont="1" applyBorder="1"/>
    <xf numFmtId="0" fontId="0" fillId="0" borderId="1" xfId="0" applyBorder="1"/>
    <xf numFmtId="0" fontId="16" fillId="0" borderId="1" xfId="0" applyFont="1" applyBorder="1"/>
    <xf numFmtId="0" fontId="0" fillId="0" borderId="1" xfId="0" applyBorder="1" applyAlignment="1">
      <alignment horizontal="left"/>
    </xf>
    <xf numFmtId="4" fontId="0" fillId="0" borderId="1" xfId="0" applyNumberFormat="1" applyBorder="1"/>
    <xf numFmtId="0" fontId="16" fillId="0" borderId="12" xfId="0" applyFont="1" applyBorder="1"/>
    <xf numFmtId="0" fontId="0" fillId="0" borderId="12" xfId="0" applyBorder="1"/>
    <xf numFmtId="0" fontId="0" fillId="0" borderId="12" xfId="0" applyBorder="1" applyAlignment="1">
      <alignment horizontal="left"/>
    </xf>
    <xf numFmtId="4" fontId="0" fillId="0" borderId="12" xfId="0" applyNumberFormat="1" applyBorder="1"/>
    <xf numFmtId="4" fontId="16" fillId="47" borderId="13" xfId="0" applyNumberFormat="1" applyFont="1" applyFill="1" applyBorder="1"/>
    <xf numFmtId="0" fontId="16" fillId="47" borderId="13" xfId="0" applyFont="1" applyFill="1" applyBorder="1"/>
    <xf numFmtId="1" fontId="0" fillId="47" borderId="13" xfId="0" applyNumberFormat="1" applyFill="1" applyBorder="1" applyAlignment="1">
      <alignment horizontal="left"/>
    </xf>
    <xf numFmtId="1" fontId="16" fillId="47" borderId="13" xfId="0" applyNumberFormat="1" applyFont="1" applyFill="1" applyBorder="1"/>
    <xf numFmtId="0" fontId="0" fillId="47" borderId="13" xfId="0" applyFill="1" applyBorder="1"/>
    <xf numFmtId="0" fontId="0" fillId="47" borderId="13" xfId="0" applyFill="1" applyBorder="1" applyAlignment="1">
      <alignment horizontal="left"/>
    </xf>
    <xf numFmtId="43" fontId="16" fillId="47" borderId="13" xfId="0" applyNumberFormat="1" applyFont="1" applyFill="1" applyBorder="1"/>
    <xf numFmtId="165" fontId="16" fillId="47" borderId="13" xfId="1" applyFont="1" applyFill="1" applyBorder="1"/>
    <xf numFmtId="165" fontId="16" fillId="47" borderId="13" xfId="1" applyFont="1" applyFill="1" applyBorder="1" applyAlignment="1">
      <alignment horizontal="center"/>
    </xf>
    <xf numFmtId="2" fontId="16" fillId="47" borderId="13" xfId="0" applyNumberFormat="1" applyFont="1" applyFill="1" applyBorder="1"/>
    <xf numFmtId="0" fontId="16" fillId="47" borderId="13" xfId="0" applyFont="1" applyFill="1" applyBorder="1" applyAlignment="1">
      <alignment horizontal="center"/>
    </xf>
    <xf numFmtId="0" fontId="0" fillId="47" borderId="0" xfId="0" applyFill="1"/>
    <xf numFmtId="4" fontId="47" fillId="0" borderId="0" xfId="0" applyNumberFormat="1" applyFont="1" applyAlignment="1">
      <alignment horizontal="right" vertical="top"/>
    </xf>
    <xf numFmtId="165" fontId="16" fillId="48" borderId="13" xfId="1" applyFont="1" applyFill="1" applyBorder="1"/>
    <xf numFmtId="43" fontId="0" fillId="48" borderId="0" xfId="0" applyNumberFormat="1" applyFill="1"/>
    <xf numFmtId="165" fontId="16" fillId="49" borderId="13" xfId="1" applyFont="1" applyFill="1" applyBorder="1"/>
    <xf numFmtId="0" fontId="0" fillId="4" borderId="0" xfId="0" applyFill="1"/>
    <xf numFmtId="0" fontId="19" fillId="2" borderId="2" xfId="4" applyFont="1" applyFill="1" applyBorder="1" applyAlignment="1">
      <alignment horizontal="center" vertical="center" wrapText="1"/>
    </xf>
    <xf numFmtId="0" fontId="19" fillId="2" borderId="7" xfId="4" applyFont="1" applyFill="1" applyBorder="1" applyAlignment="1">
      <alignment horizontal="center" vertical="center" wrapText="1"/>
    </xf>
    <xf numFmtId="0" fontId="19" fillId="2" borderId="3" xfId="4" applyFont="1" applyFill="1" applyBorder="1" applyAlignment="1">
      <alignment horizontal="center" vertical="center" wrapText="1"/>
    </xf>
    <xf numFmtId="0" fontId="19" fillId="2" borderId="9" xfId="4" applyFont="1" applyFill="1" applyBorder="1" applyAlignment="1">
      <alignment horizontal="center" vertical="center" wrapText="1"/>
    </xf>
    <xf numFmtId="0" fontId="19" fillId="2" borderId="14" xfId="4" applyFont="1" applyFill="1" applyBorder="1" applyAlignment="1">
      <alignment horizontal="center" vertical="center" wrapText="1"/>
    </xf>
    <xf numFmtId="0" fontId="19" fillId="2" borderId="10" xfId="4" applyFont="1" applyFill="1" applyBorder="1" applyAlignment="1">
      <alignment horizontal="center" vertical="center" wrapText="1"/>
    </xf>
    <xf numFmtId="0" fontId="19" fillId="2" borderId="13" xfId="4" applyFont="1" applyFill="1" applyBorder="1" applyAlignment="1">
      <alignment horizontal="center" vertical="center" wrapText="1"/>
    </xf>
    <xf numFmtId="0" fontId="19" fillId="7" borderId="13" xfId="4" applyFont="1" applyFill="1" applyBorder="1" applyAlignment="1">
      <alignment horizontal="center" vertical="center" wrapText="1"/>
    </xf>
    <xf numFmtId="4" fontId="22" fillId="8" borderId="2" xfId="6" applyNumberFormat="1" applyFont="1" applyFill="1" applyBorder="1" applyAlignment="1">
      <alignment horizontal="center" vertical="center" wrapText="1"/>
    </xf>
    <xf numFmtId="4" fontId="22" fillId="8" borderId="7" xfId="6" applyNumberFormat="1" applyFont="1" applyFill="1" applyBorder="1" applyAlignment="1">
      <alignment horizontal="center" vertical="center" wrapText="1"/>
    </xf>
    <xf numFmtId="4" fontId="22" fillId="8" borderId="3" xfId="6" applyNumberFormat="1" applyFont="1" applyFill="1" applyBorder="1" applyAlignment="1">
      <alignment horizontal="center" vertical="center" wrapText="1"/>
    </xf>
    <xf numFmtId="4" fontId="22" fillId="8" borderId="9" xfId="6" applyNumberFormat="1" applyFont="1" applyFill="1" applyBorder="1" applyAlignment="1">
      <alignment horizontal="center" vertical="center" wrapText="1"/>
    </xf>
    <xf numFmtId="4" fontId="22" fillId="8" borderId="14" xfId="6" applyNumberFormat="1" applyFont="1" applyFill="1" applyBorder="1" applyAlignment="1">
      <alignment horizontal="center" vertical="center" wrapText="1"/>
    </xf>
    <xf numFmtId="4" fontId="22" fillId="8" borderId="10" xfId="6" applyNumberFormat="1" applyFont="1" applyFill="1" applyBorder="1" applyAlignment="1">
      <alignment horizontal="center" vertical="center" wrapText="1"/>
    </xf>
    <xf numFmtId="0" fontId="19" fillId="2" borderId="1" xfId="4" applyFont="1" applyFill="1" applyBorder="1" applyAlignment="1">
      <alignment horizontal="left" vertical="center"/>
    </xf>
    <xf numFmtId="0" fontId="19" fillId="2" borderId="12" xfId="4" applyFont="1" applyFill="1" applyBorder="1" applyAlignment="1">
      <alignment horizontal="left" vertical="center"/>
    </xf>
    <xf numFmtId="0" fontId="19" fillId="3" borderId="1" xfId="4" applyFont="1" applyFill="1" applyBorder="1" applyAlignment="1">
      <alignment horizontal="center" vertical="center" wrapText="1"/>
    </xf>
    <xf numFmtId="0" fontId="19" fillId="3" borderId="12" xfId="4" applyFont="1" applyFill="1" applyBorder="1" applyAlignment="1">
      <alignment horizontal="center" vertical="center" wrapText="1"/>
    </xf>
    <xf numFmtId="0" fontId="19" fillId="2" borderId="1" xfId="4" applyFont="1" applyFill="1" applyBorder="1" applyAlignment="1">
      <alignment horizontal="center" vertical="center" wrapText="1"/>
    </xf>
    <xf numFmtId="0" fontId="19" fillId="2" borderId="12" xfId="4" applyFont="1" applyFill="1" applyBorder="1" applyAlignment="1">
      <alignment horizontal="center" vertical="center" wrapText="1"/>
    </xf>
    <xf numFmtId="0" fontId="19" fillId="3" borderId="1" xfId="4" applyFont="1" applyFill="1" applyBorder="1" applyAlignment="1">
      <alignment horizontal="center" vertical="center"/>
    </xf>
    <xf numFmtId="0" fontId="19" fillId="3" borderId="8" xfId="4" applyFont="1" applyFill="1" applyBorder="1" applyAlignment="1">
      <alignment horizontal="center" vertical="center"/>
    </xf>
    <xf numFmtId="49" fontId="22" fillId="8" borderId="13" xfId="6" applyNumberFormat="1" applyFont="1" applyFill="1" applyBorder="1" applyAlignment="1">
      <alignment horizontal="center" vertical="center" wrapText="1"/>
    </xf>
    <xf numFmtId="4" fontId="22" fillId="8" borderId="13" xfId="6" applyNumberFormat="1" applyFont="1" applyFill="1" applyBorder="1" applyAlignment="1">
      <alignment horizontal="center" vertical="center" wrapText="1"/>
    </xf>
    <xf numFmtId="0" fontId="19" fillId="9" borderId="15" xfId="4" applyFont="1" applyFill="1" applyBorder="1" applyAlignment="1">
      <alignment horizontal="center" vertical="center" wrapText="1"/>
    </xf>
    <xf numFmtId="0" fontId="19" fillId="9" borderId="0" xfId="4" applyFont="1" applyFill="1" applyAlignment="1">
      <alignment horizontal="center" vertical="center" wrapText="1"/>
    </xf>
    <xf numFmtId="0" fontId="19" fillId="10" borderId="0" xfId="4" applyFont="1" applyFill="1" applyAlignment="1">
      <alignment horizontal="center" vertical="center" wrapText="1"/>
    </xf>
    <xf numFmtId="4" fontId="22" fillId="3" borderId="1" xfId="6" applyNumberFormat="1" applyFont="1" applyFill="1" applyBorder="1" applyAlignment="1">
      <alignment horizontal="center" vertical="center" wrapText="1"/>
    </xf>
    <xf numFmtId="4" fontId="22" fillId="3" borderId="8" xfId="6" applyNumberFormat="1" applyFont="1" applyFill="1" applyBorder="1" applyAlignment="1">
      <alignment horizontal="center" vertical="center" wrapText="1"/>
    </xf>
    <xf numFmtId="4" fontId="22" fillId="3" borderId="12" xfId="6" applyNumberFormat="1" applyFont="1" applyFill="1" applyBorder="1" applyAlignment="1">
      <alignment horizontal="center" vertical="center" wrapText="1"/>
    </xf>
    <xf numFmtId="0" fontId="19" fillId="2" borderId="8" xfId="4" applyFont="1" applyFill="1" applyBorder="1" applyAlignment="1">
      <alignment horizontal="center" vertical="center" wrapText="1"/>
    </xf>
    <xf numFmtId="0" fontId="19" fillId="2" borderId="4" xfId="4" applyFont="1" applyFill="1" applyBorder="1" applyAlignment="1">
      <alignment horizontal="center" vertical="center" wrapText="1"/>
    </xf>
    <xf numFmtId="0" fontId="19" fillId="2" borderId="5" xfId="4" applyFont="1" applyFill="1" applyBorder="1" applyAlignment="1">
      <alignment horizontal="center" vertical="center" wrapText="1"/>
    </xf>
    <xf numFmtId="0" fontId="19" fillId="2" borderId="6" xfId="4" applyFont="1" applyFill="1" applyBorder="1" applyAlignment="1">
      <alignment horizontal="center" vertical="center" wrapText="1"/>
    </xf>
    <xf numFmtId="0" fontId="23" fillId="2" borderId="1" xfId="4" applyFont="1" applyFill="1" applyBorder="1" applyAlignment="1">
      <alignment horizontal="center" vertical="center" wrapText="1"/>
    </xf>
    <xf numFmtId="0" fontId="23" fillId="2" borderId="8" xfId="4" applyFont="1" applyFill="1" applyBorder="1" applyAlignment="1">
      <alignment horizontal="center" vertical="center" wrapText="1"/>
    </xf>
    <xf numFmtId="0" fontId="23" fillId="2" borderId="12" xfId="4" applyFont="1" applyFill="1" applyBorder="1" applyAlignment="1">
      <alignment horizontal="center" vertical="center" wrapText="1"/>
    </xf>
    <xf numFmtId="0" fontId="23" fillId="2" borderId="2" xfId="4" applyFont="1" applyFill="1" applyBorder="1" applyAlignment="1">
      <alignment horizontal="center" vertical="center" wrapText="1"/>
    </xf>
    <xf numFmtId="0" fontId="23" fillId="2" borderId="3" xfId="4" applyFont="1" applyFill="1" applyBorder="1" applyAlignment="1">
      <alignment horizontal="center" vertical="center" wrapText="1"/>
    </xf>
    <xf numFmtId="0" fontId="23" fillId="2" borderId="15" xfId="4" applyFont="1" applyFill="1" applyBorder="1" applyAlignment="1">
      <alignment horizontal="center" vertical="center" wrapText="1"/>
    </xf>
    <xf numFmtId="0" fontId="23" fillId="2" borderId="11" xfId="4" applyFont="1" applyFill="1" applyBorder="1" applyAlignment="1">
      <alignment horizontal="center" vertical="center" wrapText="1"/>
    </xf>
    <xf numFmtId="0" fontId="23" fillId="2" borderId="9" xfId="4" applyFont="1" applyFill="1" applyBorder="1" applyAlignment="1">
      <alignment horizontal="center" vertical="center" wrapText="1"/>
    </xf>
    <xf numFmtId="0" fontId="23" fillId="2" borderId="10" xfId="4" applyFont="1" applyFill="1" applyBorder="1" applyAlignment="1">
      <alignment horizontal="center" vertical="center" wrapText="1"/>
    </xf>
    <xf numFmtId="0" fontId="23" fillId="2" borderId="2" xfId="4" applyFont="1" applyFill="1" applyBorder="1" applyAlignment="1">
      <alignment horizontal="center" vertical="center"/>
    </xf>
    <xf numFmtId="0" fontId="23" fillId="2" borderId="3" xfId="4" applyFont="1" applyFill="1" applyBorder="1" applyAlignment="1">
      <alignment horizontal="center" vertical="center"/>
    </xf>
    <xf numFmtId="0" fontId="23" fillId="2" borderId="15" xfId="4" applyFont="1" applyFill="1" applyBorder="1" applyAlignment="1">
      <alignment horizontal="center" vertical="center"/>
    </xf>
    <xf numFmtId="0" fontId="23" fillId="2" borderId="11" xfId="4" applyFont="1" applyFill="1" applyBorder="1" applyAlignment="1">
      <alignment horizontal="center" vertical="center"/>
    </xf>
    <xf numFmtId="0" fontId="23" fillId="2" borderId="9" xfId="4" applyFont="1" applyFill="1" applyBorder="1" applyAlignment="1">
      <alignment horizontal="center" vertical="center"/>
    </xf>
    <xf numFmtId="0" fontId="23" fillId="2" borderId="10" xfId="4" applyFont="1" applyFill="1" applyBorder="1" applyAlignment="1">
      <alignment horizontal="center" vertical="center"/>
    </xf>
    <xf numFmtId="4" fontId="22" fillId="8" borderId="1" xfId="6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top" wrapText="1"/>
    </xf>
    <xf numFmtId="0" fontId="20" fillId="2" borderId="1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0" fontId="20" fillId="2" borderId="12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 wrapText="1"/>
    </xf>
    <xf numFmtId="0" fontId="20" fillId="4" borderId="8" xfId="0" applyFont="1" applyFill="1" applyBorder="1" applyAlignment="1">
      <alignment horizontal="center" vertical="center" wrapText="1"/>
    </xf>
    <xf numFmtId="0" fontId="20" fillId="4" borderId="12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9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20" fillId="2" borderId="6" xfId="0" applyFont="1" applyFill="1" applyBorder="1" applyAlignment="1">
      <alignment horizontal="center" vertical="center" wrapText="1"/>
    </xf>
    <xf numFmtId="0" fontId="20" fillId="5" borderId="15" xfId="2" applyFont="1" applyFill="1" applyBorder="1" applyAlignment="1">
      <alignment horizontal="center" vertical="center" wrapText="1"/>
    </xf>
    <xf numFmtId="0" fontId="20" fillId="5" borderId="0" xfId="2" applyFont="1" applyFill="1" applyAlignment="1">
      <alignment horizontal="center" vertical="center" wrapText="1"/>
    </xf>
    <xf numFmtId="0" fontId="20" fillId="5" borderId="9" xfId="2" applyFont="1" applyFill="1" applyBorder="1" applyAlignment="1">
      <alignment horizontal="center" vertical="center" wrapText="1"/>
    </xf>
    <xf numFmtId="0" fontId="20" fillId="5" borderId="14" xfId="2" applyFont="1" applyFill="1" applyBorder="1" applyAlignment="1">
      <alignment horizontal="center" vertical="center" wrapText="1"/>
    </xf>
    <xf numFmtId="0" fontId="19" fillId="2" borderId="1" xfId="2" applyFont="1" applyFill="1" applyBorder="1" applyAlignment="1">
      <alignment horizontal="center" vertical="center" wrapText="1"/>
    </xf>
    <xf numFmtId="0" fontId="19" fillId="2" borderId="8" xfId="2" applyFont="1" applyFill="1" applyBorder="1" applyAlignment="1">
      <alignment horizontal="center" vertical="center" wrapText="1"/>
    </xf>
    <xf numFmtId="0" fontId="19" fillId="2" borderId="12" xfId="2" applyFont="1" applyFill="1" applyBorder="1" applyAlignment="1">
      <alignment horizontal="center" vertical="center" wrapText="1"/>
    </xf>
  </cellXfs>
  <cellStyles count="275">
    <cellStyle name="20% - Accent1" xfId="23" builtinId="30" customBuiltin="1"/>
    <cellStyle name="20% - Accent1 2" xfId="60" xr:uid="{00000000-0005-0000-0000-000001000000}"/>
    <cellStyle name="20% - Accent1 2 2" xfId="140" xr:uid="{00000000-0005-0000-0000-000002000000}"/>
    <cellStyle name="20% - Accent1 3" xfId="74" xr:uid="{00000000-0005-0000-0000-000003000000}"/>
    <cellStyle name="20% - Accent1 3 2" xfId="154" xr:uid="{00000000-0005-0000-0000-000004000000}"/>
    <cellStyle name="20% - Accent1 4" xfId="94" xr:uid="{00000000-0005-0000-0000-000005000000}"/>
    <cellStyle name="20% - Accent1 4 2" xfId="174" xr:uid="{00000000-0005-0000-0000-000006000000}"/>
    <cellStyle name="20% - Accent1 5" xfId="117" xr:uid="{00000000-0005-0000-0000-000007000000}"/>
    <cellStyle name="20% - Accent1 6" xfId="194" xr:uid="{00000000-0005-0000-0000-000008000000}"/>
    <cellStyle name="20% - Accent1 7" xfId="216" xr:uid="{00000000-0005-0000-0000-000009000000}"/>
    <cellStyle name="20% - Accent1 8" xfId="236" xr:uid="{00000000-0005-0000-0000-00000A000000}"/>
    <cellStyle name="20% - Accent1 9" xfId="256" xr:uid="{00000000-0005-0000-0000-00000B000000}"/>
    <cellStyle name="20% - Accent2" xfId="26" builtinId="34" customBuiltin="1"/>
    <cellStyle name="20% - Accent2 2" xfId="62" xr:uid="{00000000-0005-0000-0000-00000D000000}"/>
    <cellStyle name="20% - Accent2 2 2" xfId="142" xr:uid="{00000000-0005-0000-0000-00000E000000}"/>
    <cellStyle name="20% - Accent2 3" xfId="77" xr:uid="{00000000-0005-0000-0000-00000F000000}"/>
    <cellStyle name="20% - Accent2 3 2" xfId="157" xr:uid="{00000000-0005-0000-0000-000010000000}"/>
    <cellStyle name="20% - Accent2 4" xfId="97" xr:uid="{00000000-0005-0000-0000-000011000000}"/>
    <cellStyle name="20% - Accent2 4 2" xfId="177" xr:uid="{00000000-0005-0000-0000-000012000000}"/>
    <cellStyle name="20% - Accent2 5" xfId="120" xr:uid="{00000000-0005-0000-0000-000013000000}"/>
    <cellStyle name="20% - Accent2 6" xfId="197" xr:uid="{00000000-0005-0000-0000-000014000000}"/>
    <cellStyle name="20% - Accent2 7" xfId="219" xr:uid="{00000000-0005-0000-0000-000015000000}"/>
    <cellStyle name="20% - Accent2 8" xfId="239" xr:uid="{00000000-0005-0000-0000-000016000000}"/>
    <cellStyle name="20% - Accent2 9" xfId="259" xr:uid="{00000000-0005-0000-0000-000017000000}"/>
    <cellStyle name="20% - Accent3" xfId="29" builtinId="38" customBuiltin="1"/>
    <cellStyle name="20% - Accent3 2" xfId="64" xr:uid="{00000000-0005-0000-0000-000019000000}"/>
    <cellStyle name="20% - Accent3 2 2" xfId="144" xr:uid="{00000000-0005-0000-0000-00001A000000}"/>
    <cellStyle name="20% - Accent3 3" xfId="80" xr:uid="{00000000-0005-0000-0000-00001B000000}"/>
    <cellStyle name="20% - Accent3 3 2" xfId="160" xr:uid="{00000000-0005-0000-0000-00001C000000}"/>
    <cellStyle name="20% - Accent3 4" xfId="100" xr:uid="{00000000-0005-0000-0000-00001D000000}"/>
    <cellStyle name="20% - Accent3 4 2" xfId="180" xr:uid="{00000000-0005-0000-0000-00001E000000}"/>
    <cellStyle name="20% - Accent3 5" xfId="123" xr:uid="{00000000-0005-0000-0000-00001F000000}"/>
    <cellStyle name="20% - Accent3 6" xfId="200" xr:uid="{00000000-0005-0000-0000-000020000000}"/>
    <cellStyle name="20% - Accent3 7" xfId="222" xr:uid="{00000000-0005-0000-0000-000021000000}"/>
    <cellStyle name="20% - Accent3 8" xfId="242" xr:uid="{00000000-0005-0000-0000-000022000000}"/>
    <cellStyle name="20% - Accent3 9" xfId="262" xr:uid="{00000000-0005-0000-0000-000023000000}"/>
    <cellStyle name="20% - Accent4" xfId="32" builtinId="42" customBuiltin="1"/>
    <cellStyle name="20% - Accent4 2" xfId="66" xr:uid="{00000000-0005-0000-0000-000025000000}"/>
    <cellStyle name="20% - Accent4 2 2" xfId="146" xr:uid="{00000000-0005-0000-0000-000026000000}"/>
    <cellStyle name="20% - Accent4 3" xfId="83" xr:uid="{00000000-0005-0000-0000-000027000000}"/>
    <cellStyle name="20% - Accent4 3 2" xfId="163" xr:uid="{00000000-0005-0000-0000-000028000000}"/>
    <cellStyle name="20% - Accent4 4" xfId="103" xr:uid="{00000000-0005-0000-0000-000029000000}"/>
    <cellStyle name="20% - Accent4 4 2" xfId="183" xr:uid="{00000000-0005-0000-0000-00002A000000}"/>
    <cellStyle name="20% - Accent4 5" xfId="126" xr:uid="{00000000-0005-0000-0000-00002B000000}"/>
    <cellStyle name="20% - Accent4 6" xfId="203" xr:uid="{00000000-0005-0000-0000-00002C000000}"/>
    <cellStyle name="20% - Accent4 7" xfId="225" xr:uid="{00000000-0005-0000-0000-00002D000000}"/>
    <cellStyle name="20% - Accent4 8" xfId="245" xr:uid="{00000000-0005-0000-0000-00002E000000}"/>
    <cellStyle name="20% - Accent4 9" xfId="265" xr:uid="{00000000-0005-0000-0000-00002F000000}"/>
    <cellStyle name="20% - Accent5" xfId="35" builtinId="46" customBuiltin="1"/>
    <cellStyle name="20% - Accent5 2" xfId="68" xr:uid="{00000000-0005-0000-0000-000031000000}"/>
    <cellStyle name="20% - Accent5 2 2" xfId="148" xr:uid="{00000000-0005-0000-0000-000032000000}"/>
    <cellStyle name="20% - Accent5 3" xfId="86" xr:uid="{00000000-0005-0000-0000-000033000000}"/>
    <cellStyle name="20% - Accent5 3 2" xfId="166" xr:uid="{00000000-0005-0000-0000-000034000000}"/>
    <cellStyle name="20% - Accent5 4" xfId="106" xr:uid="{00000000-0005-0000-0000-000035000000}"/>
    <cellStyle name="20% - Accent5 4 2" xfId="186" xr:uid="{00000000-0005-0000-0000-000036000000}"/>
    <cellStyle name="20% - Accent5 5" xfId="129" xr:uid="{00000000-0005-0000-0000-000037000000}"/>
    <cellStyle name="20% - Accent5 6" xfId="206" xr:uid="{00000000-0005-0000-0000-000038000000}"/>
    <cellStyle name="20% - Accent5 7" xfId="228" xr:uid="{00000000-0005-0000-0000-000039000000}"/>
    <cellStyle name="20% - Accent5 8" xfId="248" xr:uid="{00000000-0005-0000-0000-00003A000000}"/>
    <cellStyle name="20% - Accent5 9" xfId="268" xr:uid="{00000000-0005-0000-0000-00003B000000}"/>
    <cellStyle name="20% - Accent6" xfId="38" builtinId="50" customBuiltin="1"/>
    <cellStyle name="20% - Accent6 2" xfId="70" xr:uid="{00000000-0005-0000-0000-00003D000000}"/>
    <cellStyle name="20% - Accent6 2 2" xfId="150" xr:uid="{00000000-0005-0000-0000-00003E000000}"/>
    <cellStyle name="20% - Accent6 3" xfId="89" xr:uid="{00000000-0005-0000-0000-00003F000000}"/>
    <cellStyle name="20% - Accent6 3 2" xfId="169" xr:uid="{00000000-0005-0000-0000-000040000000}"/>
    <cellStyle name="20% - Accent6 4" xfId="109" xr:uid="{00000000-0005-0000-0000-000041000000}"/>
    <cellStyle name="20% - Accent6 4 2" xfId="189" xr:uid="{00000000-0005-0000-0000-000042000000}"/>
    <cellStyle name="20% - Accent6 5" xfId="132" xr:uid="{00000000-0005-0000-0000-000043000000}"/>
    <cellStyle name="20% - Accent6 6" xfId="209" xr:uid="{00000000-0005-0000-0000-000044000000}"/>
    <cellStyle name="20% - Accent6 7" xfId="231" xr:uid="{00000000-0005-0000-0000-000045000000}"/>
    <cellStyle name="20% - Accent6 8" xfId="251" xr:uid="{00000000-0005-0000-0000-000046000000}"/>
    <cellStyle name="20% - Accent6 9" xfId="271" xr:uid="{00000000-0005-0000-0000-000047000000}"/>
    <cellStyle name="40% - Accent1" xfId="24" builtinId="31" customBuiltin="1"/>
    <cellStyle name="40% - Accent1 2" xfId="61" xr:uid="{00000000-0005-0000-0000-000049000000}"/>
    <cellStyle name="40% - Accent1 2 2" xfId="141" xr:uid="{00000000-0005-0000-0000-00004A000000}"/>
    <cellStyle name="40% - Accent1 3" xfId="75" xr:uid="{00000000-0005-0000-0000-00004B000000}"/>
    <cellStyle name="40% - Accent1 3 2" xfId="155" xr:uid="{00000000-0005-0000-0000-00004C000000}"/>
    <cellStyle name="40% - Accent1 4" xfId="95" xr:uid="{00000000-0005-0000-0000-00004D000000}"/>
    <cellStyle name="40% - Accent1 4 2" xfId="175" xr:uid="{00000000-0005-0000-0000-00004E000000}"/>
    <cellStyle name="40% - Accent1 5" xfId="118" xr:uid="{00000000-0005-0000-0000-00004F000000}"/>
    <cellStyle name="40% - Accent1 6" xfId="195" xr:uid="{00000000-0005-0000-0000-000050000000}"/>
    <cellStyle name="40% - Accent1 7" xfId="217" xr:uid="{00000000-0005-0000-0000-000051000000}"/>
    <cellStyle name="40% - Accent1 8" xfId="237" xr:uid="{00000000-0005-0000-0000-000052000000}"/>
    <cellStyle name="40% - Accent1 9" xfId="257" xr:uid="{00000000-0005-0000-0000-000053000000}"/>
    <cellStyle name="40% - Accent2" xfId="27" builtinId="35" customBuiltin="1"/>
    <cellStyle name="40% - Accent2 2" xfId="63" xr:uid="{00000000-0005-0000-0000-000055000000}"/>
    <cellStyle name="40% - Accent2 2 2" xfId="143" xr:uid="{00000000-0005-0000-0000-000056000000}"/>
    <cellStyle name="40% - Accent2 3" xfId="78" xr:uid="{00000000-0005-0000-0000-000057000000}"/>
    <cellStyle name="40% - Accent2 3 2" xfId="158" xr:uid="{00000000-0005-0000-0000-000058000000}"/>
    <cellStyle name="40% - Accent2 4" xfId="98" xr:uid="{00000000-0005-0000-0000-000059000000}"/>
    <cellStyle name="40% - Accent2 4 2" xfId="178" xr:uid="{00000000-0005-0000-0000-00005A000000}"/>
    <cellStyle name="40% - Accent2 5" xfId="121" xr:uid="{00000000-0005-0000-0000-00005B000000}"/>
    <cellStyle name="40% - Accent2 6" xfId="198" xr:uid="{00000000-0005-0000-0000-00005C000000}"/>
    <cellStyle name="40% - Accent2 7" xfId="220" xr:uid="{00000000-0005-0000-0000-00005D000000}"/>
    <cellStyle name="40% - Accent2 8" xfId="240" xr:uid="{00000000-0005-0000-0000-00005E000000}"/>
    <cellStyle name="40% - Accent2 9" xfId="260" xr:uid="{00000000-0005-0000-0000-00005F000000}"/>
    <cellStyle name="40% - Accent3" xfId="30" builtinId="39" customBuiltin="1"/>
    <cellStyle name="40% - Accent3 2" xfId="65" xr:uid="{00000000-0005-0000-0000-000061000000}"/>
    <cellStyle name="40% - Accent3 2 2" xfId="145" xr:uid="{00000000-0005-0000-0000-000062000000}"/>
    <cellStyle name="40% - Accent3 3" xfId="81" xr:uid="{00000000-0005-0000-0000-000063000000}"/>
    <cellStyle name="40% - Accent3 3 2" xfId="161" xr:uid="{00000000-0005-0000-0000-000064000000}"/>
    <cellStyle name="40% - Accent3 4" xfId="101" xr:uid="{00000000-0005-0000-0000-000065000000}"/>
    <cellStyle name="40% - Accent3 4 2" xfId="181" xr:uid="{00000000-0005-0000-0000-000066000000}"/>
    <cellStyle name="40% - Accent3 5" xfId="124" xr:uid="{00000000-0005-0000-0000-000067000000}"/>
    <cellStyle name="40% - Accent3 6" xfId="201" xr:uid="{00000000-0005-0000-0000-000068000000}"/>
    <cellStyle name="40% - Accent3 7" xfId="223" xr:uid="{00000000-0005-0000-0000-000069000000}"/>
    <cellStyle name="40% - Accent3 8" xfId="243" xr:uid="{00000000-0005-0000-0000-00006A000000}"/>
    <cellStyle name="40% - Accent3 9" xfId="263" xr:uid="{00000000-0005-0000-0000-00006B000000}"/>
    <cellStyle name="40% - Accent4" xfId="33" builtinId="43" customBuiltin="1"/>
    <cellStyle name="40% - Accent4 2" xfId="67" xr:uid="{00000000-0005-0000-0000-00006D000000}"/>
    <cellStyle name="40% - Accent4 2 2" xfId="147" xr:uid="{00000000-0005-0000-0000-00006E000000}"/>
    <cellStyle name="40% - Accent4 3" xfId="84" xr:uid="{00000000-0005-0000-0000-00006F000000}"/>
    <cellStyle name="40% - Accent4 3 2" xfId="164" xr:uid="{00000000-0005-0000-0000-000070000000}"/>
    <cellStyle name="40% - Accent4 4" xfId="104" xr:uid="{00000000-0005-0000-0000-000071000000}"/>
    <cellStyle name="40% - Accent4 4 2" xfId="184" xr:uid="{00000000-0005-0000-0000-000072000000}"/>
    <cellStyle name="40% - Accent4 5" xfId="127" xr:uid="{00000000-0005-0000-0000-000073000000}"/>
    <cellStyle name="40% - Accent4 6" xfId="204" xr:uid="{00000000-0005-0000-0000-000074000000}"/>
    <cellStyle name="40% - Accent4 7" xfId="226" xr:uid="{00000000-0005-0000-0000-000075000000}"/>
    <cellStyle name="40% - Accent4 8" xfId="246" xr:uid="{00000000-0005-0000-0000-000076000000}"/>
    <cellStyle name="40% - Accent4 9" xfId="266" xr:uid="{00000000-0005-0000-0000-000077000000}"/>
    <cellStyle name="40% - Accent5" xfId="36" builtinId="47" customBuiltin="1"/>
    <cellStyle name="40% - Accent5 2" xfId="69" xr:uid="{00000000-0005-0000-0000-000079000000}"/>
    <cellStyle name="40% - Accent5 2 2" xfId="149" xr:uid="{00000000-0005-0000-0000-00007A000000}"/>
    <cellStyle name="40% - Accent5 3" xfId="87" xr:uid="{00000000-0005-0000-0000-00007B000000}"/>
    <cellStyle name="40% - Accent5 3 2" xfId="167" xr:uid="{00000000-0005-0000-0000-00007C000000}"/>
    <cellStyle name="40% - Accent5 4" xfId="107" xr:uid="{00000000-0005-0000-0000-00007D000000}"/>
    <cellStyle name="40% - Accent5 4 2" xfId="187" xr:uid="{00000000-0005-0000-0000-00007E000000}"/>
    <cellStyle name="40% - Accent5 5" xfId="130" xr:uid="{00000000-0005-0000-0000-00007F000000}"/>
    <cellStyle name="40% - Accent5 6" xfId="207" xr:uid="{00000000-0005-0000-0000-000080000000}"/>
    <cellStyle name="40% - Accent5 7" xfId="229" xr:uid="{00000000-0005-0000-0000-000081000000}"/>
    <cellStyle name="40% - Accent5 8" xfId="249" xr:uid="{00000000-0005-0000-0000-000082000000}"/>
    <cellStyle name="40% - Accent5 9" xfId="269" xr:uid="{00000000-0005-0000-0000-000083000000}"/>
    <cellStyle name="40% - Accent6" xfId="39" builtinId="51" customBuiltin="1"/>
    <cellStyle name="40% - Accent6 2" xfId="71" xr:uid="{00000000-0005-0000-0000-000085000000}"/>
    <cellStyle name="40% - Accent6 2 2" xfId="151" xr:uid="{00000000-0005-0000-0000-000086000000}"/>
    <cellStyle name="40% - Accent6 3" xfId="90" xr:uid="{00000000-0005-0000-0000-000087000000}"/>
    <cellStyle name="40% - Accent6 3 2" xfId="170" xr:uid="{00000000-0005-0000-0000-000088000000}"/>
    <cellStyle name="40% - Accent6 4" xfId="110" xr:uid="{00000000-0005-0000-0000-000089000000}"/>
    <cellStyle name="40% - Accent6 4 2" xfId="190" xr:uid="{00000000-0005-0000-0000-00008A000000}"/>
    <cellStyle name="40% - Accent6 5" xfId="133" xr:uid="{00000000-0005-0000-0000-00008B000000}"/>
    <cellStyle name="40% - Accent6 6" xfId="210" xr:uid="{00000000-0005-0000-0000-00008C000000}"/>
    <cellStyle name="40% - Accent6 7" xfId="232" xr:uid="{00000000-0005-0000-0000-00008D000000}"/>
    <cellStyle name="40% - Accent6 8" xfId="252" xr:uid="{00000000-0005-0000-0000-00008E000000}"/>
    <cellStyle name="40% - Accent6 9" xfId="272" xr:uid="{00000000-0005-0000-0000-00008F000000}"/>
    <cellStyle name="60% - Accent1" xfId="52" builtinId="32" customBuiltin="1"/>
    <cellStyle name="60% - Accent1 2" xfId="41" xr:uid="{00000000-0005-0000-0000-000091000000}"/>
    <cellStyle name="60% - Accent1 3" xfId="76" xr:uid="{00000000-0005-0000-0000-000092000000}"/>
    <cellStyle name="60% - Accent1 3 2" xfId="156" xr:uid="{00000000-0005-0000-0000-000093000000}"/>
    <cellStyle name="60% - Accent1 4" xfId="96" xr:uid="{00000000-0005-0000-0000-000094000000}"/>
    <cellStyle name="60% - Accent1 4 2" xfId="176" xr:uid="{00000000-0005-0000-0000-000095000000}"/>
    <cellStyle name="60% - Accent1 5" xfId="119" xr:uid="{00000000-0005-0000-0000-000096000000}"/>
    <cellStyle name="60% - Accent1 6" xfId="196" xr:uid="{00000000-0005-0000-0000-000097000000}"/>
    <cellStyle name="60% - Accent1 7" xfId="218" xr:uid="{00000000-0005-0000-0000-000098000000}"/>
    <cellStyle name="60% - Accent1 8" xfId="238" xr:uid="{00000000-0005-0000-0000-000099000000}"/>
    <cellStyle name="60% - Accent1 9" xfId="258" xr:uid="{00000000-0005-0000-0000-00009A000000}"/>
    <cellStyle name="60% - Accent2" xfId="53" builtinId="36" customBuiltin="1"/>
    <cellStyle name="60% - Accent2 2" xfId="42" xr:uid="{00000000-0005-0000-0000-00009C000000}"/>
    <cellStyle name="60% - Accent2 3" xfId="79" xr:uid="{00000000-0005-0000-0000-00009D000000}"/>
    <cellStyle name="60% - Accent2 3 2" xfId="159" xr:uid="{00000000-0005-0000-0000-00009E000000}"/>
    <cellStyle name="60% - Accent2 4" xfId="99" xr:uid="{00000000-0005-0000-0000-00009F000000}"/>
    <cellStyle name="60% - Accent2 4 2" xfId="179" xr:uid="{00000000-0005-0000-0000-0000A0000000}"/>
    <cellStyle name="60% - Accent2 5" xfId="122" xr:uid="{00000000-0005-0000-0000-0000A1000000}"/>
    <cellStyle name="60% - Accent2 6" xfId="199" xr:uid="{00000000-0005-0000-0000-0000A2000000}"/>
    <cellStyle name="60% - Accent2 7" xfId="221" xr:uid="{00000000-0005-0000-0000-0000A3000000}"/>
    <cellStyle name="60% - Accent2 8" xfId="241" xr:uid="{00000000-0005-0000-0000-0000A4000000}"/>
    <cellStyle name="60% - Accent2 9" xfId="261" xr:uid="{00000000-0005-0000-0000-0000A5000000}"/>
    <cellStyle name="60% - Accent3" xfId="54" builtinId="40" customBuiltin="1"/>
    <cellStyle name="60% - Accent3 2" xfId="43" xr:uid="{00000000-0005-0000-0000-0000A7000000}"/>
    <cellStyle name="60% - Accent3 3" xfId="82" xr:uid="{00000000-0005-0000-0000-0000A8000000}"/>
    <cellStyle name="60% - Accent3 3 2" xfId="162" xr:uid="{00000000-0005-0000-0000-0000A9000000}"/>
    <cellStyle name="60% - Accent3 4" xfId="102" xr:uid="{00000000-0005-0000-0000-0000AA000000}"/>
    <cellStyle name="60% - Accent3 4 2" xfId="182" xr:uid="{00000000-0005-0000-0000-0000AB000000}"/>
    <cellStyle name="60% - Accent3 5" xfId="125" xr:uid="{00000000-0005-0000-0000-0000AC000000}"/>
    <cellStyle name="60% - Accent3 6" xfId="202" xr:uid="{00000000-0005-0000-0000-0000AD000000}"/>
    <cellStyle name="60% - Accent3 7" xfId="224" xr:uid="{00000000-0005-0000-0000-0000AE000000}"/>
    <cellStyle name="60% - Accent3 8" xfId="244" xr:uid="{00000000-0005-0000-0000-0000AF000000}"/>
    <cellStyle name="60% - Accent3 9" xfId="264" xr:uid="{00000000-0005-0000-0000-0000B0000000}"/>
    <cellStyle name="60% - Accent4" xfId="55" builtinId="44" customBuiltin="1"/>
    <cellStyle name="60% - Accent4 2" xfId="44" xr:uid="{00000000-0005-0000-0000-0000B2000000}"/>
    <cellStyle name="60% - Accent4 3" xfId="85" xr:uid="{00000000-0005-0000-0000-0000B3000000}"/>
    <cellStyle name="60% - Accent4 3 2" xfId="165" xr:uid="{00000000-0005-0000-0000-0000B4000000}"/>
    <cellStyle name="60% - Accent4 4" xfId="105" xr:uid="{00000000-0005-0000-0000-0000B5000000}"/>
    <cellStyle name="60% - Accent4 4 2" xfId="185" xr:uid="{00000000-0005-0000-0000-0000B6000000}"/>
    <cellStyle name="60% - Accent4 5" xfId="128" xr:uid="{00000000-0005-0000-0000-0000B7000000}"/>
    <cellStyle name="60% - Accent4 6" xfId="205" xr:uid="{00000000-0005-0000-0000-0000B8000000}"/>
    <cellStyle name="60% - Accent4 7" xfId="227" xr:uid="{00000000-0005-0000-0000-0000B9000000}"/>
    <cellStyle name="60% - Accent4 8" xfId="247" xr:uid="{00000000-0005-0000-0000-0000BA000000}"/>
    <cellStyle name="60% - Accent4 9" xfId="267" xr:uid="{00000000-0005-0000-0000-0000BB000000}"/>
    <cellStyle name="60% - Accent5" xfId="56" builtinId="48" customBuiltin="1"/>
    <cellStyle name="60% - Accent5 2" xfId="45" xr:uid="{00000000-0005-0000-0000-0000BD000000}"/>
    <cellStyle name="60% - Accent5 3" xfId="88" xr:uid="{00000000-0005-0000-0000-0000BE000000}"/>
    <cellStyle name="60% - Accent5 3 2" xfId="168" xr:uid="{00000000-0005-0000-0000-0000BF000000}"/>
    <cellStyle name="60% - Accent5 4" xfId="108" xr:uid="{00000000-0005-0000-0000-0000C0000000}"/>
    <cellStyle name="60% - Accent5 4 2" xfId="188" xr:uid="{00000000-0005-0000-0000-0000C1000000}"/>
    <cellStyle name="60% - Accent5 5" xfId="131" xr:uid="{00000000-0005-0000-0000-0000C2000000}"/>
    <cellStyle name="60% - Accent5 6" xfId="208" xr:uid="{00000000-0005-0000-0000-0000C3000000}"/>
    <cellStyle name="60% - Accent5 7" xfId="230" xr:uid="{00000000-0005-0000-0000-0000C4000000}"/>
    <cellStyle name="60% - Accent5 8" xfId="250" xr:uid="{00000000-0005-0000-0000-0000C5000000}"/>
    <cellStyle name="60% - Accent5 9" xfId="270" xr:uid="{00000000-0005-0000-0000-0000C6000000}"/>
    <cellStyle name="60% - Accent6" xfId="57" builtinId="52" customBuiltin="1"/>
    <cellStyle name="60% - Accent6 2" xfId="46" xr:uid="{00000000-0005-0000-0000-0000C8000000}"/>
    <cellStyle name="60% - Accent6 3" xfId="91" xr:uid="{00000000-0005-0000-0000-0000C9000000}"/>
    <cellStyle name="60% - Accent6 3 2" xfId="171" xr:uid="{00000000-0005-0000-0000-0000CA000000}"/>
    <cellStyle name="60% - Accent6 4" xfId="111" xr:uid="{00000000-0005-0000-0000-0000CB000000}"/>
    <cellStyle name="60% - Accent6 4 2" xfId="191" xr:uid="{00000000-0005-0000-0000-0000CC000000}"/>
    <cellStyle name="60% - Accent6 5" xfId="134" xr:uid="{00000000-0005-0000-0000-0000CD000000}"/>
    <cellStyle name="60% - Accent6 6" xfId="211" xr:uid="{00000000-0005-0000-0000-0000CE000000}"/>
    <cellStyle name="60% - Accent6 7" xfId="233" xr:uid="{00000000-0005-0000-0000-0000CF000000}"/>
    <cellStyle name="60% - Accent6 8" xfId="253" xr:uid="{00000000-0005-0000-0000-0000D0000000}"/>
    <cellStyle name="60% - Accent6 9" xfId="273" xr:uid="{00000000-0005-0000-0000-0000D1000000}"/>
    <cellStyle name="Accent1" xfId="22" builtinId="29" customBuiltin="1"/>
    <cellStyle name="Accent2" xfId="25" builtinId="33" customBuiltin="1"/>
    <cellStyle name="Accent3" xfId="28" builtinId="37" customBuiltin="1"/>
    <cellStyle name="Accent4" xfId="31" builtinId="41" customBuiltin="1"/>
    <cellStyle name="Accent5" xfId="34" builtinId="45" customBuiltin="1"/>
    <cellStyle name="Accent6" xfId="37" builtinId="49" customBuiltin="1"/>
    <cellStyle name="Bad" xfId="13" builtinId="27" customBuiltin="1"/>
    <cellStyle name="Calculation" xfId="16" builtinId="22" customBuiltin="1"/>
    <cellStyle name="Check Cell" xfId="18" builtinId="23" customBuiltin="1"/>
    <cellStyle name="Comma" xfId="1" builtinId="3"/>
    <cellStyle name="Comma 2" xfId="274" xr:uid="{285F5461-469E-4AEA-A7FE-0D26EC19881F}"/>
    <cellStyle name="Explanatory Text" xfId="20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nput" xfId="14" builtinId="20" customBuiltin="1"/>
    <cellStyle name="Linked Cell" xfId="17" builtinId="24" customBuiltin="1"/>
    <cellStyle name="Neutral" xfId="51" builtinId="28" customBuiltin="1"/>
    <cellStyle name="Neutral 2" xfId="47" xr:uid="{00000000-0005-0000-0000-0000E5000000}"/>
    <cellStyle name="Normal" xfId="0" builtinId="0"/>
    <cellStyle name="Normal 10" xfId="212" xr:uid="{00000000-0005-0000-0000-0000E7000000}"/>
    <cellStyle name="Normal 11" xfId="213" xr:uid="{00000000-0005-0000-0000-0000E8000000}"/>
    <cellStyle name="Normal 12" xfId="214" xr:uid="{00000000-0005-0000-0000-0000E9000000}"/>
    <cellStyle name="Normal 13" xfId="234" xr:uid="{00000000-0005-0000-0000-0000EA000000}"/>
    <cellStyle name="Normal 14" xfId="254" xr:uid="{00000000-0005-0000-0000-0000EB000000}"/>
    <cellStyle name="Normal 2" xfId="4" xr:uid="{00000000-0005-0000-0000-0000EC000000}"/>
    <cellStyle name="Normal 2 2" xfId="5" xr:uid="{00000000-0005-0000-0000-0000ED000000}"/>
    <cellStyle name="Normal 3" xfId="2" xr:uid="{00000000-0005-0000-0000-0000EE000000}"/>
    <cellStyle name="Normal 3 2" xfId="6" xr:uid="{00000000-0005-0000-0000-0000EF000000}"/>
    <cellStyle name="Normal 3 2 2" xfId="113" xr:uid="{00000000-0005-0000-0000-0000F0000000}"/>
    <cellStyle name="Normal 3 3" xfId="114" xr:uid="{00000000-0005-0000-0000-0000F1000000}"/>
    <cellStyle name="Normal 4" xfId="40" xr:uid="{00000000-0005-0000-0000-0000F2000000}"/>
    <cellStyle name="Normal 4 2" xfId="136" xr:uid="{00000000-0005-0000-0000-0000F3000000}"/>
    <cellStyle name="Normal 5" xfId="58" xr:uid="{00000000-0005-0000-0000-0000F4000000}"/>
    <cellStyle name="Normal 5 2" xfId="138" xr:uid="{00000000-0005-0000-0000-0000F5000000}"/>
    <cellStyle name="Normal 6" xfId="72" xr:uid="{00000000-0005-0000-0000-0000F6000000}"/>
    <cellStyle name="Normal 6 2" xfId="152" xr:uid="{00000000-0005-0000-0000-0000F7000000}"/>
    <cellStyle name="Normal 7" xfId="92" xr:uid="{00000000-0005-0000-0000-0000F8000000}"/>
    <cellStyle name="Normal 7 2" xfId="172" xr:uid="{00000000-0005-0000-0000-0000F9000000}"/>
    <cellStyle name="Normal 8" xfId="112" xr:uid="{00000000-0005-0000-0000-0000FA000000}"/>
    <cellStyle name="Normal 9" xfId="192" xr:uid="{00000000-0005-0000-0000-0000FB000000}"/>
    <cellStyle name="Note 10" xfId="255" xr:uid="{00000000-0005-0000-0000-0000FC000000}"/>
    <cellStyle name="Note 2" xfId="48" xr:uid="{00000000-0005-0000-0000-0000FD000000}"/>
    <cellStyle name="Note 2 2" xfId="137" xr:uid="{00000000-0005-0000-0000-0000FE000000}"/>
    <cellStyle name="Note 3" xfId="59" xr:uid="{00000000-0005-0000-0000-0000FF000000}"/>
    <cellStyle name="Note 3 2" xfId="139" xr:uid="{00000000-0005-0000-0000-000000010000}"/>
    <cellStyle name="Note 4" xfId="73" xr:uid="{00000000-0005-0000-0000-000001010000}"/>
    <cellStyle name="Note 4 2" xfId="153" xr:uid="{00000000-0005-0000-0000-000002010000}"/>
    <cellStyle name="Note 5" xfId="93" xr:uid="{00000000-0005-0000-0000-000003010000}"/>
    <cellStyle name="Note 5 2" xfId="173" xr:uid="{00000000-0005-0000-0000-000004010000}"/>
    <cellStyle name="Note 6" xfId="116" xr:uid="{00000000-0005-0000-0000-000005010000}"/>
    <cellStyle name="Note 7" xfId="193" xr:uid="{00000000-0005-0000-0000-000006010000}"/>
    <cellStyle name="Note 8" xfId="215" xr:uid="{00000000-0005-0000-0000-000007010000}"/>
    <cellStyle name="Note 9" xfId="235" xr:uid="{00000000-0005-0000-0000-000008010000}"/>
    <cellStyle name="Output" xfId="15" builtinId="21" customBuiltin="1"/>
    <cellStyle name="Percent 2" xfId="3" xr:uid="{00000000-0005-0000-0000-00000A010000}"/>
    <cellStyle name="Percent 2 2" xfId="7" xr:uid="{00000000-0005-0000-0000-00000B010000}"/>
    <cellStyle name="Percent 2 2 2" xfId="115" xr:uid="{00000000-0005-0000-0000-00000C010000}"/>
    <cellStyle name="Percent 2 3" xfId="135" xr:uid="{00000000-0005-0000-0000-00000D010000}"/>
    <cellStyle name="Title" xfId="50" builtinId="15" customBuiltin="1"/>
    <cellStyle name="Title 2" xfId="49" xr:uid="{00000000-0005-0000-0000-00000F010000}"/>
    <cellStyle name="Total" xfId="21" builtinId="25" customBuiltin="1"/>
    <cellStyle name="Warning Text" xfId="19" builtinId="11" customBuiltin="1"/>
  </cellStyles>
  <dxfs count="32"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806824</xdr:colOff>
      <xdr:row>0</xdr:row>
      <xdr:rowOff>0</xdr:rowOff>
    </xdr:from>
    <xdr:to>
      <xdr:col>21</xdr:col>
      <xdr:colOff>197224</xdr:colOff>
      <xdr:row>15</xdr:row>
      <xdr:rowOff>89647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431631-344B-35C3-D756-EE2DB8F06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9342" y="0"/>
          <a:ext cx="8507506" cy="1972235"/>
        </a:xfrm>
        <a:prstGeom prst="rect">
          <a:avLst/>
        </a:prstGeom>
      </xdr:spPr>
    </xdr:pic>
    <xdr:clientData/>
  </xdr:twoCellAnchor>
  <xdr:twoCellAnchor editAs="oneCell">
    <xdr:from>
      <xdr:col>3</xdr:col>
      <xdr:colOff>779929</xdr:colOff>
      <xdr:row>16</xdr:row>
      <xdr:rowOff>116542</xdr:rowOff>
    </xdr:from>
    <xdr:to>
      <xdr:col>21</xdr:col>
      <xdr:colOff>394446</xdr:colOff>
      <xdr:row>46</xdr:row>
      <xdr:rowOff>62752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957EA1-2D44-2952-F81A-05787DD36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42447" y="2124636"/>
          <a:ext cx="8731623" cy="371138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ogt-my.sharepoint.com/personal/delia_tunaru_ro_gt_com/Documents/Desktop/BIMED/Februarie%202024/JC%2029.02.2024%2016_Bimed_final_.xlsx" TargetMode="External"/><Relationship Id="rId1" Type="http://schemas.openxmlformats.org/officeDocument/2006/relationships/externalLinkPath" Target="https://rogt-my.sharepoint.com/personal/delia_tunaru_ro_gt_com/Documents/Desktop/BIMED/Februarie%202024/VAT%20Tax%20compliance%20February%202024_Bimed/JC%2029.02.2024%2016_Bimed_final_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ogt-my.sharepoint.com/personal/delia_tunaru_ro_gt_com/Documents/Desktop/BIMED/Februarie%202024/JV%2029.02.2024%2016_Bimed_final_.xlsx" TargetMode="External"/><Relationship Id="rId1" Type="http://schemas.openxmlformats.org/officeDocument/2006/relationships/externalLinkPath" Target="https://rogt-my.sharepoint.com/personal/delia_tunaru_ro_gt_com/Documents/Desktop/BIMED/Februarie%202024/VAT%20Tax%20compliance%20February%202024_Bimed/JV%2029.02.2024%2016_Bimed_final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C 29.02.2024 16_Bimed_final"/>
      <sheetName val="Sheet1"/>
    </sheetNames>
    <sheetDataSet>
      <sheetData sheetId="0">
        <row r="2">
          <cell r="A2" t="str">
            <v>F.2338314</v>
          </cell>
          <cell r="B2" t="str">
            <v xml:space="preserve"> 28.02.2024</v>
          </cell>
          <cell r="C2" t="str">
            <v>Friedrich Britsch GmbH &amp; Co. KG</v>
          </cell>
          <cell r="D2" t="str">
            <v>DE184404222</v>
          </cell>
          <cell r="G2" t="str">
            <v>1E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1048.3699999999999</v>
          </cell>
          <cell r="T2">
            <v>199.19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 t="str">
            <v>F.2338314-FRIEDRICH BRITS</v>
          </cell>
          <cell r="AD2">
            <v>51000295</v>
          </cell>
          <cell r="AE2" t="str">
            <v>28.02.2024</v>
          </cell>
          <cell r="AF2">
            <v>4.9686000000000003</v>
          </cell>
          <cell r="AG2" t="str">
            <v>RON</v>
          </cell>
        </row>
        <row r="3">
          <cell r="A3" t="str">
            <v>F.807</v>
          </cell>
          <cell r="B3" t="str">
            <v xml:space="preserve"> 05.02.2024</v>
          </cell>
          <cell r="C3" t="str">
            <v>S.C. Advanced Structural  S.R.L.</v>
          </cell>
          <cell r="D3" t="str">
            <v>RO30864068</v>
          </cell>
          <cell r="G3" t="str">
            <v>1I</v>
          </cell>
          <cell r="H3">
            <v>0</v>
          </cell>
          <cell r="I3">
            <v>2980</v>
          </cell>
          <cell r="J3">
            <v>566.20000000000005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2980</v>
          </cell>
          <cell r="R3">
            <v>566.20000000000005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D3">
            <v>51000068</v>
          </cell>
          <cell r="AE3" t="str">
            <v>05.02.2024</v>
          </cell>
          <cell r="AG3" t="str">
            <v>RON</v>
          </cell>
        </row>
        <row r="4">
          <cell r="A4" t="str">
            <v>F.27089</v>
          </cell>
          <cell r="B4" t="str">
            <v xml:space="preserve"> 14.02.2024</v>
          </cell>
          <cell r="C4" t="str">
            <v>PRINTFOX MEDIA ADV SRL</v>
          </cell>
          <cell r="D4" t="str">
            <v>RO37691460</v>
          </cell>
          <cell r="G4" t="str">
            <v>1I</v>
          </cell>
          <cell r="H4">
            <v>0</v>
          </cell>
          <cell r="I4">
            <v>81.13</v>
          </cell>
          <cell r="J4">
            <v>15.42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81.13</v>
          </cell>
          <cell r="R4">
            <v>15.42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 t="str">
            <v>F.27089-PRINT FOX MEDIA A</v>
          </cell>
          <cell r="AD4">
            <v>51000242</v>
          </cell>
          <cell r="AE4" t="str">
            <v>14.02.2024</v>
          </cell>
          <cell r="AG4" t="str">
            <v>RON</v>
          </cell>
        </row>
        <row r="5">
          <cell r="A5" t="str">
            <v>F.0206</v>
          </cell>
          <cell r="B5" t="str">
            <v xml:space="preserve"> 27.02.2024</v>
          </cell>
          <cell r="C5" t="str">
            <v>CC BROTHERS INOVATION SRL</v>
          </cell>
          <cell r="D5" t="str">
            <v>RO45859019</v>
          </cell>
          <cell r="E5" t="str">
            <v>J03/744/2022</v>
          </cell>
          <cell r="F5" t="str">
            <v>RO45859019</v>
          </cell>
          <cell r="G5" t="str">
            <v>1I</v>
          </cell>
          <cell r="H5">
            <v>0</v>
          </cell>
          <cell r="I5">
            <v>424</v>
          </cell>
          <cell r="J5">
            <v>80.56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424</v>
          </cell>
          <cell r="R5">
            <v>80.56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 t="str">
            <v>F.0206-CC BROTHERS INOVAT</v>
          </cell>
          <cell r="AD5">
            <v>51000255</v>
          </cell>
          <cell r="AE5" t="str">
            <v>27.02.2024</v>
          </cell>
          <cell r="AG5" t="str">
            <v>RON</v>
          </cell>
        </row>
        <row r="6">
          <cell r="A6" t="str">
            <v>F.1004403</v>
          </cell>
          <cell r="B6" t="str">
            <v xml:space="preserve"> 29.02.2024</v>
          </cell>
          <cell r="C6" t="str">
            <v>DELTA PACK SRL</v>
          </cell>
          <cell r="D6" t="str">
            <v>RO21372783</v>
          </cell>
          <cell r="G6" t="str">
            <v>1I</v>
          </cell>
          <cell r="H6">
            <v>0</v>
          </cell>
          <cell r="I6">
            <v>5346.22</v>
          </cell>
          <cell r="J6">
            <v>1015.78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5346.22</v>
          </cell>
          <cell r="R6">
            <v>1015.78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 t="str">
            <v>F.1004403-DELTA PACK</v>
          </cell>
          <cell r="AD6">
            <v>19000140</v>
          </cell>
          <cell r="AE6" t="str">
            <v>29.02.2024</v>
          </cell>
          <cell r="AG6" t="str">
            <v>RON</v>
          </cell>
        </row>
        <row r="7">
          <cell r="A7" t="str">
            <v>F.20240113</v>
          </cell>
          <cell r="B7" t="str">
            <v xml:space="preserve"> 29.02.2024</v>
          </cell>
          <cell r="C7" t="str">
            <v>DARIA TELECOM SRL</v>
          </cell>
          <cell r="D7" t="str">
            <v>RO19071827</v>
          </cell>
          <cell r="G7" t="str">
            <v>1I</v>
          </cell>
          <cell r="H7">
            <v>0</v>
          </cell>
          <cell r="I7">
            <v>300</v>
          </cell>
          <cell r="J7">
            <v>57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300</v>
          </cell>
          <cell r="R7">
            <v>57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 t="str">
            <v>F.20240113-DARIA TELECOM-</v>
          </cell>
          <cell r="AD7">
            <v>51000210</v>
          </cell>
          <cell r="AE7" t="str">
            <v>29.02.2024</v>
          </cell>
          <cell r="AG7" t="str">
            <v>RON</v>
          </cell>
        </row>
        <row r="8">
          <cell r="A8" t="str">
            <v>F.15000</v>
          </cell>
          <cell r="B8" t="str">
            <v xml:space="preserve"> 29.02.2024</v>
          </cell>
          <cell r="C8" t="str">
            <v>Logeuro Globalcom SRL</v>
          </cell>
          <cell r="D8" t="str">
            <v>RO26465328</v>
          </cell>
          <cell r="E8" t="str">
            <v>J03/113/2010</v>
          </cell>
          <cell r="G8" t="str">
            <v>1I</v>
          </cell>
          <cell r="H8">
            <v>0</v>
          </cell>
          <cell r="I8">
            <v>1030</v>
          </cell>
          <cell r="J8">
            <v>195.7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1030</v>
          </cell>
          <cell r="R8">
            <v>195.7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 t="str">
            <v>F.15000-LOGEURO GLOBALCOM</v>
          </cell>
          <cell r="AD8">
            <v>51000258</v>
          </cell>
          <cell r="AE8" t="str">
            <v>29.02.2024</v>
          </cell>
          <cell r="AG8" t="str">
            <v>RON</v>
          </cell>
        </row>
        <row r="9">
          <cell r="A9">
            <v>5100090923006</v>
          </cell>
          <cell r="B9" t="str">
            <v xml:space="preserve"> 01.02.2024</v>
          </cell>
          <cell r="C9" t="str">
            <v>CC BROTHERS INOVATION SRL</v>
          </cell>
          <cell r="D9" t="str">
            <v>RO45859019</v>
          </cell>
          <cell r="E9" t="str">
            <v>J03/744/2022</v>
          </cell>
          <cell r="F9" t="str">
            <v>RO45859019</v>
          </cell>
          <cell r="G9" t="str">
            <v>1J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614.04</v>
          </cell>
          <cell r="O9">
            <v>516</v>
          </cell>
          <cell r="P9">
            <v>98.04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D9">
            <v>1000508</v>
          </cell>
          <cell r="AE9" t="str">
            <v>01.02.2024</v>
          </cell>
          <cell r="AG9" t="str">
            <v>RON</v>
          </cell>
        </row>
        <row r="10">
          <cell r="A10">
            <v>5100116623003</v>
          </cell>
          <cell r="B10" t="str">
            <v xml:space="preserve"> 02.02.2024</v>
          </cell>
          <cell r="C10" t="str">
            <v>Logeuro Globalcom SRL</v>
          </cell>
          <cell r="D10" t="str">
            <v>RO26465328</v>
          </cell>
          <cell r="E10" t="str">
            <v>J03/113/2010</v>
          </cell>
          <cell r="G10" t="str">
            <v>1J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1725.5</v>
          </cell>
          <cell r="O10">
            <v>1450</v>
          </cell>
          <cell r="P10">
            <v>275.5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D10">
            <v>1000509</v>
          </cell>
          <cell r="AE10" t="str">
            <v>02.02.2024</v>
          </cell>
          <cell r="AG10" t="str">
            <v>RON</v>
          </cell>
        </row>
        <row r="11">
          <cell r="A11">
            <v>5100120923004</v>
          </cell>
          <cell r="B11" t="str">
            <v xml:space="preserve"> 02.02.2024</v>
          </cell>
          <cell r="C11" t="str">
            <v>GALAXY TERMO TRADING SRL</v>
          </cell>
          <cell r="D11" t="str">
            <v>RO19306923</v>
          </cell>
          <cell r="E11" t="str">
            <v>J03/2110/2006</v>
          </cell>
          <cell r="F11" t="str">
            <v>RO19306923</v>
          </cell>
          <cell r="G11" t="str">
            <v>1J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1463.7</v>
          </cell>
          <cell r="O11">
            <v>1230</v>
          </cell>
          <cell r="P11">
            <v>233.7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D11">
            <v>1000510</v>
          </cell>
          <cell r="AE11" t="str">
            <v>02.02.2024</v>
          </cell>
          <cell r="AG11" t="str">
            <v>RON</v>
          </cell>
        </row>
        <row r="12">
          <cell r="A12">
            <v>5100119523003</v>
          </cell>
          <cell r="B12" t="str">
            <v xml:space="preserve"> 02.02.2024</v>
          </cell>
          <cell r="C12" t="str">
            <v>ALBENA CLEAN M&amp;G SRL</v>
          </cell>
          <cell r="D12" t="str">
            <v>RO27764271</v>
          </cell>
          <cell r="E12" t="str">
            <v>J3/1198/2010</v>
          </cell>
          <cell r="G12" t="str">
            <v>1J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1000</v>
          </cell>
          <cell r="O12">
            <v>840.34</v>
          </cell>
          <cell r="P12">
            <v>159.66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D12">
            <v>1000511</v>
          </cell>
          <cell r="AE12" t="str">
            <v>02.02.2024</v>
          </cell>
          <cell r="AG12" t="str">
            <v>RON</v>
          </cell>
        </row>
        <row r="13">
          <cell r="A13">
            <v>5100008724003</v>
          </cell>
          <cell r="B13" t="str">
            <v xml:space="preserve"> 12.02.2024</v>
          </cell>
          <cell r="C13" t="str">
            <v>GRANT THORNTON CONSULTING SRL</v>
          </cell>
          <cell r="D13" t="str">
            <v>RO37350714</v>
          </cell>
          <cell r="G13" t="str">
            <v>1J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29271.07</v>
          </cell>
          <cell r="O13">
            <v>24597.54</v>
          </cell>
          <cell r="P13">
            <v>4673.53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D13">
            <v>1000512</v>
          </cell>
          <cell r="AE13" t="str">
            <v>12.02.2024</v>
          </cell>
          <cell r="AG13" t="str">
            <v>RON</v>
          </cell>
        </row>
        <row r="14">
          <cell r="A14">
            <v>5100024224007</v>
          </cell>
          <cell r="B14" t="str">
            <v xml:space="preserve"> 16.02.2024</v>
          </cell>
          <cell r="C14" t="str">
            <v>PRINTFOX MEDIA ADV SRL</v>
          </cell>
          <cell r="D14" t="str">
            <v>RO37691460</v>
          </cell>
          <cell r="G14" t="str">
            <v>1J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96.55</v>
          </cell>
          <cell r="O14">
            <v>81.13</v>
          </cell>
          <cell r="P14">
            <v>15.42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D14">
            <v>1000513</v>
          </cell>
          <cell r="AE14" t="str">
            <v>16.02.2024</v>
          </cell>
          <cell r="AG14" t="str">
            <v>RON</v>
          </cell>
        </row>
        <row r="15">
          <cell r="A15">
            <v>5100117023007</v>
          </cell>
          <cell r="B15" t="str">
            <v xml:space="preserve"> 23.02.2024</v>
          </cell>
          <cell r="C15" t="str">
            <v>PETRO STEDESA IMPORT  S.R.L</v>
          </cell>
          <cell r="D15" t="str">
            <v>RO18917490</v>
          </cell>
          <cell r="E15" t="str">
            <v>J40/12797/2006</v>
          </cell>
          <cell r="G15" t="str">
            <v>1J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5982.2</v>
          </cell>
          <cell r="O15">
            <v>5027.0600000000004</v>
          </cell>
          <cell r="P15">
            <v>955.14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D15">
            <v>1000514</v>
          </cell>
          <cell r="AE15" t="str">
            <v>23.02.2024</v>
          </cell>
          <cell r="AG15" t="str">
            <v>RON</v>
          </cell>
        </row>
        <row r="16">
          <cell r="A16">
            <v>5100001924003</v>
          </cell>
          <cell r="B16" t="str">
            <v xml:space="preserve"> 23.02.2024</v>
          </cell>
          <cell r="C16" t="str">
            <v>Conturo Industrial SRL</v>
          </cell>
          <cell r="D16" t="str">
            <v>RO15785190</v>
          </cell>
          <cell r="E16" t="str">
            <v>J03/1280/2003</v>
          </cell>
          <cell r="G16" t="str">
            <v>1J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422.45</v>
          </cell>
          <cell r="O16">
            <v>355</v>
          </cell>
          <cell r="P16">
            <v>67.45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D16">
            <v>1000515</v>
          </cell>
          <cell r="AE16" t="str">
            <v>23.02.2024</v>
          </cell>
          <cell r="AG16" t="str">
            <v>RON</v>
          </cell>
        </row>
        <row r="17">
          <cell r="A17">
            <v>5100013324003</v>
          </cell>
          <cell r="B17" t="str">
            <v xml:space="preserve"> 23.02.2024</v>
          </cell>
          <cell r="C17" t="str">
            <v>Logeuro Globalcom SRL</v>
          </cell>
          <cell r="D17" t="str">
            <v>RO26465328</v>
          </cell>
          <cell r="E17" t="str">
            <v>J03/113/2010</v>
          </cell>
          <cell r="G17" t="str">
            <v>1J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1844.5</v>
          </cell>
          <cell r="O17">
            <v>1550</v>
          </cell>
          <cell r="P17">
            <v>294.5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D17">
            <v>1000516</v>
          </cell>
          <cell r="AE17" t="str">
            <v>23.02.2024</v>
          </cell>
          <cell r="AG17" t="str">
            <v>RON</v>
          </cell>
        </row>
        <row r="18">
          <cell r="A18">
            <v>5100006824003</v>
          </cell>
          <cell r="B18" t="str">
            <v xml:space="preserve"> 23.02.2024</v>
          </cell>
          <cell r="C18" t="str">
            <v>S.C. Advanced Structural  S.R.L.</v>
          </cell>
          <cell r="D18" t="str">
            <v>RO30864068</v>
          </cell>
          <cell r="G18" t="str">
            <v>1J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3546.2</v>
          </cell>
          <cell r="O18">
            <v>2980</v>
          </cell>
          <cell r="P18">
            <v>566.20000000000005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D18">
            <v>1000517</v>
          </cell>
          <cell r="AE18" t="str">
            <v>23.02.2024</v>
          </cell>
          <cell r="AG18" t="str">
            <v>RON</v>
          </cell>
        </row>
        <row r="19">
          <cell r="A19">
            <v>5100002024005</v>
          </cell>
          <cell r="B19" t="str">
            <v xml:space="preserve"> 29.02.2024</v>
          </cell>
          <cell r="C19" t="str">
            <v>PETRO STEDESA IMPORT  S.R.L</v>
          </cell>
          <cell r="D19" t="str">
            <v>RO18917490</v>
          </cell>
          <cell r="E19" t="str">
            <v>J40/12797/2006</v>
          </cell>
          <cell r="G19" t="str">
            <v>1J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3928.32</v>
          </cell>
          <cell r="O19">
            <v>3301.11</v>
          </cell>
          <cell r="P19">
            <v>627.21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D19">
            <v>1000518</v>
          </cell>
          <cell r="AE19" t="str">
            <v>29.02.2024</v>
          </cell>
          <cell r="AG19" t="str">
            <v>RON</v>
          </cell>
        </row>
        <row r="20">
          <cell r="A20" t="str">
            <v>F.0219936057</v>
          </cell>
          <cell r="B20" t="str">
            <v xml:space="preserve"> 01.02.2024</v>
          </cell>
          <cell r="C20" t="str">
            <v>New Kopel Romania S.R.L.</v>
          </cell>
          <cell r="D20" t="str">
            <v>RO17847647</v>
          </cell>
          <cell r="E20" t="str">
            <v>J23/1494/2005</v>
          </cell>
          <cell r="F20" t="str">
            <v>RO17847647</v>
          </cell>
          <cell r="G20" t="str">
            <v>1K</v>
          </cell>
          <cell r="H20">
            <v>0</v>
          </cell>
          <cell r="I20">
            <v>-1142</v>
          </cell>
          <cell r="J20">
            <v>-216.98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 t="str">
            <v>F:0219936057-NEW KOPEL</v>
          </cell>
          <cell r="AD20">
            <v>19000032</v>
          </cell>
          <cell r="AE20" t="str">
            <v>01.02.2024</v>
          </cell>
          <cell r="AG20" t="str">
            <v>RON</v>
          </cell>
        </row>
        <row r="21">
          <cell r="A21" t="str">
            <v>F.2621660366-MOL</v>
          </cell>
          <cell r="B21" t="str">
            <v xml:space="preserve"> 03.02.2024</v>
          </cell>
          <cell r="C21" t="str">
            <v>MOL ROMANIA PETROLEUM PRODUCTS SRL</v>
          </cell>
          <cell r="D21" t="str">
            <v>RO7745470</v>
          </cell>
          <cell r="F21" t="str">
            <v>RO7745470</v>
          </cell>
          <cell r="G21" t="str">
            <v>1K</v>
          </cell>
          <cell r="H21">
            <v>0</v>
          </cell>
          <cell r="I21">
            <v>-2926.89</v>
          </cell>
          <cell r="J21">
            <v>-556.11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 t="str">
            <v>.2621660366-MOL ROMANIA</v>
          </cell>
          <cell r="AD21">
            <v>19000041</v>
          </cell>
          <cell r="AE21" t="str">
            <v>03.02.2024</v>
          </cell>
          <cell r="AG21" t="str">
            <v>RON</v>
          </cell>
        </row>
        <row r="22">
          <cell r="A22" t="str">
            <v>F.2621660366-MOL</v>
          </cell>
          <cell r="B22" t="str">
            <v xml:space="preserve"> 03.02.2024</v>
          </cell>
          <cell r="C22" t="str">
            <v>MOL ROMANIA PETROLEUM PRODUCTS SRL</v>
          </cell>
          <cell r="D22" t="str">
            <v>RO7745470</v>
          </cell>
          <cell r="F22" t="str">
            <v>RO7745470</v>
          </cell>
          <cell r="G22" t="str">
            <v>1K</v>
          </cell>
          <cell r="H22">
            <v>0</v>
          </cell>
          <cell r="I22">
            <v>-731.74</v>
          </cell>
          <cell r="J22">
            <v>-139.03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 t="str">
            <v>.2621660366-MOL ROMANIA</v>
          </cell>
          <cell r="AD22">
            <v>19000041</v>
          </cell>
          <cell r="AE22" t="str">
            <v>03.02.2024</v>
          </cell>
          <cell r="AG22" t="str">
            <v>RON</v>
          </cell>
        </row>
        <row r="23">
          <cell r="A23" t="str">
            <v>DVI I0038026</v>
          </cell>
          <cell r="B23" t="str">
            <v xml:space="preserve"> 08.02.2024</v>
          </cell>
          <cell r="C23" t="str">
            <v>BIROUL VAMAL DE INTERIOR ARGES</v>
          </cell>
          <cell r="D23" t="str">
            <v>ROCR7000</v>
          </cell>
          <cell r="F23" t="str">
            <v>ROCR7000</v>
          </cell>
          <cell r="G23" t="str">
            <v>1L</v>
          </cell>
          <cell r="H23">
            <v>0</v>
          </cell>
          <cell r="I23">
            <v>0</v>
          </cell>
          <cell r="J23">
            <v>0</v>
          </cell>
          <cell r="K23">
            <v>166694.74</v>
          </cell>
          <cell r="L23">
            <v>31672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 t="str">
            <v>DVI 24ROCR7000I0038026</v>
          </cell>
          <cell r="AD23">
            <v>1000414</v>
          </cell>
          <cell r="AE23" t="str">
            <v>08.02.2024</v>
          </cell>
          <cell r="AG23" t="str">
            <v>RON</v>
          </cell>
        </row>
        <row r="24">
          <cell r="A24" t="str">
            <v>DVI I0044349</v>
          </cell>
          <cell r="B24" t="str">
            <v xml:space="preserve"> 14.02.2024</v>
          </cell>
          <cell r="C24" t="str">
            <v>BIROUL VAMAL DE INTERIOR ARGES</v>
          </cell>
          <cell r="D24" t="str">
            <v>ROCR7000</v>
          </cell>
          <cell r="F24" t="str">
            <v>ROCR7000</v>
          </cell>
          <cell r="G24" t="str">
            <v>1L</v>
          </cell>
          <cell r="H24">
            <v>0</v>
          </cell>
          <cell r="I24">
            <v>0</v>
          </cell>
          <cell r="J24">
            <v>0</v>
          </cell>
          <cell r="K24">
            <v>222452.63</v>
          </cell>
          <cell r="L24">
            <v>42266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 t="str">
            <v>DVI 24ROCR7000I0044349</v>
          </cell>
          <cell r="AD24">
            <v>1000413</v>
          </cell>
          <cell r="AE24" t="str">
            <v>14.02.2024</v>
          </cell>
          <cell r="AG24" t="str">
            <v>RON</v>
          </cell>
        </row>
        <row r="25">
          <cell r="A25" t="str">
            <v>DVI I0060013</v>
          </cell>
          <cell r="B25" t="str">
            <v xml:space="preserve"> 29.02.2024</v>
          </cell>
          <cell r="C25" t="str">
            <v>BIROUL VAMAL DE INTERIOR ARGES</v>
          </cell>
          <cell r="D25" t="str">
            <v>ROCR7000</v>
          </cell>
          <cell r="F25" t="str">
            <v>ROCR7000</v>
          </cell>
          <cell r="G25" t="str">
            <v>1L</v>
          </cell>
          <cell r="H25">
            <v>0</v>
          </cell>
          <cell r="I25">
            <v>0</v>
          </cell>
          <cell r="J25">
            <v>0</v>
          </cell>
          <cell r="K25">
            <v>148942.10999999999</v>
          </cell>
          <cell r="L25">
            <v>28299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 t="str">
            <v>DVI I0060013-BVI ARGES</v>
          </cell>
          <cell r="AD25">
            <v>1000484</v>
          </cell>
          <cell r="AE25" t="str">
            <v>29.02.2024</v>
          </cell>
          <cell r="AG25" t="str">
            <v>RON</v>
          </cell>
        </row>
        <row r="26">
          <cell r="A26" t="str">
            <v>EKL2024000000059</v>
          </cell>
          <cell r="B26" t="str">
            <v xml:space="preserve"> 15.01.2024</v>
          </cell>
          <cell r="C26" t="str">
            <v>EKSEN ULUS.LOJİSTİK VE TAŞ. HİZ. İÇ</v>
          </cell>
          <cell r="D26">
            <v>3300458914</v>
          </cell>
          <cell r="F26">
            <v>3300458914</v>
          </cell>
          <cell r="G26" t="str">
            <v>1M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2237.89</v>
          </cell>
          <cell r="Z26">
            <v>425.2</v>
          </cell>
          <cell r="AA26">
            <v>0</v>
          </cell>
          <cell r="AB26">
            <v>0</v>
          </cell>
          <cell r="AC26" t="str">
            <v>F.EKL2024000000059-EKSEN</v>
          </cell>
          <cell r="AD26">
            <v>51000186</v>
          </cell>
          <cell r="AE26" t="str">
            <v>01.02.2024</v>
          </cell>
          <cell r="AF26">
            <v>4.9730999999999996</v>
          </cell>
          <cell r="AG26" t="str">
            <v>RON</v>
          </cell>
        </row>
        <row r="27">
          <cell r="A27" t="str">
            <v>EKL2024000000154</v>
          </cell>
          <cell r="B27" t="str">
            <v xml:space="preserve"> 31.01.2024</v>
          </cell>
          <cell r="C27" t="str">
            <v>EKSEN ULUS.LOJİSTİK VE TAŞ. HİZ. İÇ</v>
          </cell>
          <cell r="D27">
            <v>3300458914</v>
          </cell>
          <cell r="F27">
            <v>3300458914</v>
          </cell>
          <cell r="G27" t="str">
            <v>1M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1990.76</v>
          </cell>
          <cell r="Z27">
            <v>378.24</v>
          </cell>
          <cell r="AA27">
            <v>0</v>
          </cell>
          <cell r="AB27">
            <v>0</v>
          </cell>
          <cell r="AC27" t="str">
            <v>F.EKL2024000000154-EKSEN</v>
          </cell>
          <cell r="AD27">
            <v>51000187</v>
          </cell>
          <cell r="AE27" t="str">
            <v>01.02.2024</v>
          </cell>
          <cell r="AF27">
            <v>4.9768999999999997</v>
          </cell>
          <cell r="AG27" t="str">
            <v>RON</v>
          </cell>
        </row>
        <row r="28">
          <cell r="A28" t="str">
            <v>EAF2024000000027</v>
          </cell>
          <cell r="B28" t="str">
            <v xml:space="preserve"> 16.01.2024</v>
          </cell>
          <cell r="C28" t="str">
            <v>BIMED TEKNIK ALETLER SAN. VE TIC. A</v>
          </cell>
          <cell r="D28">
            <v>8430026332</v>
          </cell>
          <cell r="E28" t="str">
            <v>MARMARA KURUMLAR</v>
          </cell>
          <cell r="F28">
            <v>8430026332</v>
          </cell>
          <cell r="G28" t="str">
            <v>1M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2571.65</v>
          </cell>
          <cell r="Z28">
            <v>488.61</v>
          </cell>
          <cell r="AA28">
            <v>0</v>
          </cell>
          <cell r="AB28">
            <v>0</v>
          </cell>
          <cell r="AC28" t="str">
            <v>F.EAF2024000000027-BIMED</v>
          </cell>
          <cell r="AD28">
            <v>51000299</v>
          </cell>
          <cell r="AE28" t="str">
            <v>01.02.2024</v>
          </cell>
          <cell r="AF28">
            <v>4.9736000000000002</v>
          </cell>
          <cell r="AG28" t="str">
            <v>RON</v>
          </cell>
        </row>
        <row r="29">
          <cell r="A29" t="str">
            <v>EAF2023000000573</v>
          </cell>
          <cell r="B29" t="str">
            <v xml:space="preserve"> 05.12.2023</v>
          </cell>
          <cell r="C29" t="str">
            <v>BIMED TEKNIK ALETLER SAN. VE TIC. A</v>
          </cell>
          <cell r="D29">
            <v>8430026332</v>
          </cell>
          <cell r="E29" t="str">
            <v>MARMARA KURUMLAR</v>
          </cell>
          <cell r="F29">
            <v>8430026332</v>
          </cell>
          <cell r="G29" t="str">
            <v>1M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3358.73</v>
          </cell>
          <cell r="Z29">
            <v>638.16</v>
          </cell>
          <cell r="AA29">
            <v>0</v>
          </cell>
          <cell r="AB29">
            <v>0</v>
          </cell>
          <cell r="AC29" t="str">
            <v>F.EAF2023000000573-BIMED</v>
          </cell>
          <cell r="AD29">
            <v>51000301</v>
          </cell>
          <cell r="AE29" t="str">
            <v>01.02.2024</v>
          </cell>
          <cell r="AF29">
            <v>4.9759000000000002</v>
          </cell>
          <cell r="AG29" t="str">
            <v>RON</v>
          </cell>
        </row>
        <row r="30">
          <cell r="A30" t="str">
            <v>EKL2024000000254</v>
          </cell>
          <cell r="B30" t="str">
            <v xml:space="preserve"> 14.02.2024</v>
          </cell>
          <cell r="C30" t="str">
            <v>EKSEN ULUS.LOJİSTİK VE TAŞ. HİZ. İÇ</v>
          </cell>
          <cell r="D30">
            <v>3300458914</v>
          </cell>
          <cell r="F30">
            <v>3300458914</v>
          </cell>
          <cell r="G30" t="str">
            <v>1M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2239.25</v>
          </cell>
          <cell r="Z30">
            <v>425.46</v>
          </cell>
          <cell r="AA30">
            <v>0</v>
          </cell>
          <cell r="AB30">
            <v>0</v>
          </cell>
          <cell r="AC30" t="str">
            <v>EKL2024000000254-EKSEN LO</v>
          </cell>
          <cell r="AD30">
            <v>51000272</v>
          </cell>
          <cell r="AE30" t="str">
            <v>14.02.2024</v>
          </cell>
          <cell r="AF30">
            <v>4.9760999999999997</v>
          </cell>
          <cell r="AG30" t="str">
            <v>RON</v>
          </cell>
        </row>
        <row r="31">
          <cell r="A31" t="str">
            <v>EKL2024000000334</v>
          </cell>
          <cell r="B31" t="str">
            <v xml:space="preserve"> 27.02.2024</v>
          </cell>
          <cell r="C31" t="str">
            <v>EKSEN ULUS.LOJİSTİK VE TAŞ. HİZ. İÇ</v>
          </cell>
          <cell r="D31">
            <v>3300458914</v>
          </cell>
          <cell r="F31">
            <v>3300458914</v>
          </cell>
          <cell r="G31" t="str">
            <v>1M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1740.58</v>
          </cell>
          <cell r="Z31">
            <v>330.71</v>
          </cell>
          <cell r="AA31">
            <v>0</v>
          </cell>
          <cell r="AB31">
            <v>0</v>
          </cell>
          <cell r="AC31" t="str">
            <v>EKL2024000000334-EKSEN LO</v>
          </cell>
          <cell r="AD31">
            <v>51000273</v>
          </cell>
          <cell r="AE31" t="str">
            <v>27.02.2024</v>
          </cell>
          <cell r="AF31">
            <v>4.9730999999999996</v>
          </cell>
          <cell r="AG31" t="str">
            <v>RON</v>
          </cell>
        </row>
        <row r="32">
          <cell r="A32" t="str">
            <v>TTK2024000000068</v>
          </cell>
          <cell r="B32" t="str">
            <v xml:space="preserve"> 29.02.2024</v>
          </cell>
          <cell r="C32" t="str">
            <v>TUV Teknik Kontrol ve Belgelendirme</v>
          </cell>
          <cell r="D32">
            <v>7350000025</v>
          </cell>
          <cell r="E32" t="str">
            <v>MECIDIYEKOY VD.</v>
          </cell>
          <cell r="F32">
            <v>7350000025</v>
          </cell>
          <cell r="G32" t="str">
            <v>1M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6958</v>
          </cell>
          <cell r="Z32">
            <v>1322.02</v>
          </cell>
          <cell r="AA32">
            <v>0</v>
          </cell>
          <cell r="AB32">
            <v>0</v>
          </cell>
          <cell r="AC32" t="str">
            <v>F.TTK2024000000068-TUV CO</v>
          </cell>
          <cell r="AD32">
            <v>51000257</v>
          </cell>
          <cell r="AE32" t="str">
            <v>29.02.2024</v>
          </cell>
          <cell r="AF32">
            <v>4.97</v>
          </cell>
          <cell r="AG32" t="str">
            <v>RON</v>
          </cell>
        </row>
        <row r="33">
          <cell r="A33" t="str">
            <v>BF.0022</v>
          </cell>
          <cell r="B33" t="str">
            <v xml:space="preserve"> 08.02.2024</v>
          </cell>
          <cell r="C33" t="str">
            <v>NAZAR REST 27 SRL</v>
          </cell>
          <cell r="D33" t="str">
            <v>RO17387867</v>
          </cell>
          <cell r="E33" t="str">
            <v>J3/568/2005</v>
          </cell>
          <cell r="F33" t="str">
            <v>RO17387867</v>
          </cell>
          <cell r="G33" t="str">
            <v>1N</v>
          </cell>
          <cell r="H33">
            <v>0</v>
          </cell>
          <cell r="I33">
            <v>8.4</v>
          </cell>
          <cell r="J33">
            <v>1.6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 t="str">
            <v>BF.0022-NAZAR REST</v>
          </cell>
          <cell r="AD33">
            <v>19000075</v>
          </cell>
          <cell r="AE33" t="str">
            <v>08.02.2024</v>
          </cell>
          <cell r="AG33" t="str">
            <v>RON</v>
          </cell>
        </row>
        <row r="34">
          <cell r="A34" t="str">
            <v>BF 00150</v>
          </cell>
          <cell r="B34" t="str">
            <v xml:space="preserve"> 14.02.2024</v>
          </cell>
          <cell r="C34" t="str">
            <v>AUCHAN ROMANIA SA</v>
          </cell>
          <cell r="D34" t="str">
            <v>RO17233051</v>
          </cell>
          <cell r="E34" t="str">
            <v>J40/2731/2005</v>
          </cell>
          <cell r="F34" t="str">
            <v>RO17233051</v>
          </cell>
          <cell r="G34" t="str">
            <v>1N</v>
          </cell>
          <cell r="H34">
            <v>0</v>
          </cell>
          <cell r="I34">
            <v>154.29</v>
          </cell>
          <cell r="J34">
            <v>29.32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 t="str">
            <v>BF.00150 AUCHAN</v>
          </cell>
          <cell r="AD34">
            <v>19000074</v>
          </cell>
          <cell r="AE34" t="str">
            <v>14.02.2024</v>
          </cell>
          <cell r="AG34" t="str">
            <v>RON</v>
          </cell>
        </row>
        <row r="35">
          <cell r="A35" t="str">
            <v>BF.0019</v>
          </cell>
          <cell r="B35" t="str">
            <v xml:space="preserve"> 26.02.2024</v>
          </cell>
          <cell r="C35" t="str">
            <v>ALEX TOTAL PREST SRL</v>
          </cell>
          <cell r="D35" t="str">
            <v>RO32663869</v>
          </cell>
          <cell r="G35" t="str">
            <v>1N</v>
          </cell>
          <cell r="H35">
            <v>0</v>
          </cell>
          <cell r="I35">
            <v>42.02</v>
          </cell>
          <cell r="J35">
            <v>7.98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D35">
            <v>19000095</v>
          </cell>
          <cell r="AE35" t="str">
            <v>26.02.2024</v>
          </cell>
          <cell r="AG35" t="str">
            <v>RON</v>
          </cell>
        </row>
        <row r="36">
          <cell r="A36" t="str">
            <v>BF.00038</v>
          </cell>
          <cell r="B36" t="str">
            <v xml:space="preserve"> 28.02.2024</v>
          </cell>
          <cell r="C36" t="str">
            <v>CARREFOUR ROMANIA S.A.</v>
          </cell>
          <cell r="D36" t="str">
            <v>RO11588780</v>
          </cell>
          <cell r="E36" t="str">
            <v>J40/7766/2007</v>
          </cell>
          <cell r="F36" t="str">
            <v>RO11588780</v>
          </cell>
          <cell r="G36" t="str">
            <v>1N</v>
          </cell>
          <cell r="H36">
            <v>0</v>
          </cell>
          <cell r="I36">
            <v>394.54</v>
          </cell>
          <cell r="J36">
            <v>74.959999999999994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 t="str">
            <v>BF.00038-CARREFOUR ROMANI</v>
          </cell>
          <cell r="AD36">
            <v>19000078</v>
          </cell>
          <cell r="AE36" t="str">
            <v>28.02.2024</v>
          </cell>
          <cell r="AG36" t="str">
            <v>RON</v>
          </cell>
        </row>
        <row r="37">
          <cell r="A37" t="str">
            <v>BF.0011</v>
          </cell>
          <cell r="B37" t="str">
            <v xml:space="preserve"> 28.02.2024</v>
          </cell>
          <cell r="C37" t="str">
            <v>ZETTER BUSINESS SRL</v>
          </cell>
          <cell r="D37" t="str">
            <v>RO44557012</v>
          </cell>
          <cell r="G37" t="str">
            <v>1N</v>
          </cell>
          <cell r="H37">
            <v>0</v>
          </cell>
          <cell r="I37">
            <v>187.4</v>
          </cell>
          <cell r="J37">
            <v>35.6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D37">
            <v>19000134</v>
          </cell>
          <cell r="AE37" t="str">
            <v>28.02.2024</v>
          </cell>
          <cell r="AG37" t="str">
            <v>RON</v>
          </cell>
        </row>
        <row r="38">
          <cell r="A38" t="str">
            <v>F.05/02/2024</v>
          </cell>
          <cell r="B38" t="str">
            <v xml:space="preserve"> 07.02.2024</v>
          </cell>
          <cell r="C38" t="str">
            <v>CME Sp. z o.o.</v>
          </cell>
          <cell r="D38" t="str">
            <v>PL8943039072</v>
          </cell>
          <cell r="G38" t="str">
            <v>1O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223.37</v>
          </cell>
          <cell r="V38">
            <v>42.45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 t="str">
            <v>F.05/02/2024-CME SP ZOO</v>
          </cell>
          <cell r="AD38">
            <v>51000172</v>
          </cell>
          <cell r="AE38" t="str">
            <v>07.02.2024</v>
          </cell>
          <cell r="AF38">
            <v>4.976</v>
          </cell>
          <cell r="AG38" t="str">
            <v>RON</v>
          </cell>
        </row>
        <row r="39">
          <cell r="A39" t="str">
            <v>F.6/02/2024</v>
          </cell>
          <cell r="B39" t="str">
            <v xml:space="preserve"> 07.02.2024</v>
          </cell>
          <cell r="C39" t="str">
            <v>CME Sp. z o.o.</v>
          </cell>
          <cell r="D39" t="str">
            <v>PL8943039072</v>
          </cell>
          <cell r="G39" t="str">
            <v>1O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441.27</v>
          </cell>
          <cell r="V39">
            <v>83.85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 t="str">
            <v>F.6/02/2024-CME SP ZOO</v>
          </cell>
          <cell r="AD39">
            <v>51000173</v>
          </cell>
          <cell r="AE39" t="str">
            <v>07.02.2024</v>
          </cell>
          <cell r="AF39">
            <v>4.976</v>
          </cell>
          <cell r="AG39" t="str">
            <v>RON</v>
          </cell>
        </row>
        <row r="40">
          <cell r="A40" t="str">
            <v>F.7/02/2024</v>
          </cell>
          <cell r="B40" t="str">
            <v xml:space="preserve"> 07.02.2024</v>
          </cell>
          <cell r="C40" t="str">
            <v>CME Sp. z o.o.</v>
          </cell>
          <cell r="D40" t="str">
            <v>PL8943039072</v>
          </cell>
          <cell r="G40" t="str">
            <v>1O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111.56</v>
          </cell>
          <cell r="V40">
            <v>21.2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 t="str">
            <v>F.7/02/2024-CME SP ZOO</v>
          </cell>
          <cell r="AD40">
            <v>51000174</v>
          </cell>
          <cell r="AE40" t="str">
            <v>07.02.2024</v>
          </cell>
          <cell r="AF40">
            <v>4.976</v>
          </cell>
          <cell r="AG40" t="str">
            <v>RON</v>
          </cell>
        </row>
        <row r="41">
          <cell r="A41" t="str">
            <v>F.8/02/2024</v>
          </cell>
          <cell r="B41" t="str">
            <v xml:space="preserve"> 07.02.2024</v>
          </cell>
          <cell r="C41" t="str">
            <v>CME Sp. z o.o.</v>
          </cell>
          <cell r="D41" t="str">
            <v>PL8943039072</v>
          </cell>
          <cell r="G41" t="str">
            <v>1O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261.94</v>
          </cell>
          <cell r="V41">
            <v>49.76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 t="str">
            <v>F.8/02/2024-CME SP ZOO</v>
          </cell>
          <cell r="AD41">
            <v>51000175</v>
          </cell>
          <cell r="AE41" t="str">
            <v>07.02.2024</v>
          </cell>
          <cell r="AF41">
            <v>4.976</v>
          </cell>
          <cell r="AG41" t="str">
            <v>RON</v>
          </cell>
        </row>
        <row r="42">
          <cell r="A42" t="str">
            <v>F.9/02/2024</v>
          </cell>
          <cell r="B42" t="str">
            <v xml:space="preserve"> 07.02.2024</v>
          </cell>
          <cell r="C42" t="str">
            <v>CME Sp. z o.o.</v>
          </cell>
          <cell r="D42" t="str">
            <v>PL8943039072</v>
          </cell>
          <cell r="G42" t="str">
            <v>1O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298.70999999999998</v>
          </cell>
          <cell r="V42">
            <v>56.78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 t="str">
            <v>F.9/02/2024-CME SP ZOO</v>
          </cell>
          <cell r="AD42">
            <v>51000176</v>
          </cell>
          <cell r="AE42" t="str">
            <v>07.02.2024</v>
          </cell>
          <cell r="AF42">
            <v>4.976</v>
          </cell>
          <cell r="AG42" t="str">
            <v>RON</v>
          </cell>
        </row>
        <row r="43">
          <cell r="A43" t="str">
            <v>F.10/02/2024</v>
          </cell>
          <cell r="B43" t="str">
            <v xml:space="preserve"> 07.02.2024</v>
          </cell>
          <cell r="C43" t="str">
            <v>CME Sp. z o.o.</v>
          </cell>
          <cell r="D43" t="str">
            <v>PL8943039072</v>
          </cell>
          <cell r="G43" t="str">
            <v>1O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111.56</v>
          </cell>
          <cell r="V43">
            <v>21.2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 t="str">
            <v>F.10/02/2024-CME SP ZOO</v>
          </cell>
          <cell r="AD43">
            <v>51000177</v>
          </cell>
          <cell r="AE43" t="str">
            <v>07.02.2024</v>
          </cell>
          <cell r="AF43">
            <v>4.976</v>
          </cell>
          <cell r="AG43" t="str">
            <v>RON</v>
          </cell>
        </row>
        <row r="44">
          <cell r="A44" t="str">
            <v>F.11/02/2024</v>
          </cell>
          <cell r="B44" t="str">
            <v xml:space="preserve"> 07.02.2024</v>
          </cell>
          <cell r="C44" t="str">
            <v>CME Sp. z o.o.</v>
          </cell>
          <cell r="D44" t="str">
            <v>PL8943039072</v>
          </cell>
          <cell r="G44" t="str">
            <v>1O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512.83000000000004</v>
          </cell>
          <cell r="V44">
            <v>97.43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 t="str">
            <v>F.11/02/2024-CME SP ZOO</v>
          </cell>
          <cell r="AD44">
            <v>51000178</v>
          </cell>
          <cell r="AE44" t="str">
            <v>07.02.2024</v>
          </cell>
          <cell r="AF44">
            <v>4.976</v>
          </cell>
          <cell r="AG44" t="str">
            <v>RON</v>
          </cell>
        </row>
        <row r="45">
          <cell r="A45" t="str">
            <v>F.12/02/2024</v>
          </cell>
          <cell r="B45" t="str">
            <v xml:space="preserve"> 07.02.2024</v>
          </cell>
          <cell r="C45" t="str">
            <v>CME Sp. z o.o.</v>
          </cell>
          <cell r="D45" t="str">
            <v>PL8943039072</v>
          </cell>
          <cell r="G45" t="str">
            <v>1O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5147.37</v>
          </cell>
          <cell r="V45">
            <v>977.98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 t="str">
            <v>F.12/02/2024-CME SP ZOO</v>
          </cell>
          <cell r="AD45">
            <v>51000179</v>
          </cell>
          <cell r="AE45" t="str">
            <v>07.02.2024</v>
          </cell>
          <cell r="AF45">
            <v>4.976</v>
          </cell>
          <cell r="AG45" t="str">
            <v>RON</v>
          </cell>
        </row>
        <row r="46">
          <cell r="A46" t="str">
            <v>F.13/02/2024</v>
          </cell>
          <cell r="B46" t="str">
            <v xml:space="preserve"> 07.02.2024</v>
          </cell>
          <cell r="C46" t="str">
            <v>CME Sp. z o.o.</v>
          </cell>
          <cell r="D46" t="str">
            <v>PL8943039072</v>
          </cell>
          <cell r="G46" t="str">
            <v>1O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667.08</v>
          </cell>
          <cell r="V46">
            <v>126.74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 t="str">
            <v>F.13/02/2024-CME SP ZOO</v>
          </cell>
          <cell r="AD46">
            <v>51000180</v>
          </cell>
          <cell r="AE46" t="str">
            <v>07.02.2024</v>
          </cell>
          <cell r="AF46">
            <v>4.976</v>
          </cell>
          <cell r="AG46" t="str">
            <v>RON</v>
          </cell>
        </row>
        <row r="47">
          <cell r="A47" t="str">
            <v>F.14/02/2024</v>
          </cell>
          <cell r="B47" t="str">
            <v xml:space="preserve"> 07.02.2024</v>
          </cell>
          <cell r="C47" t="str">
            <v>CME Sp. z o.o.</v>
          </cell>
          <cell r="D47" t="str">
            <v>PL8943039072</v>
          </cell>
          <cell r="G47" t="str">
            <v>1O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405.15</v>
          </cell>
          <cell r="V47">
            <v>76.98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 t="str">
            <v>F.14/02/2024-CME SP ZOO</v>
          </cell>
          <cell r="AD47">
            <v>51000181</v>
          </cell>
          <cell r="AE47" t="str">
            <v>07.02.2024</v>
          </cell>
          <cell r="AF47">
            <v>4.976</v>
          </cell>
          <cell r="AG47" t="str">
            <v>RON</v>
          </cell>
        </row>
        <row r="48">
          <cell r="A48" t="str">
            <v>F.16/02/2024</v>
          </cell>
          <cell r="B48" t="str">
            <v xml:space="preserve"> 07.02.2024</v>
          </cell>
          <cell r="C48" t="str">
            <v>CME Sp. z o.o.</v>
          </cell>
          <cell r="D48" t="str">
            <v>PL8943039072</v>
          </cell>
          <cell r="G48" t="str">
            <v>1O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613.42999999999995</v>
          </cell>
          <cell r="V48">
            <v>116.55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 t="str">
            <v>F.16/02/2024-CME SP ZOO</v>
          </cell>
          <cell r="AD48">
            <v>51000182</v>
          </cell>
          <cell r="AE48" t="str">
            <v>07.02.2024</v>
          </cell>
          <cell r="AF48">
            <v>4.9767000000000001</v>
          </cell>
          <cell r="AG48" t="str">
            <v>RON</v>
          </cell>
        </row>
        <row r="49">
          <cell r="A49" t="str">
            <v>F.17/02/2024</v>
          </cell>
          <cell r="B49" t="str">
            <v xml:space="preserve"> 07.02.2024</v>
          </cell>
          <cell r="C49" t="str">
            <v>CME Sp. z o.o.</v>
          </cell>
          <cell r="D49" t="str">
            <v>PL8943039072</v>
          </cell>
          <cell r="G49" t="str">
            <v>1O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301.69</v>
          </cell>
          <cell r="V49">
            <v>57.32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 t="str">
            <v>F.17/02/2024-CME SP ZOO</v>
          </cell>
          <cell r="AD49">
            <v>51000183</v>
          </cell>
          <cell r="AE49" t="str">
            <v>07.02.2024</v>
          </cell>
          <cell r="AF49">
            <v>4.976</v>
          </cell>
          <cell r="AG49" t="str">
            <v>RON</v>
          </cell>
        </row>
        <row r="50">
          <cell r="A50" t="str">
            <v>F.15/02/2024</v>
          </cell>
          <cell r="B50" t="str">
            <v xml:space="preserve"> 07.02.2024</v>
          </cell>
          <cell r="C50" t="str">
            <v>CME Sp. z o.o.</v>
          </cell>
          <cell r="D50" t="str">
            <v>PL8943039072</v>
          </cell>
          <cell r="G50" t="str">
            <v>1O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451.82</v>
          </cell>
          <cell r="V50">
            <v>85.84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 t="str">
            <v>F.15/02/2024-CME SP ZOO</v>
          </cell>
          <cell r="AD50">
            <v>51000206</v>
          </cell>
          <cell r="AE50" t="str">
            <v>07.02.2024</v>
          </cell>
          <cell r="AF50">
            <v>4.976</v>
          </cell>
          <cell r="AG50" t="str">
            <v>RON</v>
          </cell>
        </row>
        <row r="51">
          <cell r="A51" t="str">
            <v>BF.0022</v>
          </cell>
          <cell r="B51" t="str">
            <v xml:space="preserve"> 08.02.2024</v>
          </cell>
          <cell r="C51" t="str">
            <v>NAZAR REST 27 SRL</v>
          </cell>
          <cell r="D51" t="str">
            <v>RO17387867</v>
          </cell>
          <cell r="E51" t="str">
            <v>J3/568/2005</v>
          </cell>
          <cell r="F51" t="str">
            <v>RO17387867</v>
          </cell>
          <cell r="G51" t="str">
            <v>N9</v>
          </cell>
          <cell r="H51">
            <v>0</v>
          </cell>
          <cell r="I51">
            <v>85.32</v>
          </cell>
          <cell r="J51">
            <v>7.68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 t="str">
            <v>BF.0022-NAZAR REST</v>
          </cell>
          <cell r="AD51">
            <v>19000075</v>
          </cell>
          <cell r="AE51" t="str">
            <v>08.02.2024</v>
          </cell>
          <cell r="AG51" t="str">
            <v>RON</v>
          </cell>
        </row>
        <row r="52">
          <cell r="A52" t="str">
            <v>BF.0026</v>
          </cell>
          <cell r="B52" t="str">
            <v xml:space="preserve"> 09.02.2024</v>
          </cell>
          <cell r="C52" t="str">
            <v>NAZAR REST 27 SRL</v>
          </cell>
          <cell r="D52" t="str">
            <v>RO17387867</v>
          </cell>
          <cell r="E52" t="str">
            <v>J3/568/2005</v>
          </cell>
          <cell r="F52" t="str">
            <v>RO17387867</v>
          </cell>
          <cell r="G52" t="str">
            <v>N9</v>
          </cell>
          <cell r="H52">
            <v>0</v>
          </cell>
          <cell r="I52">
            <v>73.39</v>
          </cell>
          <cell r="J52">
            <v>6.61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 t="str">
            <v>BF.0026-NAZAR REST</v>
          </cell>
          <cell r="AD52">
            <v>19000076</v>
          </cell>
          <cell r="AE52" t="str">
            <v>09.02.2024</v>
          </cell>
          <cell r="AG52" t="str">
            <v>RON</v>
          </cell>
        </row>
        <row r="53">
          <cell r="A53" t="str">
            <v>BF.00106</v>
          </cell>
          <cell r="B53" t="str">
            <v xml:space="preserve"> 22.02.2024</v>
          </cell>
          <cell r="C53" t="str">
            <v>BRICOSTORE ROMANIA S.A.</v>
          </cell>
          <cell r="D53" t="str">
            <v>RO14328360</v>
          </cell>
          <cell r="E53" t="str">
            <v>J40/9990/2001</v>
          </cell>
          <cell r="F53" t="str">
            <v>RO14328360</v>
          </cell>
          <cell r="G53" t="str">
            <v>N9</v>
          </cell>
          <cell r="H53">
            <v>0</v>
          </cell>
          <cell r="I53">
            <v>24.68</v>
          </cell>
          <cell r="J53">
            <v>2.2200000000000002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 t="str">
            <v>BF.00106 BRICOSTORE ROM</v>
          </cell>
          <cell r="AD53">
            <v>19000079</v>
          </cell>
          <cell r="AE53" t="str">
            <v>22.02.2024</v>
          </cell>
          <cell r="AG53" t="str">
            <v>RON</v>
          </cell>
        </row>
        <row r="54">
          <cell r="A54" t="str">
            <v>BF.00038</v>
          </cell>
          <cell r="B54" t="str">
            <v xml:space="preserve"> 28.02.2024</v>
          </cell>
          <cell r="C54" t="str">
            <v>CARREFOUR ROMANIA S.A.</v>
          </cell>
          <cell r="D54" t="str">
            <v>RO11588780</v>
          </cell>
          <cell r="E54" t="str">
            <v>J40/7766/2007</v>
          </cell>
          <cell r="F54" t="str">
            <v>RO11588780</v>
          </cell>
          <cell r="G54" t="str">
            <v>N9</v>
          </cell>
          <cell r="H54">
            <v>0</v>
          </cell>
          <cell r="I54">
            <v>98</v>
          </cell>
          <cell r="J54">
            <v>8.82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 t="str">
            <v>BF.00038-CARREFOUR ROMANI</v>
          </cell>
          <cell r="AD54">
            <v>19000078</v>
          </cell>
          <cell r="AE54" t="str">
            <v>28.02.2024</v>
          </cell>
          <cell r="AG54" t="str">
            <v>RON</v>
          </cell>
        </row>
        <row r="55">
          <cell r="A55" t="str">
            <v>F.11137216</v>
          </cell>
          <cell r="B55" t="str">
            <v xml:space="preserve"> 16.11.2023</v>
          </cell>
          <cell r="C55" t="str">
            <v>DANTE INTERNATIONAL S.A</v>
          </cell>
          <cell r="D55" t="str">
            <v>RO14399840</v>
          </cell>
          <cell r="G55" t="str">
            <v>V1</v>
          </cell>
          <cell r="H55">
            <v>0</v>
          </cell>
          <cell r="I55">
            <v>-10.08</v>
          </cell>
          <cell r="J55">
            <v>-1.91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D55">
            <v>17000049</v>
          </cell>
          <cell r="AE55" t="str">
            <v>01.02.2024</v>
          </cell>
          <cell r="AG55" t="str">
            <v>RON</v>
          </cell>
        </row>
        <row r="56">
          <cell r="A56" t="str">
            <v>F.0219936057</v>
          </cell>
          <cell r="B56" t="str">
            <v xml:space="preserve"> 01.02.2024</v>
          </cell>
          <cell r="C56" t="str">
            <v>New Kopel Romania S.R.L.</v>
          </cell>
          <cell r="D56" t="str">
            <v>RO17847647</v>
          </cell>
          <cell r="E56" t="str">
            <v>J23/1494/2005</v>
          </cell>
          <cell r="F56" t="str">
            <v>RO17847647</v>
          </cell>
          <cell r="G56" t="str">
            <v>V1</v>
          </cell>
          <cell r="H56">
            <v>0</v>
          </cell>
          <cell r="I56">
            <v>2283.94</v>
          </cell>
          <cell r="J56">
            <v>433.95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 t="str">
            <v>F:0219936057-NEW KOPEL</v>
          </cell>
          <cell r="AD56">
            <v>19000032</v>
          </cell>
          <cell r="AE56" t="str">
            <v>01.02.2024</v>
          </cell>
          <cell r="AG56" t="str">
            <v>RON</v>
          </cell>
        </row>
        <row r="57">
          <cell r="A57" t="str">
            <v>F.7000351482</v>
          </cell>
          <cell r="B57" t="str">
            <v xml:space="preserve"> 25.08.2023</v>
          </cell>
          <cell r="C57" t="str">
            <v>ENGIE ROMANIA S.A.</v>
          </cell>
          <cell r="D57" t="str">
            <v>RO13093222</v>
          </cell>
          <cell r="G57" t="str">
            <v>V1</v>
          </cell>
          <cell r="H57">
            <v>0</v>
          </cell>
          <cell r="I57">
            <v>50000</v>
          </cell>
          <cell r="J57">
            <v>9500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 t="str">
            <v>F.7000351482-ENGIE ROMANI</v>
          </cell>
          <cell r="AD57">
            <v>19000072</v>
          </cell>
          <cell r="AE57" t="str">
            <v>01.02.2024</v>
          </cell>
          <cell r="AG57" t="str">
            <v>RON</v>
          </cell>
        </row>
        <row r="58">
          <cell r="A58" t="str">
            <v>F.10879033</v>
          </cell>
          <cell r="B58" t="str">
            <v xml:space="preserve"> 08.11.2023</v>
          </cell>
          <cell r="C58" t="str">
            <v>DANTE INTERNATIONAL S.A</v>
          </cell>
          <cell r="D58" t="str">
            <v>RO14399840</v>
          </cell>
          <cell r="G58" t="str">
            <v>V1</v>
          </cell>
          <cell r="H58">
            <v>0</v>
          </cell>
          <cell r="I58">
            <v>10.08</v>
          </cell>
          <cell r="J58">
            <v>1.91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 t="str">
            <v>F.10879033-DANTE-EMAG-TRA</v>
          </cell>
          <cell r="AD58">
            <v>19000127</v>
          </cell>
          <cell r="AE58" t="str">
            <v>01.02.2024</v>
          </cell>
          <cell r="AG58" t="str">
            <v>RON</v>
          </cell>
        </row>
        <row r="59">
          <cell r="A59" t="str">
            <v>F.10879040</v>
          </cell>
          <cell r="B59" t="str">
            <v xml:space="preserve"> 08.11.2023</v>
          </cell>
          <cell r="C59" t="str">
            <v>DANTE INTERNATIONAL S.A</v>
          </cell>
          <cell r="D59" t="str">
            <v>RO14399840</v>
          </cell>
          <cell r="G59" t="str">
            <v>V1</v>
          </cell>
          <cell r="H59">
            <v>0</v>
          </cell>
          <cell r="I59">
            <v>10.08</v>
          </cell>
          <cell r="J59">
            <v>1.91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D59">
            <v>19000128</v>
          </cell>
          <cell r="AE59" t="str">
            <v>01.02.2024</v>
          </cell>
          <cell r="AG59" t="str">
            <v>RON</v>
          </cell>
        </row>
        <row r="60">
          <cell r="A60" t="str">
            <v>F.INTG24-1173</v>
          </cell>
          <cell r="B60" t="str">
            <v xml:space="preserve"> 23.01.2024</v>
          </cell>
          <cell r="C60" t="str">
            <v>INTEGIS DATA SRL</v>
          </cell>
          <cell r="D60" t="str">
            <v>RO40871020</v>
          </cell>
          <cell r="G60" t="str">
            <v>V1</v>
          </cell>
          <cell r="H60">
            <v>0</v>
          </cell>
          <cell r="I60">
            <v>160</v>
          </cell>
          <cell r="J60">
            <v>30.4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 t="str">
            <v>F.INTG24-1173-INTEGISDATA</v>
          </cell>
          <cell r="AD60">
            <v>19000130</v>
          </cell>
          <cell r="AE60" t="str">
            <v>01.02.2024</v>
          </cell>
          <cell r="AG60" t="str">
            <v>RON</v>
          </cell>
        </row>
        <row r="61">
          <cell r="A61" t="str">
            <v>F.10879036</v>
          </cell>
          <cell r="B61" t="str">
            <v xml:space="preserve"> 08.11.2023</v>
          </cell>
          <cell r="C61" t="str">
            <v>DANTE INTERNATIONAL S.A</v>
          </cell>
          <cell r="D61" t="str">
            <v>RO14399840</v>
          </cell>
          <cell r="G61" t="str">
            <v>V1</v>
          </cell>
          <cell r="H61">
            <v>0</v>
          </cell>
          <cell r="I61">
            <v>10.08</v>
          </cell>
          <cell r="J61">
            <v>1.91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D61">
            <v>19000131</v>
          </cell>
          <cell r="AE61" t="str">
            <v>01.02.2024</v>
          </cell>
          <cell r="AG61" t="str">
            <v>RON</v>
          </cell>
        </row>
        <row r="62">
          <cell r="A62" t="str">
            <v>F.90122473</v>
          </cell>
          <cell r="B62" t="str">
            <v xml:space="preserve"> 01.02.2024</v>
          </cell>
          <cell r="C62" t="str">
            <v>COMPA S.A.</v>
          </cell>
          <cell r="D62" t="str">
            <v>RO788767</v>
          </cell>
          <cell r="E62" t="str">
            <v>J32/129/1991</v>
          </cell>
          <cell r="G62" t="str">
            <v>V1</v>
          </cell>
          <cell r="H62">
            <v>0</v>
          </cell>
          <cell r="I62">
            <v>2043.93</v>
          </cell>
          <cell r="J62">
            <v>388.35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D62">
            <v>51000069</v>
          </cell>
          <cell r="AE62" t="str">
            <v>01.02.2024</v>
          </cell>
          <cell r="AG62" t="str">
            <v>RON</v>
          </cell>
        </row>
        <row r="63">
          <cell r="A63" t="str">
            <v>F.1781</v>
          </cell>
          <cell r="B63" t="str">
            <v xml:space="preserve"> 01.02.2024</v>
          </cell>
          <cell r="C63" t="str">
            <v>EHS SOLUTIONS S.R.L</v>
          </cell>
          <cell r="D63" t="str">
            <v>RO42920366</v>
          </cell>
          <cell r="E63" t="str">
            <v>J3/1241/2020</v>
          </cell>
          <cell r="G63" t="str">
            <v>V1</v>
          </cell>
          <cell r="H63">
            <v>0</v>
          </cell>
          <cell r="I63">
            <v>9000</v>
          </cell>
          <cell r="J63">
            <v>1710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D63">
            <v>51000076</v>
          </cell>
          <cell r="AE63" t="str">
            <v>01.02.2024</v>
          </cell>
          <cell r="AG63" t="str">
            <v>RON</v>
          </cell>
        </row>
        <row r="64">
          <cell r="A64" t="str">
            <v>F.3355</v>
          </cell>
          <cell r="B64" t="str">
            <v xml:space="preserve"> 01.02.2024</v>
          </cell>
          <cell r="C64" t="str">
            <v>SOIMUL SECURITI PROTECT SRL</v>
          </cell>
          <cell r="D64" t="str">
            <v>RO32150545</v>
          </cell>
          <cell r="E64" t="str">
            <v>J03/1102/2013</v>
          </cell>
          <cell r="G64" t="str">
            <v>V1</v>
          </cell>
          <cell r="H64">
            <v>0</v>
          </cell>
          <cell r="I64">
            <v>31262.880000000001</v>
          </cell>
          <cell r="J64">
            <v>5939.95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D64">
            <v>51000079</v>
          </cell>
          <cell r="AE64" t="str">
            <v>01.02.2024</v>
          </cell>
          <cell r="AG64" t="str">
            <v>RON</v>
          </cell>
        </row>
        <row r="65">
          <cell r="A65" t="str">
            <v>F.28338</v>
          </cell>
          <cell r="B65" t="str">
            <v xml:space="preserve"> 01.02.2024</v>
          </cell>
          <cell r="C65" t="str">
            <v>VIVA TELECOM SRL</v>
          </cell>
          <cell r="D65" t="str">
            <v>RO28615774</v>
          </cell>
          <cell r="E65" t="str">
            <v>J40/7165/2011</v>
          </cell>
          <cell r="F65" t="str">
            <v>RO28615774</v>
          </cell>
          <cell r="G65" t="str">
            <v>V1</v>
          </cell>
          <cell r="H65">
            <v>0</v>
          </cell>
          <cell r="I65">
            <v>2244.37</v>
          </cell>
          <cell r="J65">
            <v>426.43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D65">
            <v>51000081</v>
          </cell>
          <cell r="AE65" t="str">
            <v>01.02.2024</v>
          </cell>
          <cell r="AG65" t="str">
            <v>RON</v>
          </cell>
        </row>
        <row r="66">
          <cell r="A66" t="str">
            <v>F.1780</v>
          </cell>
          <cell r="B66" t="str">
            <v xml:space="preserve"> 01.02.2024</v>
          </cell>
          <cell r="C66" t="str">
            <v>EHS SOLUTIONS S.R.L</v>
          </cell>
          <cell r="D66" t="str">
            <v>RO42920366</v>
          </cell>
          <cell r="E66" t="str">
            <v>J3/1241/2020</v>
          </cell>
          <cell r="G66" t="str">
            <v>V1</v>
          </cell>
          <cell r="H66">
            <v>0</v>
          </cell>
          <cell r="I66">
            <v>1000</v>
          </cell>
          <cell r="J66">
            <v>190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D66">
            <v>51000082</v>
          </cell>
          <cell r="AE66" t="str">
            <v>01.02.2024</v>
          </cell>
          <cell r="AG66" t="str">
            <v>RON</v>
          </cell>
        </row>
        <row r="67">
          <cell r="A67" t="str">
            <v>F.2004251</v>
          </cell>
          <cell r="B67" t="str">
            <v xml:space="preserve"> 01.02.2024</v>
          </cell>
          <cell r="C67" t="str">
            <v>RENTCOPIER SRL</v>
          </cell>
          <cell r="D67" t="str">
            <v>RO40078041</v>
          </cell>
          <cell r="E67" t="str">
            <v>J40/15651/2018</v>
          </cell>
          <cell r="G67" t="str">
            <v>V1</v>
          </cell>
          <cell r="H67">
            <v>0</v>
          </cell>
          <cell r="I67">
            <v>1874.05</v>
          </cell>
          <cell r="J67">
            <v>356.06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D67">
            <v>51000084</v>
          </cell>
          <cell r="AE67" t="str">
            <v>01.02.2024</v>
          </cell>
          <cell r="AG67" t="str">
            <v>RON</v>
          </cell>
        </row>
        <row r="68">
          <cell r="A68" t="str">
            <v>F.811</v>
          </cell>
          <cell r="B68" t="str">
            <v xml:space="preserve"> 01.02.2024</v>
          </cell>
          <cell r="C68" t="str">
            <v>AFRO EUROCLEANING LINE SRL</v>
          </cell>
          <cell r="D68" t="str">
            <v>RO40445741</v>
          </cell>
          <cell r="E68" t="str">
            <v>J3/230/2019</v>
          </cell>
          <cell r="G68" t="str">
            <v>V1</v>
          </cell>
          <cell r="H68">
            <v>0</v>
          </cell>
          <cell r="I68">
            <v>10850</v>
          </cell>
          <cell r="J68">
            <v>2061.5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D68">
            <v>51000168</v>
          </cell>
          <cell r="AE68" t="str">
            <v>01.02.2024</v>
          </cell>
          <cell r="AG68" t="str">
            <v>RON</v>
          </cell>
        </row>
        <row r="69">
          <cell r="A69" t="str">
            <v>F.JHS652041594</v>
          </cell>
          <cell r="B69" t="str">
            <v xml:space="preserve"> 23.01.2024</v>
          </cell>
          <cell r="C69" t="str">
            <v>Jungheinrich Romania SRL</v>
          </cell>
          <cell r="D69" t="str">
            <v>RO35287610</v>
          </cell>
          <cell r="E69" t="str">
            <v>J29/1732/2015</v>
          </cell>
          <cell r="G69" t="str">
            <v>V1</v>
          </cell>
          <cell r="H69">
            <v>0</v>
          </cell>
          <cell r="I69">
            <v>2178.9699999999998</v>
          </cell>
          <cell r="J69">
            <v>414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 t="str">
            <v>F.JHS652041594-JUNGHEINRI</v>
          </cell>
          <cell r="AD69">
            <v>51000237</v>
          </cell>
          <cell r="AE69" t="str">
            <v>01.02.2024</v>
          </cell>
          <cell r="AG69" t="str">
            <v>RON</v>
          </cell>
        </row>
        <row r="70">
          <cell r="A70" t="str">
            <v>F.10818</v>
          </cell>
          <cell r="B70" t="str">
            <v xml:space="preserve"> 02.02.2024</v>
          </cell>
          <cell r="C70" t="str">
            <v>S.C. MG SERVICE PACK SRL</v>
          </cell>
          <cell r="D70" t="str">
            <v>RO31015303</v>
          </cell>
          <cell r="E70" t="str">
            <v>J3/438/2014</v>
          </cell>
          <cell r="G70" t="str">
            <v>V1</v>
          </cell>
          <cell r="H70">
            <v>0</v>
          </cell>
          <cell r="I70">
            <v>608.44000000000005</v>
          </cell>
          <cell r="J70">
            <v>115.6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D70">
            <v>51000080</v>
          </cell>
          <cell r="AE70" t="str">
            <v>02.02.2024</v>
          </cell>
          <cell r="AG70" t="str">
            <v>RON</v>
          </cell>
        </row>
        <row r="71">
          <cell r="A71" t="str">
            <v>F.2621660366-MOL</v>
          </cell>
          <cell r="B71" t="str">
            <v xml:space="preserve"> 03.02.2024</v>
          </cell>
          <cell r="C71" t="str">
            <v>MOL ROMANIA PETROLEUM PRODUCTS SRL</v>
          </cell>
          <cell r="D71" t="str">
            <v>RO7745470</v>
          </cell>
          <cell r="F71" t="str">
            <v>RO7745470</v>
          </cell>
          <cell r="G71" t="str">
            <v>V1</v>
          </cell>
          <cell r="H71">
            <v>0</v>
          </cell>
          <cell r="I71">
            <v>7317.24</v>
          </cell>
          <cell r="J71">
            <v>1390.28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 t="str">
            <v>.2621660366-MOL ROMANIA</v>
          </cell>
          <cell r="AD71">
            <v>19000041</v>
          </cell>
          <cell r="AE71" t="str">
            <v>03.02.2024</v>
          </cell>
          <cell r="AG71" t="str">
            <v>RON</v>
          </cell>
        </row>
        <row r="72">
          <cell r="A72" t="str">
            <v>F.2800110164</v>
          </cell>
          <cell r="B72" t="str">
            <v xml:space="preserve"> 05.02.2024</v>
          </cell>
          <cell r="C72" t="str">
            <v>DACHSER ROMÂNIA S.R.L.</v>
          </cell>
          <cell r="D72" t="str">
            <v>RO24056785</v>
          </cell>
          <cell r="E72" t="str">
            <v>J40/10547/2008</v>
          </cell>
          <cell r="G72" t="str">
            <v>V1</v>
          </cell>
          <cell r="H72">
            <v>0</v>
          </cell>
          <cell r="I72">
            <v>3293.08</v>
          </cell>
          <cell r="J72">
            <v>625.69000000000005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 t="str">
            <v>F.2800110164-DACHSER ROMA</v>
          </cell>
          <cell r="AD72">
            <v>51000189</v>
          </cell>
          <cell r="AE72" t="str">
            <v>05.02.2024</v>
          </cell>
          <cell r="AG72" t="str">
            <v>RON</v>
          </cell>
        </row>
        <row r="73">
          <cell r="A73" t="str">
            <v>F.2800110162</v>
          </cell>
          <cell r="B73" t="str">
            <v xml:space="preserve"> 05.02.2024</v>
          </cell>
          <cell r="C73" t="str">
            <v>DACHSER ROMÂNIA S.R.L.</v>
          </cell>
          <cell r="D73" t="str">
            <v>RO24056785</v>
          </cell>
          <cell r="E73" t="str">
            <v>J40/10547/2008</v>
          </cell>
          <cell r="G73" t="str">
            <v>V1</v>
          </cell>
          <cell r="H73">
            <v>0</v>
          </cell>
          <cell r="I73">
            <v>1305.3599999999999</v>
          </cell>
          <cell r="J73">
            <v>248.02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 t="str">
            <v>F.2800110162-DACHSER ROMA</v>
          </cell>
          <cell r="AD73">
            <v>51000190</v>
          </cell>
          <cell r="AE73" t="str">
            <v>05.02.2024</v>
          </cell>
          <cell r="AG73" t="str">
            <v>RON</v>
          </cell>
        </row>
        <row r="74">
          <cell r="A74" t="str">
            <v>F.2800110169</v>
          </cell>
          <cell r="B74" t="str">
            <v xml:space="preserve"> 05.02.2024</v>
          </cell>
          <cell r="C74" t="str">
            <v>DACHSER ROMÂNIA S.R.L.</v>
          </cell>
          <cell r="D74" t="str">
            <v>RO24056785</v>
          </cell>
          <cell r="E74" t="str">
            <v>J40/10547/2008</v>
          </cell>
          <cell r="G74" t="str">
            <v>V1</v>
          </cell>
          <cell r="H74">
            <v>0</v>
          </cell>
          <cell r="I74">
            <v>614.14</v>
          </cell>
          <cell r="J74">
            <v>116.69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 t="str">
            <v>F.2800110169-DACHSER ROMA</v>
          </cell>
          <cell r="AD74">
            <v>51000191</v>
          </cell>
          <cell r="AE74" t="str">
            <v>05.02.2024</v>
          </cell>
          <cell r="AG74" t="str">
            <v>RON</v>
          </cell>
        </row>
        <row r="75">
          <cell r="A75" t="str">
            <v>F.2800110167</v>
          </cell>
          <cell r="B75" t="str">
            <v xml:space="preserve"> 05.02.2024</v>
          </cell>
          <cell r="C75" t="str">
            <v>DACHSER ROMÂNIA S.R.L.</v>
          </cell>
          <cell r="D75" t="str">
            <v>RO24056785</v>
          </cell>
          <cell r="E75" t="str">
            <v>J40/10547/2008</v>
          </cell>
          <cell r="G75" t="str">
            <v>V1</v>
          </cell>
          <cell r="H75">
            <v>0</v>
          </cell>
          <cell r="I75">
            <v>902.56</v>
          </cell>
          <cell r="J75">
            <v>171.49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 t="str">
            <v>F.2800110167-DACHSER ROMA</v>
          </cell>
          <cell r="AD75">
            <v>51000192</v>
          </cell>
          <cell r="AE75" t="str">
            <v>05.02.2024</v>
          </cell>
          <cell r="AG75" t="str">
            <v>RON</v>
          </cell>
        </row>
        <row r="76">
          <cell r="A76" t="str">
            <v>F.2800110166</v>
          </cell>
          <cell r="B76" t="str">
            <v xml:space="preserve"> 05.02.2024</v>
          </cell>
          <cell r="C76" t="str">
            <v>DACHSER ROMÂNIA S.R.L.</v>
          </cell>
          <cell r="D76" t="str">
            <v>RO24056785</v>
          </cell>
          <cell r="E76" t="str">
            <v>J40/10547/2008</v>
          </cell>
          <cell r="G76" t="str">
            <v>V1</v>
          </cell>
          <cell r="H76">
            <v>0</v>
          </cell>
          <cell r="I76">
            <v>3277.47</v>
          </cell>
          <cell r="J76">
            <v>622.72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 t="str">
            <v>F.2800110166-DACHSER ROMA</v>
          </cell>
          <cell r="AD76">
            <v>51000193</v>
          </cell>
          <cell r="AE76" t="str">
            <v>05.02.2024</v>
          </cell>
          <cell r="AG76" t="str">
            <v>RON</v>
          </cell>
        </row>
        <row r="77">
          <cell r="A77" t="str">
            <v>F.2800110168</v>
          </cell>
          <cell r="B77" t="str">
            <v xml:space="preserve"> 05.02.2024</v>
          </cell>
          <cell r="C77" t="str">
            <v>DACHSER ROMÂNIA S.R.L.</v>
          </cell>
          <cell r="D77" t="str">
            <v>RO24056785</v>
          </cell>
          <cell r="E77" t="str">
            <v>J40/10547/2008</v>
          </cell>
          <cell r="G77" t="str">
            <v>V1</v>
          </cell>
          <cell r="H77">
            <v>0</v>
          </cell>
          <cell r="I77">
            <v>1588.81</v>
          </cell>
          <cell r="J77">
            <v>301.87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 t="str">
            <v>F.2800110168-DACHSER ROMA</v>
          </cell>
          <cell r="AD77">
            <v>51000194</v>
          </cell>
          <cell r="AE77" t="str">
            <v>05.02.2024</v>
          </cell>
          <cell r="AG77" t="str">
            <v>RON</v>
          </cell>
        </row>
        <row r="78">
          <cell r="A78" t="str">
            <v>F.2800110165</v>
          </cell>
          <cell r="B78" t="str">
            <v xml:space="preserve"> 05.02.2024</v>
          </cell>
          <cell r="C78" t="str">
            <v>DACHSER ROMÂNIA S.R.L.</v>
          </cell>
          <cell r="D78" t="str">
            <v>RO24056785</v>
          </cell>
          <cell r="E78" t="str">
            <v>J40/10547/2008</v>
          </cell>
          <cell r="G78" t="str">
            <v>V1</v>
          </cell>
          <cell r="H78">
            <v>0</v>
          </cell>
          <cell r="I78">
            <v>3273.49</v>
          </cell>
          <cell r="J78">
            <v>621.96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 t="str">
            <v>F.2800110165-DACHSER ROMA</v>
          </cell>
          <cell r="AD78">
            <v>51000195</v>
          </cell>
          <cell r="AE78" t="str">
            <v>05.02.2024</v>
          </cell>
          <cell r="AG78" t="str">
            <v>RON</v>
          </cell>
        </row>
        <row r="79">
          <cell r="A79" t="str">
            <v>F.2800110163</v>
          </cell>
          <cell r="B79" t="str">
            <v xml:space="preserve"> 05.02.2024</v>
          </cell>
          <cell r="C79" t="str">
            <v>DACHSER ROMÂNIA S.R.L.</v>
          </cell>
          <cell r="D79" t="str">
            <v>RO24056785</v>
          </cell>
          <cell r="E79" t="str">
            <v>J40/10547/2008</v>
          </cell>
          <cell r="G79" t="str">
            <v>V1</v>
          </cell>
          <cell r="H79">
            <v>0</v>
          </cell>
          <cell r="I79">
            <v>559.44000000000005</v>
          </cell>
          <cell r="J79">
            <v>106.29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 t="str">
            <v>F.2800110163-DACHSER ROMA</v>
          </cell>
          <cell r="AD79">
            <v>51000196</v>
          </cell>
          <cell r="AE79" t="str">
            <v>05.02.2024</v>
          </cell>
          <cell r="AG79" t="str">
            <v>RON</v>
          </cell>
        </row>
        <row r="80">
          <cell r="A80" t="str">
            <v>F.37864</v>
          </cell>
          <cell r="B80" t="str">
            <v xml:space="preserve"> 06.02.2024</v>
          </cell>
          <cell r="C80" t="str">
            <v>EXPERT OFFICE 2008 SRL</v>
          </cell>
          <cell r="D80" t="str">
            <v>RO24115628</v>
          </cell>
          <cell r="E80" t="str">
            <v>J03/1352/2008</v>
          </cell>
          <cell r="G80" t="str">
            <v>V1</v>
          </cell>
          <cell r="H80">
            <v>0</v>
          </cell>
          <cell r="I80">
            <v>15.7</v>
          </cell>
          <cell r="J80">
            <v>2.98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D80">
            <v>51000071</v>
          </cell>
          <cell r="AE80" t="str">
            <v>06.02.2024</v>
          </cell>
          <cell r="AG80" t="str">
            <v>RON</v>
          </cell>
        </row>
        <row r="81">
          <cell r="A81" t="str">
            <v>F.37846</v>
          </cell>
          <cell r="B81" t="str">
            <v xml:space="preserve"> 06.02.2024</v>
          </cell>
          <cell r="C81" t="str">
            <v>EXPERT OFFICE 2008 SRL</v>
          </cell>
          <cell r="D81" t="str">
            <v>RO24115628</v>
          </cell>
          <cell r="E81" t="str">
            <v>J03/1352/2008</v>
          </cell>
          <cell r="G81" t="str">
            <v>V1</v>
          </cell>
          <cell r="H81">
            <v>0</v>
          </cell>
          <cell r="I81">
            <v>725.67</v>
          </cell>
          <cell r="J81">
            <v>137.88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D81">
            <v>51000077</v>
          </cell>
          <cell r="AE81" t="str">
            <v>06.02.2024</v>
          </cell>
          <cell r="AG81" t="str">
            <v>RON</v>
          </cell>
        </row>
        <row r="82">
          <cell r="A82" t="str">
            <v>F.20240569</v>
          </cell>
          <cell r="B82" t="str">
            <v xml:space="preserve"> 06.02.2024</v>
          </cell>
          <cell r="C82" t="str">
            <v>MAXIM SRL</v>
          </cell>
          <cell r="D82" t="str">
            <v>RO423175</v>
          </cell>
          <cell r="E82" t="str">
            <v>J40/6952/1991</v>
          </cell>
          <cell r="F82" t="str">
            <v>RO423175</v>
          </cell>
          <cell r="G82" t="str">
            <v>V1</v>
          </cell>
          <cell r="H82">
            <v>0</v>
          </cell>
          <cell r="I82">
            <v>3044</v>
          </cell>
          <cell r="J82">
            <v>578.36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D82">
            <v>51000078</v>
          </cell>
          <cell r="AE82" t="str">
            <v>06.02.2024</v>
          </cell>
          <cell r="AG82" t="str">
            <v>RON</v>
          </cell>
        </row>
        <row r="83">
          <cell r="A83" t="str">
            <v>F.85951</v>
          </cell>
          <cell r="B83" t="str">
            <v xml:space="preserve"> 06.02.2024</v>
          </cell>
          <cell r="C83" t="str">
            <v>ISCAR TOOLS SRL</v>
          </cell>
          <cell r="D83" t="str">
            <v>RO18455145</v>
          </cell>
          <cell r="E83" t="str">
            <v>J23/3095/2007</v>
          </cell>
          <cell r="F83" t="str">
            <v>RO18455145</v>
          </cell>
          <cell r="G83" t="str">
            <v>V1</v>
          </cell>
          <cell r="H83">
            <v>0</v>
          </cell>
          <cell r="I83">
            <v>7760.89</v>
          </cell>
          <cell r="J83">
            <v>1474.57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D83">
            <v>51000085</v>
          </cell>
          <cell r="AE83" t="str">
            <v>06.02.2024</v>
          </cell>
          <cell r="AG83" t="str">
            <v>RON</v>
          </cell>
        </row>
        <row r="84">
          <cell r="A84" t="str">
            <v>F.VDF618411474</v>
          </cell>
          <cell r="B84" t="str">
            <v xml:space="preserve"> 06.02.2024</v>
          </cell>
          <cell r="C84" t="str">
            <v>VODAFONE ROMANIA S.A.</v>
          </cell>
          <cell r="D84" t="str">
            <v>RO8971726</v>
          </cell>
          <cell r="E84" t="str">
            <v>J40/9852/1996</v>
          </cell>
          <cell r="G84" t="str">
            <v>V1</v>
          </cell>
          <cell r="H84">
            <v>0</v>
          </cell>
          <cell r="I84">
            <v>47.38</v>
          </cell>
          <cell r="J84">
            <v>9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 t="str">
            <v>F.VDF618411474-VODAFONE</v>
          </cell>
          <cell r="AD84">
            <v>51000167</v>
          </cell>
          <cell r="AE84" t="str">
            <v>06.02.2024</v>
          </cell>
          <cell r="AG84" t="str">
            <v>RON</v>
          </cell>
        </row>
        <row r="85">
          <cell r="A85" t="str">
            <v>F.562</v>
          </cell>
          <cell r="B85" t="str">
            <v xml:space="preserve"> 08.02.2024</v>
          </cell>
          <cell r="C85" t="str">
            <v>ECO-X S.A.</v>
          </cell>
          <cell r="D85" t="str">
            <v>RO19159024</v>
          </cell>
          <cell r="E85" t="str">
            <v>J39/813/2006</v>
          </cell>
          <cell r="G85" t="str">
            <v>V1</v>
          </cell>
          <cell r="H85">
            <v>0</v>
          </cell>
          <cell r="I85">
            <v>1414.55</v>
          </cell>
          <cell r="J85">
            <v>268.77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D85">
            <v>51000072</v>
          </cell>
          <cell r="AE85" t="str">
            <v>08.02.2024</v>
          </cell>
          <cell r="AG85" t="str">
            <v>RON</v>
          </cell>
        </row>
        <row r="86">
          <cell r="A86" t="str">
            <v>F.19928513</v>
          </cell>
          <cell r="B86" t="str">
            <v xml:space="preserve"> 09.02.2024</v>
          </cell>
          <cell r="C86" t="str">
            <v>UniCredit Leasing Corporation IFN S</v>
          </cell>
          <cell r="D86" t="str">
            <v>RO14600820</v>
          </cell>
          <cell r="E86" t="str">
            <v>J40/3396/2002</v>
          </cell>
          <cell r="F86" t="str">
            <v>RO14600820</v>
          </cell>
          <cell r="G86" t="str">
            <v>V1</v>
          </cell>
          <cell r="H86">
            <v>0</v>
          </cell>
          <cell r="I86">
            <v>1532.11</v>
          </cell>
          <cell r="J86">
            <v>291.11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D86">
            <v>19000063</v>
          </cell>
          <cell r="AE86" t="str">
            <v>09.02.2024</v>
          </cell>
          <cell r="AF86">
            <v>5.04</v>
          </cell>
          <cell r="AG86" t="str">
            <v>RON</v>
          </cell>
        </row>
        <row r="87">
          <cell r="A87" t="str">
            <v>F.19928513</v>
          </cell>
          <cell r="B87" t="str">
            <v xml:space="preserve"> 09.02.2024</v>
          </cell>
          <cell r="C87" t="str">
            <v>UniCredit Leasing Corporation IFN S</v>
          </cell>
          <cell r="D87" t="str">
            <v>RO14600820</v>
          </cell>
          <cell r="E87" t="str">
            <v>J40/3396/2002</v>
          </cell>
          <cell r="F87" t="str">
            <v>RO14600820</v>
          </cell>
          <cell r="G87" t="str">
            <v>V1</v>
          </cell>
          <cell r="H87">
            <v>0</v>
          </cell>
          <cell r="I87">
            <v>46.42</v>
          </cell>
          <cell r="J87">
            <v>8.82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D87">
            <v>19000063</v>
          </cell>
          <cell r="AE87" t="str">
            <v>09.02.2024</v>
          </cell>
          <cell r="AF87">
            <v>5.04</v>
          </cell>
          <cell r="AG87" t="str">
            <v>RON</v>
          </cell>
        </row>
        <row r="88">
          <cell r="A88" t="str">
            <v>F.19928553</v>
          </cell>
          <cell r="B88" t="str">
            <v xml:space="preserve"> 09.02.2024</v>
          </cell>
          <cell r="C88" t="str">
            <v>UniCredit Leasing Corporation IFN S</v>
          </cell>
          <cell r="D88" t="str">
            <v>RO14600820</v>
          </cell>
          <cell r="E88" t="str">
            <v>J40/3396/2002</v>
          </cell>
          <cell r="F88" t="str">
            <v>RO14600820</v>
          </cell>
          <cell r="G88" t="str">
            <v>V1</v>
          </cell>
          <cell r="H88">
            <v>0</v>
          </cell>
          <cell r="I88">
            <v>959.31</v>
          </cell>
          <cell r="J88">
            <v>182.25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 t="str">
            <v>F: 19928553 UNICR LEASING</v>
          </cell>
          <cell r="AD88">
            <v>19000064</v>
          </cell>
          <cell r="AE88" t="str">
            <v>09.02.2024</v>
          </cell>
          <cell r="AF88">
            <v>5.04</v>
          </cell>
          <cell r="AG88" t="str">
            <v>RON</v>
          </cell>
        </row>
        <row r="89">
          <cell r="A89" t="str">
            <v>F.19928553</v>
          </cell>
          <cell r="B89" t="str">
            <v xml:space="preserve"> 09.02.2024</v>
          </cell>
          <cell r="C89" t="str">
            <v>UniCredit Leasing Corporation IFN S</v>
          </cell>
          <cell r="D89" t="str">
            <v>RO14600820</v>
          </cell>
          <cell r="E89" t="str">
            <v>J40/3396/2002</v>
          </cell>
          <cell r="F89" t="str">
            <v>RO14600820</v>
          </cell>
          <cell r="G89" t="str">
            <v>V1</v>
          </cell>
          <cell r="H89">
            <v>0</v>
          </cell>
          <cell r="I89">
            <v>24.74</v>
          </cell>
          <cell r="J89">
            <v>4.6900000000000004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 t="str">
            <v>F: 19928553 UNICR LEASING</v>
          </cell>
          <cell r="AD89">
            <v>19000064</v>
          </cell>
          <cell r="AE89" t="str">
            <v>09.02.2024</v>
          </cell>
          <cell r="AF89">
            <v>5.04</v>
          </cell>
          <cell r="AG89" t="str">
            <v>RON</v>
          </cell>
        </row>
        <row r="90">
          <cell r="A90" t="str">
            <v>F.19928786</v>
          </cell>
          <cell r="B90" t="str">
            <v xml:space="preserve"> 09.02.2024</v>
          </cell>
          <cell r="C90" t="str">
            <v>UniCredit Leasing Corporation IFN S</v>
          </cell>
          <cell r="D90" t="str">
            <v>RO14600820</v>
          </cell>
          <cell r="E90" t="str">
            <v>J40/3396/2002</v>
          </cell>
          <cell r="F90" t="str">
            <v>RO14600820</v>
          </cell>
          <cell r="G90" t="str">
            <v>V1</v>
          </cell>
          <cell r="H90">
            <v>0</v>
          </cell>
          <cell r="I90">
            <v>211.17</v>
          </cell>
          <cell r="J90">
            <v>40.119999999999997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 t="str">
            <v>F: 19928786 UNICR LEASING</v>
          </cell>
          <cell r="AD90">
            <v>19000065</v>
          </cell>
          <cell r="AE90" t="str">
            <v>09.02.2024</v>
          </cell>
          <cell r="AF90">
            <v>5.04</v>
          </cell>
          <cell r="AG90" t="str">
            <v>RON</v>
          </cell>
        </row>
        <row r="91">
          <cell r="A91" t="str">
            <v>F.19928786</v>
          </cell>
          <cell r="B91" t="str">
            <v xml:space="preserve"> 09.02.2024</v>
          </cell>
          <cell r="C91" t="str">
            <v>UniCredit Leasing Corporation IFN S</v>
          </cell>
          <cell r="D91" t="str">
            <v>RO14600820</v>
          </cell>
          <cell r="E91" t="str">
            <v>J40/3396/2002</v>
          </cell>
          <cell r="F91" t="str">
            <v>RO14600820</v>
          </cell>
          <cell r="G91" t="str">
            <v>V1</v>
          </cell>
          <cell r="H91">
            <v>0</v>
          </cell>
          <cell r="I91">
            <v>2245.67</v>
          </cell>
          <cell r="J91">
            <v>426.69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 t="str">
            <v>F: 19928786 UNICR LEASING</v>
          </cell>
          <cell r="AD91">
            <v>19000065</v>
          </cell>
          <cell r="AE91" t="str">
            <v>09.02.2024</v>
          </cell>
          <cell r="AF91">
            <v>5.04</v>
          </cell>
          <cell r="AG91" t="str">
            <v>RON</v>
          </cell>
        </row>
        <row r="92">
          <cell r="A92" t="str">
            <v>F.19929168</v>
          </cell>
          <cell r="B92" t="str">
            <v xml:space="preserve"> 09.02.2024</v>
          </cell>
          <cell r="C92" t="str">
            <v>UniCredit Leasing Corporation IFN S</v>
          </cell>
          <cell r="D92" t="str">
            <v>RO14600820</v>
          </cell>
          <cell r="E92" t="str">
            <v>J40/3396/2002</v>
          </cell>
          <cell r="F92" t="str">
            <v>RO14600820</v>
          </cell>
          <cell r="G92" t="str">
            <v>V1</v>
          </cell>
          <cell r="H92">
            <v>0</v>
          </cell>
          <cell r="I92">
            <v>173.48</v>
          </cell>
          <cell r="J92">
            <v>32.96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 t="str">
            <v>F: 19929168 UNICR LEASING</v>
          </cell>
          <cell r="AD92">
            <v>19000066</v>
          </cell>
          <cell r="AE92" t="str">
            <v>09.02.2024</v>
          </cell>
          <cell r="AF92">
            <v>5.04</v>
          </cell>
          <cell r="AG92" t="str">
            <v>RON</v>
          </cell>
        </row>
        <row r="93">
          <cell r="A93" t="str">
            <v>F.19929168</v>
          </cell>
          <cell r="B93" t="str">
            <v xml:space="preserve"> 09.02.2024</v>
          </cell>
          <cell r="C93" t="str">
            <v>UniCredit Leasing Corporation IFN S</v>
          </cell>
          <cell r="D93" t="str">
            <v>RO14600820</v>
          </cell>
          <cell r="E93" t="str">
            <v>J40/3396/2002</v>
          </cell>
          <cell r="F93" t="str">
            <v>RO14600820</v>
          </cell>
          <cell r="G93" t="str">
            <v>V1</v>
          </cell>
          <cell r="H93">
            <v>0</v>
          </cell>
          <cell r="I93">
            <v>1845.1</v>
          </cell>
          <cell r="J93">
            <v>350.58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 t="str">
            <v>F: 19929168 UNICR LEASING</v>
          </cell>
          <cell r="AD93">
            <v>19000066</v>
          </cell>
          <cell r="AE93" t="str">
            <v>09.02.2024</v>
          </cell>
          <cell r="AF93">
            <v>5.04</v>
          </cell>
          <cell r="AG93" t="str">
            <v>RON</v>
          </cell>
        </row>
        <row r="94">
          <cell r="A94" t="str">
            <v>F.19929171</v>
          </cell>
          <cell r="B94" t="str">
            <v xml:space="preserve"> 09.02.2024</v>
          </cell>
          <cell r="C94" t="str">
            <v>UniCredit Leasing Corporation IFN S</v>
          </cell>
          <cell r="D94" t="str">
            <v>RO14600820</v>
          </cell>
          <cell r="E94" t="str">
            <v>J40/3396/2002</v>
          </cell>
          <cell r="F94" t="str">
            <v>RO14600820</v>
          </cell>
          <cell r="G94" t="str">
            <v>V1</v>
          </cell>
          <cell r="H94">
            <v>0</v>
          </cell>
          <cell r="I94">
            <v>1386.86</v>
          </cell>
          <cell r="J94">
            <v>263.49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 t="str">
            <v>F: 19929171 UNICR LEASING</v>
          </cell>
          <cell r="AD94">
            <v>19000067</v>
          </cell>
          <cell r="AE94" t="str">
            <v>09.02.2024</v>
          </cell>
          <cell r="AF94">
            <v>5.04</v>
          </cell>
          <cell r="AG94" t="str">
            <v>RON</v>
          </cell>
        </row>
        <row r="95">
          <cell r="A95" t="str">
            <v>F.19929171</v>
          </cell>
          <cell r="B95" t="str">
            <v xml:space="preserve"> 09.02.2024</v>
          </cell>
          <cell r="C95" t="str">
            <v>UniCredit Leasing Corporation IFN S</v>
          </cell>
          <cell r="D95" t="str">
            <v>RO14600820</v>
          </cell>
          <cell r="E95" t="str">
            <v>J40/3396/2002</v>
          </cell>
          <cell r="F95" t="str">
            <v>RO14600820</v>
          </cell>
          <cell r="G95" t="str">
            <v>V1</v>
          </cell>
          <cell r="H95">
            <v>0</v>
          </cell>
          <cell r="I95">
            <v>49.45</v>
          </cell>
          <cell r="J95">
            <v>9.3699999999999992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 t="str">
            <v>F: 19929171 UNICR LEASING</v>
          </cell>
          <cell r="AD95">
            <v>19000067</v>
          </cell>
          <cell r="AE95" t="str">
            <v>09.02.2024</v>
          </cell>
          <cell r="AF95">
            <v>5.04</v>
          </cell>
          <cell r="AG95" t="str">
            <v>RON</v>
          </cell>
        </row>
        <row r="96">
          <cell r="A96" t="str">
            <v>F.19929199</v>
          </cell>
          <cell r="B96" t="str">
            <v xml:space="preserve"> 09.02.2024</v>
          </cell>
          <cell r="C96" t="str">
            <v>UniCredit Leasing Corporation IFN S</v>
          </cell>
          <cell r="D96" t="str">
            <v>RO14600820</v>
          </cell>
          <cell r="E96" t="str">
            <v>J40/3396/2002</v>
          </cell>
          <cell r="F96" t="str">
            <v>RO14600820</v>
          </cell>
          <cell r="G96" t="str">
            <v>V1</v>
          </cell>
          <cell r="H96">
            <v>0</v>
          </cell>
          <cell r="I96">
            <v>4155.12</v>
          </cell>
          <cell r="J96">
            <v>789.47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 t="str">
            <v>F: 19929199 UNICR LEASING</v>
          </cell>
          <cell r="AD96">
            <v>19000068</v>
          </cell>
          <cell r="AE96" t="str">
            <v>09.02.2024</v>
          </cell>
          <cell r="AF96">
            <v>5.04</v>
          </cell>
          <cell r="AG96" t="str">
            <v>RON</v>
          </cell>
        </row>
        <row r="97">
          <cell r="A97" t="str">
            <v>F.19929199</v>
          </cell>
          <cell r="B97" t="str">
            <v xml:space="preserve"> 09.02.2024</v>
          </cell>
          <cell r="C97" t="str">
            <v>UniCredit Leasing Corporation IFN S</v>
          </cell>
          <cell r="D97" t="str">
            <v>RO14600820</v>
          </cell>
          <cell r="E97" t="str">
            <v>J40/3396/2002</v>
          </cell>
          <cell r="F97" t="str">
            <v>RO14600820</v>
          </cell>
          <cell r="G97" t="str">
            <v>V1</v>
          </cell>
          <cell r="H97">
            <v>0</v>
          </cell>
          <cell r="I97">
            <v>103.77</v>
          </cell>
          <cell r="J97">
            <v>19.71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 t="str">
            <v>F: 19929199 UNICR LEASING</v>
          </cell>
          <cell r="AD97">
            <v>19000068</v>
          </cell>
          <cell r="AE97" t="str">
            <v>09.02.2024</v>
          </cell>
          <cell r="AF97">
            <v>5.04</v>
          </cell>
          <cell r="AG97" t="str">
            <v>RON</v>
          </cell>
        </row>
        <row r="98">
          <cell r="A98" t="str">
            <v>F.19930035</v>
          </cell>
          <cell r="B98" t="str">
            <v xml:space="preserve"> 09.02.2024</v>
          </cell>
          <cell r="C98" t="str">
            <v>UniCredit Leasing Corporation IFN S</v>
          </cell>
          <cell r="D98" t="str">
            <v>RO14600820</v>
          </cell>
          <cell r="E98" t="str">
            <v>J40/3396/2002</v>
          </cell>
          <cell r="F98" t="str">
            <v>RO14600820</v>
          </cell>
          <cell r="G98" t="str">
            <v>V1</v>
          </cell>
          <cell r="H98">
            <v>0</v>
          </cell>
          <cell r="I98">
            <v>4.99</v>
          </cell>
          <cell r="J98">
            <v>0.96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 t="str">
            <v>F: 19930035 UNICR LEASING</v>
          </cell>
          <cell r="AD98">
            <v>19000069</v>
          </cell>
          <cell r="AE98" t="str">
            <v>09.02.2024</v>
          </cell>
          <cell r="AF98">
            <v>5.04</v>
          </cell>
          <cell r="AG98" t="str">
            <v>RON</v>
          </cell>
        </row>
        <row r="99">
          <cell r="A99" t="str">
            <v>F.19930035</v>
          </cell>
          <cell r="B99" t="str">
            <v xml:space="preserve"> 09.02.2024</v>
          </cell>
          <cell r="C99" t="str">
            <v>UniCredit Leasing Corporation IFN S</v>
          </cell>
          <cell r="D99" t="str">
            <v>RO14600820</v>
          </cell>
          <cell r="E99" t="str">
            <v>J40/3396/2002</v>
          </cell>
          <cell r="F99" t="str">
            <v>RO14600820</v>
          </cell>
          <cell r="G99" t="str">
            <v>V1</v>
          </cell>
          <cell r="H99">
            <v>0</v>
          </cell>
          <cell r="I99">
            <v>509.64</v>
          </cell>
          <cell r="J99">
            <v>96.82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 t="str">
            <v>F: 19930035 UNICR LEASING</v>
          </cell>
          <cell r="AD99">
            <v>19000069</v>
          </cell>
          <cell r="AE99" t="str">
            <v>09.02.2024</v>
          </cell>
          <cell r="AF99">
            <v>5.04</v>
          </cell>
          <cell r="AG99" t="str">
            <v>RON</v>
          </cell>
        </row>
        <row r="100">
          <cell r="A100" t="str">
            <v>F.19930049</v>
          </cell>
          <cell r="B100" t="str">
            <v xml:space="preserve"> 09.02.2024</v>
          </cell>
          <cell r="C100" t="str">
            <v>UniCredit Leasing Corporation IFN S</v>
          </cell>
          <cell r="D100" t="str">
            <v>RO14600820</v>
          </cell>
          <cell r="E100" t="str">
            <v>J40/3396/2002</v>
          </cell>
          <cell r="F100" t="str">
            <v>RO14600820</v>
          </cell>
          <cell r="G100" t="str">
            <v>V1</v>
          </cell>
          <cell r="H100">
            <v>0</v>
          </cell>
          <cell r="I100">
            <v>35.03</v>
          </cell>
          <cell r="J100">
            <v>6.65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 t="str">
            <v>F: 19930049 UNICR LEASING</v>
          </cell>
          <cell r="AD100">
            <v>19000070</v>
          </cell>
          <cell r="AE100" t="str">
            <v>09.02.2024</v>
          </cell>
          <cell r="AF100">
            <v>5.04</v>
          </cell>
          <cell r="AG100" t="str">
            <v>RON</v>
          </cell>
        </row>
        <row r="101">
          <cell r="A101" t="str">
            <v>F.19930049</v>
          </cell>
          <cell r="B101" t="str">
            <v xml:space="preserve"> 09.02.2024</v>
          </cell>
          <cell r="C101" t="str">
            <v>UniCredit Leasing Corporation IFN S</v>
          </cell>
          <cell r="D101" t="str">
            <v>RO14600820</v>
          </cell>
          <cell r="E101" t="str">
            <v>J40/3396/2002</v>
          </cell>
          <cell r="F101" t="str">
            <v>RO14600820</v>
          </cell>
          <cell r="G101" t="str">
            <v>V1</v>
          </cell>
          <cell r="H101">
            <v>0</v>
          </cell>
          <cell r="I101">
            <v>2445.25</v>
          </cell>
          <cell r="J101">
            <v>464.59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 t="str">
            <v>F: 19930049 UNICR LEASING</v>
          </cell>
          <cell r="AD101">
            <v>19000070</v>
          </cell>
          <cell r="AE101" t="str">
            <v>09.02.2024</v>
          </cell>
          <cell r="AF101">
            <v>5.04</v>
          </cell>
          <cell r="AG101" t="str">
            <v>RON</v>
          </cell>
        </row>
        <row r="102">
          <cell r="A102" t="str">
            <v>F.19929568</v>
          </cell>
          <cell r="B102" t="str">
            <v xml:space="preserve"> 09.02.2024</v>
          </cell>
          <cell r="C102" t="str">
            <v>UniCredit Leasing Corporation IFN S</v>
          </cell>
          <cell r="D102" t="str">
            <v>RO14600820</v>
          </cell>
          <cell r="E102" t="str">
            <v>J40/3396/2002</v>
          </cell>
          <cell r="F102" t="str">
            <v>RO14600820</v>
          </cell>
          <cell r="G102" t="str">
            <v>V1</v>
          </cell>
          <cell r="H102">
            <v>0</v>
          </cell>
          <cell r="I102">
            <v>11517.36</v>
          </cell>
          <cell r="J102">
            <v>2188.3200000000002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 t="str">
            <v>F.19929568-UNICREDIT LEAS</v>
          </cell>
          <cell r="AD102">
            <v>19000143</v>
          </cell>
          <cell r="AE102" t="str">
            <v>09.02.2024</v>
          </cell>
          <cell r="AF102">
            <v>5.04</v>
          </cell>
          <cell r="AG102" t="str">
            <v>RON</v>
          </cell>
        </row>
        <row r="103">
          <cell r="A103" t="str">
            <v>F.19929568</v>
          </cell>
          <cell r="B103" t="str">
            <v xml:space="preserve"> 09.02.2024</v>
          </cell>
          <cell r="C103" t="str">
            <v>UniCredit Leasing Corporation IFN S</v>
          </cell>
          <cell r="D103" t="str">
            <v>RO14600820</v>
          </cell>
          <cell r="E103" t="str">
            <v>J40/3396/2002</v>
          </cell>
          <cell r="F103" t="str">
            <v>RO14600820</v>
          </cell>
          <cell r="G103" t="str">
            <v>V1</v>
          </cell>
          <cell r="H103">
            <v>0</v>
          </cell>
          <cell r="I103">
            <v>853.17</v>
          </cell>
          <cell r="J103">
            <v>162.09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 t="str">
            <v>F.19929568-UNICREDIT LEAS</v>
          </cell>
          <cell r="AD103">
            <v>19000143</v>
          </cell>
          <cell r="AE103" t="str">
            <v>09.02.2024</v>
          </cell>
          <cell r="AF103">
            <v>5.04</v>
          </cell>
          <cell r="AG103" t="str">
            <v>RON</v>
          </cell>
        </row>
        <row r="104">
          <cell r="A104" t="str">
            <v>F.19929415</v>
          </cell>
          <cell r="B104" t="str">
            <v xml:space="preserve"> 09.02.2024</v>
          </cell>
          <cell r="C104" t="str">
            <v>UniCredit Leasing Corporation IFN S</v>
          </cell>
          <cell r="D104" t="str">
            <v>RO14600820</v>
          </cell>
          <cell r="E104" t="str">
            <v>J40/3396/2002</v>
          </cell>
          <cell r="F104" t="str">
            <v>RO14600820</v>
          </cell>
          <cell r="G104" t="str">
            <v>V1</v>
          </cell>
          <cell r="H104">
            <v>0</v>
          </cell>
          <cell r="I104">
            <v>896.57</v>
          </cell>
          <cell r="J104">
            <v>170.35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 t="str">
            <v>F.19929415-UNICREDIT LEAS</v>
          </cell>
          <cell r="AD104">
            <v>19000144</v>
          </cell>
          <cell r="AE104" t="str">
            <v>09.02.2024</v>
          </cell>
          <cell r="AF104">
            <v>5.04</v>
          </cell>
          <cell r="AG104" t="str">
            <v>RON</v>
          </cell>
        </row>
        <row r="105">
          <cell r="A105" t="str">
            <v>F.19929415</v>
          </cell>
          <cell r="B105" t="str">
            <v xml:space="preserve"> 09.02.2024</v>
          </cell>
          <cell r="C105" t="str">
            <v>UniCredit Leasing Corporation IFN S</v>
          </cell>
          <cell r="D105" t="str">
            <v>RO14600820</v>
          </cell>
          <cell r="E105" t="str">
            <v>J40/3396/2002</v>
          </cell>
          <cell r="F105" t="str">
            <v>RO14600820</v>
          </cell>
          <cell r="G105" t="str">
            <v>V1</v>
          </cell>
          <cell r="H105">
            <v>0</v>
          </cell>
          <cell r="I105">
            <v>94.65</v>
          </cell>
          <cell r="J105">
            <v>17.989999999999998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 t="str">
            <v>F.19929415-UNICREDIT LEAS</v>
          </cell>
          <cell r="AD105">
            <v>19000144</v>
          </cell>
          <cell r="AE105" t="str">
            <v>09.02.2024</v>
          </cell>
          <cell r="AF105">
            <v>5.04</v>
          </cell>
          <cell r="AG105" t="str">
            <v>RON</v>
          </cell>
        </row>
        <row r="106">
          <cell r="A106" t="str">
            <v>F.19929449</v>
          </cell>
          <cell r="B106" t="str">
            <v xml:space="preserve"> 09.02.2024</v>
          </cell>
          <cell r="C106" t="str">
            <v>UniCredit Leasing Corporation IFN S</v>
          </cell>
          <cell r="D106" t="str">
            <v>RO14600820</v>
          </cell>
          <cell r="E106" t="str">
            <v>J40/3396/2002</v>
          </cell>
          <cell r="F106" t="str">
            <v>RO14600820</v>
          </cell>
          <cell r="G106" t="str">
            <v>V1</v>
          </cell>
          <cell r="H106">
            <v>0</v>
          </cell>
          <cell r="I106">
            <v>6908.78</v>
          </cell>
          <cell r="J106">
            <v>1312.67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 t="str">
            <v>F.19929449-UNICREDIT LEAS</v>
          </cell>
          <cell r="AD106">
            <v>19000145</v>
          </cell>
          <cell r="AE106" t="str">
            <v>09.02.2024</v>
          </cell>
          <cell r="AF106">
            <v>5.04</v>
          </cell>
          <cell r="AG106" t="str">
            <v>RON</v>
          </cell>
        </row>
        <row r="107">
          <cell r="A107" t="str">
            <v>F.19929449</v>
          </cell>
          <cell r="B107" t="str">
            <v xml:space="preserve"> 09.02.2024</v>
          </cell>
          <cell r="C107" t="str">
            <v>UniCredit Leasing Corporation IFN S</v>
          </cell>
          <cell r="D107" t="str">
            <v>RO14600820</v>
          </cell>
          <cell r="E107" t="str">
            <v>J40/3396/2002</v>
          </cell>
          <cell r="F107" t="str">
            <v>RO14600820</v>
          </cell>
          <cell r="G107" t="str">
            <v>V1</v>
          </cell>
          <cell r="H107">
            <v>0</v>
          </cell>
          <cell r="I107">
            <v>172.12</v>
          </cell>
          <cell r="J107">
            <v>32.71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 t="str">
            <v>F.19929449-UNICREDIT LEAS</v>
          </cell>
          <cell r="AD107">
            <v>19000145</v>
          </cell>
          <cell r="AE107" t="str">
            <v>09.02.2024</v>
          </cell>
          <cell r="AF107">
            <v>5.04</v>
          </cell>
          <cell r="AG107" t="str">
            <v>RON</v>
          </cell>
        </row>
        <row r="108">
          <cell r="A108" t="str">
            <v>F.06231600</v>
          </cell>
          <cell r="B108" t="str">
            <v xml:space="preserve"> 10.02.2024</v>
          </cell>
          <cell r="C108" t="str">
            <v>FedEx Express Romania Transportatio</v>
          </cell>
          <cell r="D108" t="str">
            <v>RO1592989</v>
          </cell>
          <cell r="E108" t="str">
            <v>J40/1428/1991</v>
          </cell>
          <cell r="G108" t="str">
            <v>V1</v>
          </cell>
          <cell r="H108">
            <v>0</v>
          </cell>
          <cell r="I108">
            <v>75.66</v>
          </cell>
          <cell r="J108">
            <v>14.38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 t="str">
            <v>F.06231600-FEDEX-COLET</v>
          </cell>
          <cell r="AD108">
            <v>51000166</v>
          </cell>
          <cell r="AE108" t="str">
            <v>10.02.2024</v>
          </cell>
          <cell r="AG108" t="str">
            <v>RON</v>
          </cell>
        </row>
        <row r="109">
          <cell r="A109" t="str">
            <v>F.19948210</v>
          </cell>
          <cell r="B109" t="str">
            <v xml:space="preserve"> 12.02.2024</v>
          </cell>
          <cell r="C109" t="str">
            <v>UniCredit Leasing Corporation IFN S</v>
          </cell>
          <cell r="D109" t="str">
            <v>RO14600820</v>
          </cell>
          <cell r="E109" t="str">
            <v>J40/3396/2002</v>
          </cell>
          <cell r="F109" t="str">
            <v>RO14600820</v>
          </cell>
          <cell r="G109" t="str">
            <v>V1</v>
          </cell>
          <cell r="H109">
            <v>0</v>
          </cell>
          <cell r="I109">
            <v>504</v>
          </cell>
          <cell r="J109">
            <v>95.76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 t="str">
            <v>F.19948210-UNICREDIT LEAS</v>
          </cell>
          <cell r="AD109">
            <v>19000132</v>
          </cell>
          <cell r="AE109" t="str">
            <v>12.02.2024</v>
          </cell>
          <cell r="AF109">
            <v>5.04</v>
          </cell>
          <cell r="AG109" t="str">
            <v>RON</v>
          </cell>
        </row>
        <row r="110">
          <cell r="A110" t="str">
            <v>F.19948210</v>
          </cell>
          <cell r="B110" t="str">
            <v xml:space="preserve"> 12.02.2024</v>
          </cell>
          <cell r="C110" t="str">
            <v>UniCredit Leasing Corporation IFN S</v>
          </cell>
          <cell r="D110" t="str">
            <v>RO14600820</v>
          </cell>
          <cell r="E110" t="str">
            <v>J40/3396/2002</v>
          </cell>
          <cell r="F110" t="str">
            <v>RO14600820</v>
          </cell>
          <cell r="G110" t="str">
            <v>V1</v>
          </cell>
          <cell r="H110">
            <v>0</v>
          </cell>
          <cell r="I110">
            <v>528.9</v>
          </cell>
          <cell r="J110">
            <v>100.5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 t="str">
            <v>F.19948210-UNICREDIT LEAS</v>
          </cell>
          <cell r="AD110">
            <v>19000132</v>
          </cell>
          <cell r="AE110" t="str">
            <v>12.02.2024</v>
          </cell>
          <cell r="AF110">
            <v>5.04</v>
          </cell>
          <cell r="AG110" t="str">
            <v>RON</v>
          </cell>
        </row>
        <row r="111">
          <cell r="A111" t="str">
            <v>F.9350</v>
          </cell>
          <cell r="B111" t="str">
            <v xml:space="preserve"> 12.02.2024</v>
          </cell>
          <cell r="C111" t="str">
            <v>PLASTIC TECHNOLOGY SERVICE SRL</v>
          </cell>
          <cell r="D111" t="str">
            <v>RO20999068</v>
          </cell>
          <cell r="E111" t="str">
            <v>J40/2384/2007</v>
          </cell>
          <cell r="G111" t="str">
            <v>V1</v>
          </cell>
          <cell r="H111">
            <v>0</v>
          </cell>
          <cell r="I111">
            <v>12658.2</v>
          </cell>
          <cell r="J111">
            <v>2405.06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 t="str">
            <v>F.9350-PLASTIC TECHNOLOGY</v>
          </cell>
          <cell r="AD111">
            <v>19000133</v>
          </cell>
          <cell r="AE111" t="str">
            <v>12.02.2024</v>
          </cell>
          <cell r="AG111" t="str">
            <v>RON</v>
          </cell>
        </row>
        <row r="112">
          <cell r="A112" t="str">
            <v>F.37904</v>
          </cell>
          <cell r="B112" t="str">
            <v xml:space="preserve"> 12.02.2024</v>
          </cell>
          <cell r="C112" t="str">
            <v>EXPERT OFFICE 2008 SRL</v>
          </cell>
          <cell r="D112" t="str">
            <v>RO24115628</v>
          </cell>
          <cell r="E112" t="str">
            <v>J03/1352/2008</v>
          </cell>
          <cell r="G112" t="str">
            <v>V1</v>
          </cell>
          <cell r="H112">
            <v>0</v>
          </cell>
          <cell r="I112">
            <v>502.5</v>
          </cell>
          <cell r="J112">
            <v>95.48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 t="str">
            <v>F.37904-EXPERT OFFICE-CON</v>
          </cell>
          <cell r="AD112">
            <v>51000162</v>
          </cell>
          <cell r="AE112" t="str">
            <v>12.02.2024</v>
          </cell>
          <cell r="AG112" t="str">
            <v>RON</v>
          </cell>
        </row>
        <row r="113">
          <cell r="A113" t="str">
            <v>F.9350</v>
          </cell>
          <cell r="B113" t="str">
            <v xml:space="preserve"> 12.02.2024</v>
          </cell>
          <cell r="C113" t="str">
            <v>PLASTIC TECHNOLOGY SERVICE SRL</v>
          </cell>
          <cell r="D113" t="str">
            <v>RO20999068</v>
          </cell>
          <cell r="E113" t="str">
            <v>J40/2384/2007</v>
          </cell>
          <cell r="G113" t="str">
            <v>V1</v>
          </cell>
          <cell r="H113">
            <v>0</v>
          </cell>
          <cell r="I113">
            <v>12658.2</v>
          </cell>
          <cell r="J113">
            <v>2405.06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 t="str">
            <v>F.9350-PLASTIC TECHNOLOGY</v>
          </cell>
          <cell r="AD113">
            <v>51000163</v>
          </cell>
          <cell r="AE113" t="str">
            <v>12.02.2024</v>
          </cell>
          <cell r="AG113" t="str">
            <v>RON</v>
          </cell>
        </row>
        <row r="114">
          <cell r="A114" t="str">
            <v>F.3348</v>
          </cell>
          <cell r="B114" t="str">
            <v xml:space="preserve"> 12.02.2024</v>
          </cell>
          <cell r="C114" t="str">
            <v>INDUSTRIAL CRUMAN SRL</v>
          </cell>
          <cell r="D114" t="str">
            <v>RO1366299</v>
          </cell>
          <cell r="E114" t="str">
            <v>J29/2797/1992</v>
          </cell>
          <cell r="G114" t="str">
            <v>V1</v>
          </cell>
          <cell r="H114">
            <v>0</v>
          </cell>
          <cell r="I114">
            <v>1930</v>
          </cell>
          <cell r="J114">
            <v>366.7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 t="str">
            <v>F.3348-INDUSTRIAL CRUMAN</v>
          </cell>
          <cell r="AD114">
            <v>51000165</v>
          </cell>
          <cell r="AE114" t="str">
            <v>12.02.2024</v>
          </cell>
          <cell r="AG114" t="str">
            <v>RON</v>
          </cell>
        </row>
        <row r="115">
          <cell r="A115" t="str">
            <v>F.9350</v>
          </cell>
          <cell r="B115" t="str">
            <v xml:space="preserve"> 12.02.2024</v>
          </cell>
          <cell r="C115" t="str">
            <v>PLASTIC TECHNOLOGY SERVICE SRL</v>
          </cell>
          <cell r="D115" t="str">
            <v>RO20999068</v>
          </cell>
          <cell r="E115" t="str">
            <v>J40/2384/2007</v>
          </cell>
          <cell r="G115" t="str">
            <v>V1</v>
          </cell>
          <cell r="H115">
            <v>0</v>
          </cell>
          <cell r="I115">
            <v>-12658.2</v>
          </cell>
          <cell r="J115">
            <v>-2405.06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 t="str">
            <v>F.9350-PLASTIC TECHNOLOGY</v>
          </cell>
          <cell r="AD115">
            <v>51000296</v>
          </cell>
          <cell r="AE115" t="str">
            <v>12.02.2024</v>
          </cell>
          <cell r="AG115" t="str">
            <v>RON</v>
          </cell>
        </row>
        <row r="116">
          <cell r="A116" t="str">
            <v>F.18838</v>
          </cell>
          <cell r="B116" t="str">
            <v xml:space="preserve"> 13.02.2024</v>
          </cell>
          <cell r="C116" t="str">
            <v>SIMAR S.A</v>
          </cell>
          <cell r="D116" t="str">
            <v>RO433497</v>
          </cell>
          <cell r="G116" t="str">
            <v>V1</v>
          </cell>
          <cell r="H116">
            <v>0</v>
          </cell>
          <cell r="I116">
            <v>3000</v>
          </cell>
          <cell r="J116">
            <v>570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 t="str">
            <v>F.18838-SIMAR SA-ETALONAR</v>
          </cell>
          <cell r="AD116">
            <v>51000154</v>
          </cell>
          <cell r="AE116" t="str">
            <v>13.02.2024</v>
          </cell>
          <cell r="AG116" t="str">
            <v>RON</v>
          </cell>
        </row>
        <row r="117">
          <cell r="A117" t="str">
            <v>F.2688</v>
          </cell>
          <cell r="B117" t="str">
            <v xml:space="preserve"> 13.02.2024</v>
          </cell>
          <cell r="C117" t="str">
            <v>RECOM WASTE RECYCLING &amp; MANAGEMENT</v>
          </cell>
          <cell r="D117" t="str">
            <v>RO34295232</v>
          </cell>
          <cell r="E117" t="str">
            <v>J03/443/2015</v>
          </cell>
          <cell r="G117" t="str">
            <v>V1</v>
          </cell>
          <cell r="H117">
            <v>0</v>
          </cell>
          <cell r="I117">
            <v>4597.5</v>
          </cell>
          <cell r="J117">
            <v>873.53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 t="str">
            <v>F.2688-RECOM -PRELUARE</v>
          </cell>
          <cell r="AD117">
            <v>51000158</v>
          </cell>
          <cell r="AE117" t="str">
            <v>13.02.2024</v>
          </cell>
          <cell r="AG117" t="str">
            <v>RON</v>
          </cell>
        </row>
        <row r="118">
          <cell r="A118" t="str">
            <v>F.000149</v>
          </cell>
          <cell r="B118" t="str">
            <v xml:space="preserve"> 13.02.2024</v>
          </cell>
          <cell r="C118" t="str">
            <v>Ecool Lub Trading&amp;Service SRL</v>
          </cell>
          <cell r="D118" t="str">
            <v>RO17459742</v>
          </cell>
          <cell r="G118" t="str">
            <v>V1</v>
          </cell>
          <cell r="H118">
            <v>0</v>
          </cell>
          <cell r="I118">
            <v>7456</v>
          </cell>
          <cell r="J118">
            <v>1416.64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 t="str">
            <v>F.000149-ECOOL LUB TRADIN</v>
          </cell>
          <cell r="AD118">
            <v>51000160</v>
          </cell>
          <cell r="AE118" t="str">
            <v>13.02.2024</v>
          </cell>
          <cell r="AG118" t="str">
            <v>RON</v>
          </cell>
        </row>
        <row r="119">
          <cell r="A119" t="str">
            <v>F.0033</v>
          </cell>
          <cell r="B119" t="str">
            <v xml:space="preserve"> 13.02.2024</v>
          </cell>
          <cell r="C119" t="str">
            <v>BIROU EXECUTOR  VARGA IOAN</v>
          </cell>
          <cell r="D119" t="str">
            <v>RO19481576</v>
          </cell>
          <cell r="G119" t="str">
            <v>V1</v>
          </cell>
          <cell r="H119">
            <v>0</v>
          </cell>
          <cell r="I119">
            <v>200</v>
          </cell>
          <cell r="J119">
            <v>38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 t="str">
            <v>F.0033-BIROU EXECUTOR JUD</v>
          </cell>
          <cell r="AD119">
            <v>51000161</v>
          </cell>
          <cell r="AE119" t="str">
            <v>13.02.2024</v>
          </cell>
          <cell r="AG119" t="str">
            <v>RON</v>
          </cell>
        </row>
        <row r="120">
          <cell r="A120" t="str">
            <v>F.33243</v>
          </cell>
          <cell r="B120" t="str">
            <v xml:space="preserve"> 13.02.2024</v>
          </cell>
          <cell r="C120" t="str">
            <v>INDUSTRIAL CRUMAN SRL</v>
          </cell>
          <cell r="D120" t="str">
            <v>RO1366299</v>
          </cell>
          <cell r="E120" t="str">
            <v>J29/2797/1992</v>
          </cell>
          <cell r="G120" t="str">
            <v>V1</v>
          </cell>
          <cell r="H120">
            <v>0</v>
          </cell>
          <cell r="I120">
            <v>1243.83</v>
          </cell>
          <cell r="J120">
            <v>236.33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 t="str">
            <v>F.33243-INDUSTRAL CRUMAN-</v>
          </cell>
          <cell r="AD120">
            <v>51000204</v>
          </cell>
          <cell r="AE120" t="str">
            <v>13.02.2024</v>
          </cell>
          <cell r="AG120" t="str">
            <v>RON</v>
          </cell>
        </row>
        <row r="121">
          <cell r="A121" t="str">
            <v>F.2984</v>
          </cell>
          <cell r="B121" t="str">
            <v xml:space="preserve"> 15.02.2024</v>
          </cell>
          <cell r="C121" t="str">
            <v>NOBLESSE CASA MARIA SRL</v>
          </cell>
          <cell r="D121" t="str">
            <v>RO29761972</v>
          </cell>
          <cell r="E121" t="str">
            <v>J03/238/2012</v>
          </cell>
          <cell r="F121" t="str">
            <v>RO29761972</v>
          </cell>
          <cell r="G121" t="str">
            <v>V1</v>
          </cell>
          <cell r="H121">
            <v>0</v>
          </cell>
          <cell r="I121">
            <v>6.72</v>
          </cell>
          <cell r="J121">
            <v>1.28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 t="str">
            <v>F.2984-NOBLESSE CASA MARI</v>
          </cell>
          <cell r="AD121">
            <v>19000077</v>
          </cell>
          <cell r="AE121" t="str">
            <v>15.02.2024</v>
          </cell>
          <cell r="AG121" t="str">
            <v>RON</v>
          </cell>
        </row>
        <row r="122">
          <cell r="A122" t="str">
            <v>F.20240762</v>
          </cell>
          <cell r="B122" t="str">
            <v xml:space="preserve"> 15.02.2024</v>
          </cell>
          <cell r="C122" t="str">
            <v>MAXIM SRL</v>
          </cell>
          <cell r="D122" t="str">
            <v>RO423175</v>
          </cell>
          <cell r="E122" t="str">
            <v>J40/6952/1991</v>
          </cell>
          <cell r="F122" t="str">
            <v>RO423175</v>
          </cell>
          <cell r="G122" t="str">
            <v>V1</v>
          </cell>
          <cell r="H122">
            <v>0</v>
          </cell>
          <cell r="I122">
            <v>4355.75</v>
          </cell>
          <cell r="J122">
            <v>827.59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 t="str">
            <v>F.20240762-MAXIM SRL-RESC</v>
          </cell>
          <cell r="AD122">
            <v>51000205</v>
          </cell>
          <cell r="AE122" t="str">
            <v>15.02.2024</v>
          </cell>
          <cell r="AG122" t="str">
            <v>RON</v>
          </cell>
        </row>
        <row r="123">
          <cell r="A123" t="str">
            <v>BF.00008</v>
          </cell>
          <cell r="B123" t="str">
            <v xml:space="preserve"> 16.02.2024</v>
          </cell>
          <cell r="C123" t="str">
            <v>CARREFOUR ROMANIA S.A.</v>
          </cell>
          <cell r="D123" t="str">
            <v>RO11588780</v>
          </cell>
          <cell r="E123" t="str">
            <v>J40/7766/2007</v>
          </cell>
          <cell r="F123" t="str">
            <v>RO11588780</v>
          </cell>
          <cell r="G123" t="str">
            <v>V1</v>
          </cell>
          <cell r="H123">
            <v>0</v>
          </cell>
          <cell r="I123">
            <v>151.18</v>
          </cell>
          <cell r="J123">
            <v>28.72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D123">
            <v>19000136</v>
          </cell>
          <cell r="AE123" t="str">
            <v>16.02.2024</v>
          </cell>
          <cell r="AG123" t="str">
            <v>RON</v>
          </cell>
        </row>
        <row r="124">
          <cell r="A124" t="str">
            <v>BF.00008</v>
          </cell>
          <cell r="B124" t="str">
            <v xml:space="preserve"> 16.02.2024</v>
          </cell>
          <cell r="C124" t="str">
            <v>BF.00008-CARREFOUR ROMANIA-AJUST TV</v>
          </cell>
          <cell r="G124" t="str">
            <v>V1</v>
          </cell>
          <cell r="H124">
            <v>0</v>
          </cell>
          <cell r="I124">
            <v>-73.53</v>
          </cell>
          <cell r="J124">
            <v>-13.97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 t="str">
            <v>BF.00008-CARREFOUR ROMANI</v>
          </cell>
          <cell r="AD124">
            <v>19000137</v>
          </cell>
          <cell r="AE124" t="str">
            <v>16.02.2024</v>
          </cell>
          <cell r="AG124" t="str">
            <v>RON</v>
          </cell>
        </row>
        <row r="125">
          <cell r="A125" t="str">
            <v>F.86176</v>
          </cell>
          <cell r="B125" t="str">
            <v xml:space="preserve"> 16.02.2024</v>
          </cell>
          <cell r="C125" t="str">
            <v>ISCAR TOOLS SRL</v>
          </cell>
          <cell r="D125" t="str">
            <v>RO18455145</v>
          </cell>
          <cell r="E125" t="str">
            <v>J23/3095/2007</v>
          </cell>
          <cell r="F125" t="str">
            <v>RO18455145</v>
          </cell>
          <cell r="G125" t="str">
            <v>V1</v>
          </cell>
          <cell r="H125">
            <v>0</v>
          </cell>
          <cell r="I125">
            <v>10187.370000000001</v>
          </cell>
          <cell r="J125">
            <v>1935.61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 t="str">
            <v>F.86176-ISCAR TOOLS</v>
          </cell>
          <cell r="AD125">
            <v>51000155</v>
          </cell>
          <cell r="AE125" t="str">
            <v>16.02.2024</v>
          </cell>
          <cell r="AG125" t="str">
            <v>RON</v>
          </cell>
        </row>
        <row r="126">
          <cell r="A126" t="str">
            <v>F.37950</v>
          </cell>
          <cell r="B126" t="str">
            <v xml:space="preserve"> 16.02.2024</v>
          </cell>
          <cell r="C126" t="str">
            <v>EXPERT OFFICE 2008 SRL</v>
          </cell>
          <cell r="D126" t="str">
            <v>RO24115628</v>
          </cell>
          <cell r="E126" t="str">
            <v>J03/1352/2008</v>
          </cell>
          <cell r="G126" t="str">
            <v>V1</v>
          </cell>
          <cell r="H126">
            <v>0</v>
          </cell>
          <cell r="I126">
            <v>53</v>
          </cell>
          <cell r="J126">
            <v>10.07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 t="str">
            <v>F.37950-EXPERT OFFICE-CON</v>
          </cell>
          <cell r="AD126">
            <v>51000156</v>
          </cell>
          <cell r="AE126" t="str">
            <v>16.02.2024</v>
          </cell>
          <cell r="AG126" t="str">
            <v>RON</v>
          </cell>
        </row>
        <row r="127">
          <cell r="A127" t="str">
            <v>F.90122913</v>
          </cell>
          <cell r="B127" t="str">
            <v xml:space="preserve"> 16.02.2024</v>
          </cell>
          <cell r="C127" t="str">
            <v>COMPA S.A.</v>
          </cell>
          <cell r="D127" t="str">
            <v>RO788767</v>
          </cell>
          <cell r="E127" t="str">
            <v>J32/129/1991</v>
          </cell>
          <cell r="G127" t="str">
            <v>V1</v>
          </cell>
          <cell r="H127">
            <v>0</v>
          </cell>
          <cell r="I127">
            <v>78.650000000000006</v>
          </cell>
          <cell r="J127">
            <v>14.94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 t="str">
            <v>F.90122913-COMPA SA-ETALO</v>
          </cell>
          <cell r="AD127">
            <v>51000157</v>
          </cell>
          <cell r="AE127" t="str">
            <v>16.02.2024</v>
          </cell>
          <cell r="AG127" t="str">
            <v>RON</v>
          </cell>
        </row>
        <row r="128">
          <cell r="A128" t="str">
            <v>F.37954</v>
          </cell>
          <cell r="B128" t="str">
            <v xml:space="preserve"> 16.02.2024</v>
          </cell>
          <cell r="C128" t="str">
            <v>EXPERT OFFICE 2008 SRL</v>
          </cell>
          <cell r="D128" t="str">
            <v>RO24115628</v>
          </cell>
          <cell r="E128" t="str">
            <v>J03/1352/2008</v>
          </cell>
          <cell r="G128" t="str">
            <v>V1</v>
          </cell>
          <cell r="H128">
            <v>0</v>
          </cell>
          <cell r="I128">
            <v>357.16</v>
          </cell>
          <cell r="J128">
            <v>67.86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 t="str">
            <v>F.37954-EXPERT OFFICE-CON</v>
          </cell>
          <cell r="AD128">
            <v>51000159</v>
          </cell>
          <cell r="AE128" t="str">
            <v>16.02.2024</v>
          </cell>
          <cell r="AG128" t="str">
            <v>RON</v>
          </cell>
        </row>
        <row r="129">
          <cell r="A129" t="str">
            <v>F.283</v>
          </cell>
          <cell r="B129" t="str">
            <v xml:space="preserve"> 16.02.2024</v>
          </cell>
          <cell r="C129" t="str">
            <v>MONE GABRIELA OLGA SPN</v>
          </cell>
          <cell r="D129" t="str">
            <v>RO36377312</v>
          </cell>
          <cell r="G129" t="str">
            <v>V1</v>
          </cell>
          <cell r="H129">
            <v>0</v>
          </cell>
          <cell r="I129">
            <v>540</v>
          </cell>
          <cell r="J129">
            <v>102.6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 t="str">
            <v>F.283-MONE GABRIELA OLGA-</v>
          </cell>
          <cell r="AD129">
            <v>51000244</v>
          </cell>
          <cell r="AE129" t="str">
            <v>16.02.2024</v>
          </cell>
          <cell r="AG129" t="str">
            <v>RON</v>
          </cell>
        </row>
        <row r="130">
          <cell r="A130" t="str">
            <v>F.06237417</v>
          </cell>
          <cell r="B130" t="str">
            <v xml:space="preserve"> 17.02.2024</v>
          </cell>
          <cell r="C130" t="str">
            <v>FedEx Express Romania Transportatio</v>
          </cell>
          <cell r="D130" t="str">
            <v>RO1592989</v>
          </cell>
          <cell r="E130" t="str">
            <v>J40/1428/1991</v>
          </cell>
          <cell r="G130" t="str">
            <v>V1</v>
          </cell>
          <cell r="H130">
            <v>0</v>
          </cell>
          <cell r="I130">
            <v>36.950000000000003</v>
          </cell>
          <cell r="J130">
            <v>7.02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 t="str">
            <v>F.06237417-FEDEX-COMPA SA</v>
          </cell>
          <cell r="AD130">
            <v>51000198</v>
          </cell>
          <cell r="AE130" t="str">
            <v>17.02.2024</v>
          </cell>
          <cell r="AG130" t="str">
            <v>RON</v>
          </cell>
        </row>
        <row r="131">
          <cell r="A131" t="str">
            <v>F.2800110561</v>
          </cell>
          <cell r="B131" t="str">
            <v xml:space="preserve"> 19.02.2024</v>
          </cell>
          <cell r="C131" t="str">
            <v>DACHSER ROMÂNIA S.R.L.</v>
          </cell>
          <cell r="D131" t="str">
            <v>RO24056785</v>
          </cell>
          <cell r="E131" t="str">
            <v>J40/10547/2008</v>
          </cell>
          <cell r="G131" t="str">
            <v>V1</v>
          </cell>
          <cell r="H131">
            <v>0</v>
          </cell>
          <cell r="I131">
            <v>883.42</v>
          </cell>
          <cell r="J131">
            <v>167.85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 t="str">
            <v>F.2800110561-DACHSER ROMA</v>
          </cell>
          <cell r="AD131">
            <v>51000228</v>
          </cell>
          <cell r="AE131" t="str">
            <v>19.02.2024</v>
          </cell>
          <cell r="AG131" t="str">
            <v>RON</v>
          </cell>
        </row>
        <row r="132">
          <cell r="A132" t="str">
            <v>F.2800110562</v>
          </cell>
          <cell r="B132" t="str">
            <v xml:space="preserve"> 19.02.2024</v>
          </cell>
          <cell r="C132" t="str">
            <v>DACHSER ROMÂNIA S.R.L.</v>
          </cell>
          <cell r="D132" t="str">
            <v>RO24056785</v>
          </cell>
          <cell r="E132" t="str">
            <v>J40/10547/2008</v>
          </cell>
          <cell r="G132" t="str">
            <v>V1</v>
          </cell>
          <cell r="H132">
            <v>0</v>
          </cell>
          <cell r="I132">
            <v>2189.88</v>
          </cell>
          <cell r="J132">
            <v>416.08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 t="str">
            <v>F.2800110562-DACHSER ROM</v>
          </cell>
          <cell r="AD132">
            <v>51000232</v>
          </cell>
          <cell r="AE132" t="str">
            <v>19.02.2024</v>
          </cell>
          <cell r="AG132" t="str">
            <v>RON</v>
          </cell>
        </row>
        <row r="133">
          <cell r="A133" t="str">
            <v>F.000177</v>
          </cell>
          <cell r="B133" t="str">
            <v xml:space="preserve"> 20.02.2024</v>
          </cell>
          <cell r="C133" t="str">
            <v>Ecool Lub Trading&amp;Service SRL</v>
          </cell>
          <cell r="D133" t="str">
            <v>RO17459742</v>
          </cell>
          <cell r="G133" t="str">
            <v>V1</v>
          </cell>
          <cell r="H133">
            <v>0</v>
          </cell>
          <cell r="I133">
            <v>7456</v>
          </cell>
          <cell r="J133">
            <v>1416.64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 t="str">
            <v>F.000177-ECOOL LUB TRADIN</v>
          </cell>
          <cell r="AD133">
            <v>51000199</v>
          </cell>
          <cell r="AE133" t="str">
            <v>20.02.2024</v>
          </cell>
          <cell r="AG133" t="str">
            <v>RON</v>
          </cell>
        </row>
        <row r="134">
          <cell r="A134" t="str">
            <v>F.RSI-759253</v>
          </cell>
          <cell r="B134" t="str">
            <v xml:space="preserve"> 20.02.2024</v>
          </cell>
          <cell r="C134" t="str">
            <v>ROMSAN INTERNATIONAL COMPANY SRL</v>
          </cell>
          <cell r="D134" t="str">
            <v>RO11833936</v>
          </cell>
          <cell r="E134" t="str">
            <v>J40/5237/1999</v>
          </cell>
          <cell r="G134" t="str">
            <v>V1</v>
          </cell>
          <cell r="H134">
            <v>0</v>
          </cell>
          <cell r="I134">
            <v>953.6</v>
          </cell>
          <cell r="J134">
            <v>181.18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 t="str">
            <v>F.RSI-759253-ROMSAN INTER</v>
          </cell>
          <cell r="AD134">
            <v>51000200</v>
          </cell>
          <cell r="AE134" t="str">
            <v>20.02.2024</v>
          </cell>
          <cell r="AG134" t="str">
            <v>RON</v>
          </cell>
        </row>
        <row r="135">
          <cell r="A135" t="str">
            <v>F.RSI-759252</v>
          </cell>
          <cell r="B135" t="str">
            <v xml:space="preserve"> 20.02.2024</v>
          </cell>
          <cell r="C135" t="str">
            <v>ROMSAN INTERNATIONAL COMPANY SRL</v>
          </cell>
          <cell r="D135" t="str">
            <v>RO11833936</v>
          </cell>
          <cell r="E135" t="str">
            <v>J40/5237/1999</v>
          </cell>
          <cell r="G135" t="str">
            <v>V1</v>
          </cell>
          <cell r="H135">
            <v>0</v>
          </cell>
          <cell r="I135">
            <v>2405.4299999999998</v>
          </cell>
          <cell r="J135">
            <v>457.03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 t="str">
            <v>F.RSI-759252-ROMSAN INTER</v>
          </cell>
          <cell r="AD135">
            <v>51000201</v>
          </cell>
          <cell r="AE135" t="str">
            <v>20.02.2024</v>
          </cell>
          <cell r="AG135" t="str">
            <v>RON</v>
          </cell>
        </row>
        <row r="136">
          <cell r="A136" t="str">
            <v>F.18200</v>
          </cell>
          <cell r="B136" t="str">
            <v xml:space="preserve"> 20.02.2024</v>
          </cell>
          <cell r="C136" t="str">
            <v>MDM STANDARD SRL</v>
          </cell>
          <cell r="D136" t="str">
            <v>RO11451006</v>
          </cell>
          <cell r="E136" t="str">
            <v>J40/13069/1998</v>
          </cell>
          <cell r="G136" t="str">
            <v>V1</v>
          </cell>
          <cell r="H136">
            <v>0</v>
          </cell>
          <cell r="I136">
            <v>467.87</v>
          </cell>
          <cell r="J136">
            <v>88.9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 t="str">
            <v>F.18200-MDM STANDARD-SUBL</v>
          </cell>
          <cell r="AD136">
            <v>51000217</v>
          </cell>
          <cell r="AE136" t="str">
            <v>20.02.2024</v>
          </cell>
          <cell r="AG136" t="str">
            <v>RON</v>
          </cell>
        </row>
        <row r="137">
          <cell r="A137" t="str">
            <v>F.20240079</v>
          </cell>
          <cell r="B137" t="str">
            <v xml:space="preserve"> 20.02.2024</v>
          </cell>
          <cell r="C137" t="str">
            <v>TECHNOLOGY SA PITESTI</v>
          </cell>
          <cell r="D137" t="str">
            <v>RO142765</v>
          </cell>
          <cell r="E137" t="str">
            <v>J03/1654/1992</v>
          </cell>
          <cell r="F137" t="str">
            <v>RO142765</v>
          </cell>
          <cell r="G137" t="str">
            <v>V1</v>
          </cell>
          <cell r="H137">
            <v>0</v>
          </cell>
          <cell r="I137">
            <v>2239.79</v>
          </cell>
          <cell r="J137">
            <v>425.56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 t="str">
            <v>F.20240079-TECHNOLOGY SA-</v>
          </cell>
          <cell r="AD137">
            <v>51000223</v>
          </cell>
          <cell r="AE137" t="str">
            <v>20.02.2024</v>
          </cell>
          <cell r="AG137" t="str">
            <v>RON</v>
          </cell>
        </row>
        <row r="138">
          <cell r="A138" t="str">
            <v>F.2800110643</v>
          </cell>
          <cell r="B138" t="str">
            <v xml:space="preserve"> 20.02.2024</v>
          </cell>
          <cell r="C138" t="str">
            <v>DACHSER ROMÂNIA S.R.L.</v>
          </cell>
          <cell r="D138" t="str">
            <v>RO24056785</v>
          </cell>
          <cell r="E138" t="str">
            <v>J40/10547/2008</v>
          </cell>
          <cell r="G138" t="str">
            <v>V1</v>
          </cell>
          <cell r="H138">
            <v>0</v>
          </cell>
          <cell r="I138">
            <v>345.93</v>
          </cell>
          <cell r="J138">
            <v>65.73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 t="str">
            <v>F.2800110643-DACHSER ROMA</v>
          </cell>
          <cell r="AD138">
            <v>51000225</v>
          </cell>
          <cell r="AE138" t="str">
            <v>20.02.2024</v>
          </cell>
          <cell r="AG138" t="str">
            <v>RON</v>
          </cell>
        </row>
        <row r="139">
          <cell r="A139" t="str">
            <v>F.2800110697</v>
          </cell>
          <cell r="B139" t="str">
            <v xml:space="preserve"> 20.02.2024</v>
          </cell>
          <cell r="C139" t="str">
            <v>DACHSER ROMÂNIA S.R.L.</v>
          </cell>
          <cell r="D139" t="str">
            <v>RO24056785</v>
          </cell>
          <cell r="E139" t="str">
            <v>J40/10547/2008</v>
          </cell>
          <cell r="G139" t="str">
            <v>V1</v>
          </cell>
          <cell r="H139">
            <v>0</v>
          </cell>
          <cell r="I139">
            <v>-62.22</v>
          </cell>
          <cell r="J139">
            <v>-11.82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 t="str">
            <v>F.2800110697-STORNO ASIGU</v>
          </cell>
          <cell r="AD139">
            <v>51000226</v>
          </cell>
          <cell r="AE139" t="str">
            <v>20.02.2024</v>
          </cell>
          <cell r="AG139" t="str">
            <v>RON</v>
          </cell>
        </row>
        <row r="140">
          <cell r="A140" t="str">
            <v>F.2800110689</v>
          </cell>
          <cell r="B140" t="str">
            <v xml:space="preserve"> 20.02.2024</v>
          </cell>
          <cell r="C140" t="str">
            <v>DACHSER ROMÂNIA S.R.L.</v>
          </cell>
          <cell r="D140" t="str">
            <v>RO24056785</v>
          </cell>
          <cell r="E140" t="str">
            <v>J40/10547/2008</v>
          </cell>
          <cell r="G140" t="str">
            <v>V1</v>
          </cell>
          <cell r="H140">
            <v>0</v>
          </cell>
          <cell r="I140">
            <v>62.22</v>
          </cell>
          <cell r="J140">
            <v>11.82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 t="str">
            <v>F.2800110689-DACHSER ROMA</v>
          </cell>
          <cell r="AD140">
            <v>51000229</v>
          </cell>
          <cell r="AE140" t="str">
            <v>20.02.2024</v>
          </cell>
          <cell r="AG140" t="str">
            <v>RON</v>
          </cell>
        </row>
        <row r="141">
          <cell r="A141" t="str">
            <v>F.2800110689</v>
          </cell>
          <cell r="B141" t="str">
            <v xml:space="preserve"> 20.02.2024</v>
          </cell>
          <cell r="C141" t="str">
            <v>DACHSER ROMÂNIA S.R.L.</v>
          </cell>
          <cell r="D141" t="str">
            <v>RO24056785</v>
          </cell>
          <cell r="E141" t="str">
            <v>J40/10547/2008</v>
          </cell>
          <cell r="G141" t="str">
            <v>V1</v>
          </cell>
          <cell r="H141">
            <v>0</v>
          </cell>
          <cell r="I141">
            <v>-62.22</v>
          </cell>
          <cell r="J141">
            <v>-11.82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 t="str">
            <v>F.2800110689-DACHSER ROMA</v>
          </cell>
          <cell r="AD141">
            <v>51000230</v>
          </cell>
          <cell r="AE141" t="str">
            <v>20.02.2024</v>
          </cell>
          <cell r="AG141" t="str">
            <v>RON</v>
          </cell>
        </row>
        <row r="142">
          <cell r="A142" t="str">
            <v>F.2800110689</v>
          </cell>
          <cell r="B142" t="str">
            <v xml:space="preserve"> 20.02.2024</v>
          </cell>
          <cell r="C142" t="str">
            <v>DACHSER ROMÂNIA S.R.L.</v>
          </cell>
          <cell r="D142" t="str">
            <v>RO24056785</v>
          </cell>
          <cell r="E142" t="str">
            <v>J40/10547/2008</v>
          </cell>
          <cell r="G142" t="str">
            <v>V1</v>
          </cell>
          <cell r="H142">
            <v>0</v>
          </cell>
          <cell r="I142">
            <v>62.22</v>
          </cell>
          <cell r="J142">
            <v>11.82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 t="str">
            <v>F.2800110689-DACHSER ROMA</v>
          </cell>
          <cell r="AD142">
            <v>51000231</v>
          </cell>
          <cell r="AE142" t="str">
            <v>20.02.2024</v>
          </cell>
          <cell r="AG142" t="str">
            <v>RON</v>
          </cell>
        </row>
        <row r="143">
          <cell r="A143" t="str">
            <v>F.FW00729384</v>
          </cell>
          <cell r="B143" t="str">
            <v xml:space="preserve"> 21.02.2024</v>
          </cell>
          <cell r="C143" t="str">
            <v>WURTH ROMANIA SRL</v>
          </cell>
          <cell r="D143" t="str">
            <v>RO5175127</v>
          </cell>
          <cell r="E143" t="str">
            <v>J23/1427/2005</v>
          </cell>
          <cell r="G143" t="str">
            <v>V1</v>
          </cell>
          <cell r="H143">
            <v>0</v>
          </cell>
          <cell r="I143">
            <v>989</v>
          </cell>
          <cell r="J143">
            <v>187.91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 t="str">
            <v>F.FW00729384-WURTH ROMANI</v>
          </cell>
          <cell r="AD143">
            <v>51000197</v>
          </cell>
          <cell r="AE143" t="str">
            <v>21.02.2024</v>
          </cell>
          <cell r="AG143" t="str">
            <v>RON</v>
          </cell>
        </row>
        <row r="144">
          <cell r="A144" t="str">
            <v>F.DIVERS-951</v>
          </cell>
          <cell r="B144" t="str">
            <v xml:space="preserve"> 21.02.2024</v>
          </cell>
          <cell r="C144" t="str">
            <v>DIVERS UTIL SERVICE SRL</v>
          </cell>
          <cell r="D144" t="str">
            <v>RO15045752</v>
          </cell>
          <cell r="E144" t="str">
            <v>J03/878/2002</v>
          </cell>
          <cell r="F144" t="str">
            <v>RO15045752</v>
          </cell>
          <cell r="G144" t="str">
            <v>V1</v>
          </cell>
          <cell r="H144">
            <v>0</v>
          </cell>
          <cell r="I144">
            <v>131.4</v>
          </cell>
          <cell r="J144">
            <v>24.97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 t="str">
            <v>F.DIVERS-951-DIVERS UTIL</v>
          </cell>
          <cell r="AD144">
            <v>51000202</v>
          </cell>
          <cell r="AE144" t="str">
            <v>21.02.2024</v>
          </cell>
          <cell r="AG144" t="str">
            <v>RON</v>
          </cell>
        </row>
        <row r="145">
          <cell r="A145" t="str">
            <v>F.1133003624</v>
          </cell>
          <cell r="B145" t="str">
            <v xml:space="preserve"> 21.02.2024</v>
          </cell>
          <cell r="C145" t="str">
            <v>DSV Road S.R.L.</v>
          </cell>
          <cell r="D145" t="str">
            <v>RO46318372</v>
          </cell>
          <cell r="E145">
            <v>46318372</v>
          </cell>
          <cell r="G145" t="str">
            <v>V1</v>
          </cell>
          <cell r="H145">
            <v>0</v>
          </cell>
          <cell r="I145">
            <v>9115.92</v>
          </cell>
          <cell r="J145">
            <v>1732.02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 t="str">
            <v>F.1133003624-DSV ROAD</v>
          </cell>
          <cell r="AD145">
            <v>51000234</v>
          </cell>
          <cell r="AE145" t="str">
            <v>21.02.2024</v>
          </cell>
          <cell r="AG145" t="str">
            <v>RON</v>
          </cell>
        </row>
        <row r="146">
          <cell r="A146" t="str">
            <v>F.240201641</v>
          </cell>
          <cell r="B146" t="str">
            <v xml:space="preserve"> 23.02.2024</v>
          </cell>
          <cell r="C146" t="str">
            <v>MAXOLL SRL</v>
          </cell>
          <cell r="D146" t="str">
            <v>RO7015378</v>
          </cell>
          <cell r="G146" t="str">
            <v>V1</v>
          </cell>
          <cell r="H146">
            <v>0</v>
          </cell>
          <cell r="I146">
            <v>447.92</v>
          </cell>
          <cell r="J146">
            <v>85.1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 t="str">
            <v>F.240201641-MAXOLL</v>
          </cell>
          <cell r="AD146">
            <v>19000138</v>
          </cell>
          <cell r="AE146" t="str">
            <v>23.02.2024</v>
          </cell>
          <cell r="AG146" t="str">
            <v>RON</v>
          </cell>
        </row>
        <row r="147">
          <cell r="A147" t="str">
            <v>F.10954</v>
          </cell>
          <cell r="B147" t="str">
            <v xml:space="preserve"> 23.02.2024</v>
          </cell>
          <cell r="C147" t="str">
            <v>S.C. MG SERVICE PACK SRL</v>
          </cell>
          <cell r="D147" t="str">
            <v>RO31015303</v>
          </cell>
          <cell r="E147" t="str">
            <v>J3/438/2014</v>
          </cell>
          <cell r="G147" t="str">
            <v>V1</v>
          </cell>
          <cell r="H147">
            <v>0</v>
          </cell>
          <cell r="I147">
            <v>27</v>
          </cell>
          <cell r="J147">
            <v>5.13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 t="str">
            <v>F.10954-MG SERVICE PACK-C</v>
          </cell>
          <cell r="AD147">
            <v>51000203</v>
          </cell>
          <cell r="AE147" t="str">
            <v>23.02.2024</v>
          </cell>
          <cell r="AG147" t="str">
            <v>RON</v>
          </cell>
        </row>
        <row r="148">
          <cell r="A148" t="str">
            <v>F.240201641</v>
          </cell>
          <cell r="B148" t="str">
            <v xml:space="preserve"> 23.02.2024</v>
          </cell>
          <cell r="C148" t="str">
            <v>MAXOLL SRL</v>
          </cell>
          <cell r="D148" t="str">
            <v>RO7015378</v>
          </cell>
          <cell r="G148" t="str">
            <v>V1</v>
          </cell>
          <cell r="H148">
            <v>0</v>
          </cell>
          <cell r="I148">
            <v>447.92</v>
          </cell>
          <cell r="J148">
            <v>85.1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 t="str">
            <v>F.240201641-DIAGNOSTICARE</v>
          </cell>
          <cell r="AD148">
            <v>51000221</v>
          </cell>
          <cell r="AE148" t="str">
            <v>23.02.2024</v>
          </cell>
          <cell r="AG148" t="str">
            <v>RON</v>
          </cell>
        </row>
        <row r="149">
          <cell r="A149" t="str">
            <v>F.240201641</v>
          </cell>
          <cell r="B149" t="str">
            <v xml:space="preserve"> 23.02.2024</v>
          </cell>
          <cell r="C149" t="str">
            <v>MAXOLL SRL</v>
          </cell>
          <cell r="D149" t="str">
            <v>RO7015378</v>
          </cell>
          <cell r="G149" t="str">
            <v>V1</v>
          </cell>
          <cell r="H149">
            <v>0</v>
          </cell>
          <cell r="I149">
            <v>-447.92</v>
          </cell>
          <cell r="J149">
            <v>-85.1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 t="str">
            <v>F.240201641-DIAGNOSTICARE</v>
          </cell>
          <cell r="AD149">
            <v>51000302</v>
          </cell>
          <cell r="AE149" t="str">
            <v>23.02.2024</v>
          </cell>
          <cell r="AG149" t="str">
            <v>RON</v>
          </cell>
        </row>
        <row r="150">
          <cell r="A150" t="str">
            <v>F.2800110859</v>
          </cell>
          <cell r="B150" t="str">
            <v xml:space="preserve"> 26.02.2024</v>
          </cell>
          <cell r="C150" t="str">
            <v>DACHSER ROMÂNIA S.R.L.</v>
          </cell>
          <cell r="D150" t="str">
            <v>RO24056785</v>
          </cell>
          <cell r="E150" t="str">
            <v>J40/10547/2008</v>
          </cell>
          <cell r="G150" t="str">
            <v>V1</v>
          </cell>
          <cell r="H150">
            <v>0</v>
          </cell>
          <cell r="I150">
            <v>2102.06</v>
          </cell>
          <cell r="J150">
            <v>399.39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 t="str">
            <v>F.2800110859-DACHSER ROMA</v>
          </cell>
          <cell r="AD150">
            <v>51000227</v>
          </cell>
          <cell r="AE150" t="str">
            <v>26.02.2024</v>
          </cell>
          <cell r="AG150" t="str">
            <v>RON</v>
          </cell>
        </row>
        <row r="151">
          <cell r="A151" t="str">
            <v>F.37995</v>
          </cell>
          <cell r="B151" t="str">
            <v xml:space="preserve"> 27.02.2024</v>
          </cell>
          <cell r="C151" t="str">
            <v>EXPERT OFFICE 2008 SRL</v>
          </cell>
          <cell r="D151" t="str">
            <v>RO24115628</v>
          </cell>
          <cell r="E151" t="str">
            <v>J03/1352/2008</v>
          </cell>
          <cell r="G151" t="str">
            <v>V1</v>
          </cell>
          <cell r="H151">
            <v>0</v>
          </cell>
          <cell r="I151">
            <v>876.25</v>
          </cell>
          <cell r="J151">
            <v>166.49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 t="str">
            <v>F.37995-EXPERT OFFICE</v>
          </cell>
          <cell r="AD151">
            <v>51000219</v>
          </cell>
          <cell r="AE151" t="str">
            <v>27.02.2024</v>
          </cell>
          <cell r="AG151" t="str">
            <v>RON</v>
          </cell>
        </row>
        <row r="152">
          <cell r="A152" t="str">
            <v>F.1630</v>
          </cell>
          <cell r="B152" t="str">
            <v xml:space="preserve"> 28.02.2024</v>
          </cell>
          <cell r="C152" t="str">
            <v>B&amp;B COLLECTION SRL</v>
          </cell>
          <cell r="D152" t="str">
            <v>RO11984882</v>
          </cell>
          <cell r="G152" t="str">
            <v>V1</v>
          </cell>
          <cell r="H152">
            <v>0</v>
          </cell>
          <cell r="I152">
            <v>68.069999999999993</v>
          </cell>
          <cell r="J152">
            <v>12.93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D152">
            <v>19000135</v>
          </cell>
          <cell r="AE152" t="str">
            <v>28.02.2024</v>
          </cell>
          <cell r="AG152" t="str">
            <v>RON</v>
          </cell>
        </row>
        <row r="153">
          <cell r="A153" t="str">
            <v>F.ABS2024-042</v>
          </cell>
          <cell r="B153" t="str">
            <v xml:space="preserve"> 28.02.2024</v>
          </cell>
          <cell r="C153" t="str">
            <v>ARCHITECTED BUSINESS SOLUTIONS SRL</v>
          </cell>
          <cell r="D153" t="str">
            <v>RO16912577</v>
          </cell>
          <cell r="E153" t="str">
            <v>J23/2976/2013</v>
          </cell>
          <cell r="F153" t="str">
            <v>RO16912577</v>
          </cell>
          <cell r="G153" t="str">
            <v>V1</v>
          </cell>
          <cell r="H153">
            <v>0</v>
          </cell>
          <cell r="I153">
            <v>23530.05</v>
          </cell>
          <cell r="J153">
            <v>4470.71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 t="str">
            <v>F.ABS2024-042-ARCHITECTED</v>
          </cell>
          <cell r="AD153">
            <v>51000209</v>
          </cell>
          <cell r="AE153" t="str">
            <v>28.02.2024</v>
          </cell>
          <cell r="AG153" t="str">
            <v>RON</v>
          </cell>
        </row>
        <row r="154">
          <cell r="A154" t="str">
            <v>F.86414</v>
          </cell>
          <cell r="B154" t="str">
            <v xml:space="preserve"> 28.02.2024</v>
          </cell>
          <cell r="C154" t="str">
            <v>ISCAR TOOLS SRL</v>
          </cell>
          <cell r="D154" t="str">
            <v>RO18455145</v>
          </cell>
          <cell r="E154" t="str">
            <v>J23/3095/2007</v>
          </cell>
          <cell r="F154" t="str">
            <v>RO18455145</v>
          </cell>
          <cell r="G154" t="str">
            <v>V1</v>
          </cell>
          <cell r="H154">
            <v>0</v>
          </cell>
          <cell r="I154">
            <v>2766.84</v>
          </cell>
          <cell r="J154">
            <v>525.70000000000005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 t="str">
            <v>F.86414-ISCAR TOOLS</v>
          </cell>
          <cell r="AD154">
            <v>51000218</v>
          </cell>
          <cell r="AE154" t="str">
            <v>28.02.2024</v>
          </cell>
          <cell r="AG154" t="str">
            <v>RON</v>
          </cell>
        </row>
        <row r="155">
          <cell r="A155" t="str">
            <v>F.19952964</v>
          </cell>
          <cell r="B155" t="str">
            <v xml:space="preserve"> 29.02.2024</v>
          </cell>
          <cell r="C155" t="str">
            <v>UniCredit Leasing Corporation IFN S</v>
          </cell>
          <cell r="D155" t="str">
            <v>RO14600820</v>
          </cell>
          <cell r="E155" t="str">
            <v>J40/3396/2002</v>
          </cell>
          <cell r="F155" t="str">
            <v>RO14600820</v>
          </cell>
          <cell r="G155" t="str">
            <v>V1</v>
          </cell>
          <cell r="H155">
            <v>0</v>
          </cell>
          <cell r="I155">
            <v>-2460.4699999999998</v>
          </cell>
          <cell r="J155">
            <v>-467.49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 t="str">
            <v>F.19952964-UNICREDIT</v>
          </cell>
          <cell r="AD155">
            <v>17000039</v>
          </cell>
          <cell r="AE155" t="str">
            <v>29.02.2024</v>
          </cell>
          <cell r="AF155">
            <v>5.03</v>
          </cell>
          <cell r="AG155" t="str">
            <v>RON</v>
          </cell>
        </row>
        <row r="156">
          <cell r="A156" t="str">
            <v>F.19952972</v>
          </cell>
          <cell r="B156" t="str">
            <v xml:space="preserve"> 29.02.2024</v>
          </cell>
          <cell r="C156" t="str">
            <v>UniCredit Leasing Corporation IFN S</v>
          </cell>
          <cell r="D156" t="str">
            <v>RO14600820</v>
          </cell>
          <cell r="E156" t="str">
            <v>J40/3396/2002</v>
          </cell>
          <cell r="F156" t="str">
            <v>RO14600820</v>
          </cell>
          <cell r="G156" t="str">
            <v>V1</v>
          </cell>
          <cell r="H156">
            <v>0</v>
          </cell>
          <cell r="I156">
            <v>-1681.52</v>
          </cell>
          <cell r="J156">
            <v>-319.51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 t="str">
            <v>F.19952972-UNICREDIT LEAS</v>
          </cell>
          <cell r="AD156">
            <v>17000046</v>
          </cell>
          <cell r="AE156" t="str">
            <v>29.02.2024</v>
          </cell>
          <cell r="AF156">
            <v>5.03</v>
          </cell>
          <cell r="AG156" t="str">
            <v>RON</v>
          </cell>
        </row>
        <row r="157">
          <cell r="A157" t="str">
            <v>F.19952977</v>
          </cell>
          <cell r="B157" t="str">
            <v xml:space="preserve"> 29.02.2024</v>
          </cell>
          <cell r="C157" t="str">
            <v>UniCredit Leasing Corporation IFN S</v>
          </cell>
          <cell r="D157" t="str">
            <v>RO14600820</v>
          </cell>
          <cell r="E157" t="str">
            <v>J40/3396/2002</v>
          </cell>
          <cell r="F157" t="str">
            <v>RO14600820</v>
          </cell>
          <cell r="G157" t="str">
            <v>V1</v>
          </cell>
          <cell r="H157">
            <v>0</v>
          </cell>
          <cell r="I157">
            <v>40312.379999999997</v>
          </cell>
          <cell r="J157">
            <v>7659.33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 t="str">
            <v>F.19952977-UNICREDIT</v>
          </cell>
          <cell r="AD157">
            <v>19000080</v>
          </cell>
          <cell r="AE157" t="str">
            <v>29.02.2024</v>
          </cell>
          <cell r="AF157">
            <v>5.03</v>
          </cell>
          <cell r="AG157" t="str">
            <v>RON</v>
          </cell>
        </row>
        <row r="158">
          <cell r="A158" t="str">
            <v>F.19952971</v>
          </cell>
          <cell r="B158" t="str">
            <v xml:space="preserve"> 29.02.2024</v>
          </cell>
          <cell r="C158" t="str">
            <v>UniCredit Leasing Corporation IFN S</v>
          </cell>
          <cell r="D158" t="str">
            <v>RO14600820</v>
          </cell>
          <cell r="E158" t="str">
            <v>J40/3396/2002</v>
          </cell>
          <cell r="F158" t="str">
            <v>RO14600820</v>
          </cell>
          <cell r="G158" t="str">
            <v>V1</v>
          </cell>
          <cell r="H158">
            <v>0</v>
          </cell>
          <cell r="I158">
            <v>23570.31</v>
          </cell>
          <cell r="J158">
            <v>4478.3599999999997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 t="str">
            <v>F.19952971-UNICREDIT</v>
          </cell>
          <cell r="AD158">
            <v>19000081</v>
          </cell>
          <cell r="AE158" t="str">
            <v>29.02.2024</v>
          </cell>
          <cell r="AF158">
            <v>5.03</v>
          </cell>
          <cell r="AG158" t="str">
            <v>RON</v>
          </cell>
        </row>
        <row r="159">
          <cell r="A159" t="str">
            <v>F.19952954</v>
          </cell>
          <cell r="B159" t="str">
            <v xml:space="preserve"> 29.02.2024</v>
          </cell>
          <cell r="C159" t="str">
            <v>UniCredit Leasing Corporation IFN S</v>
          </cell>
          <cell r="D159" t="str">
            <v>RO14600820</v>
          </cell>
          <cell r="E159" t="str">
            <v>J40/3396/2002</v>
          </cell>
          <cell r="F159" t="str">
            <v>RO14600820</v>
          </cell>
          <cell r="G159" t="str">
            <v>V1</v>
          </cell>
          <cell r="H159">
            <v>0</v>
          </cell>
          <cell r="I159">
            <v>10645.16</v>
          </cell>
          <cell r="J159">
            <v>2022.56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 t="str">
            <v>F.19952954-UNICREDIT LEAS</v>
          </cell>
          <cell r="AD159">
            <v>19000082</v>
          </cell>
          <cell r="AE159" t="str">
            <v>29.02.2024</v>
          </cell>
          <cell r="AF159">
            <v>5.03</v>
          </cell>
          <cell r="AG159" t="str">
            <v>RON</v>
          </cell>
        </row>
        <row r="160">
          <cell r="A160" t="str">
            <v>F.19952947</v>
          </cell>
          <cell r="B160" t="str">
            <v xml:space="preserve"> 29.02.2024</v>
          </cell>
          <cell r="C160" t="str">
            <v>UniCredit Leasing Corporation IFN S</v>
          </cell>
          <cell r="D160" t="str">
            <v>RO14600820</v>
          </cell>
          <cell r="E160" t="str">
            <v>J40/3396/2002</v>
          </cell>
          <cell r="F160" t="str">
            <v>RO14600820</v>
          </cell>
          <cell r="G160" t="str">
            <v>V1</v>
          </cell>
          <cell r="H160">
            <v>0</v>
          </cell>
          <cell r="I160">
            <v>5593.26</v>
          </cell>
          <cell r="J160">
            <v>1062.72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 t="str">
            <v>F.19952947-UNICREDIT LEAS</v>
          </cell>
          <cell r="AD160">
            <v>19000083</v>
          </cell>
          <cell r="AE160" t="str">
            <v>29.02.2024</v>
          </cell>
          <cell r="AF160">
            <v>5.03</v>
          </cell>
          <cell r="AG160" t="str">
            <v>RON</v>
          </cell>
        </row>
        <row r="161">
          <cell r="A161" t="str">
            <v>F.19952984</v>
          </cell>
          <cell r="B161" t="str">
            <v xml:space="preserve"> 29.02.2024</v>
          </cell>
          <cell r="C161" t="str">
            <v>UniCredit Leasing Corporation IFN S</v>
          </cell>
          <cell r="D161" t="str">
            <v>RO14600820</v>
          </cell>
          <cell r="E161" t="str">
            <v>J40/3396/2002</v>
          </cell>
          <cell r="F161" t="str">
            <v>RO14600820</v>
          </cell>
          <cell r="G161" t="str">
            <v>V1</v>
          </cell>
          <cell r="H161">
            <v>0</v>
          </cell>
          <cell r="I161">
            <v>33121.74</v>
          </cell>
          <cell r="J161">
            <v>6293.13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 t="str">
            <v>F.19952984-UNICREDIT LEAS</v>
          </cell>
          <cell r="AD161">
            <v>19000084</v>
          </cell>
          <cell r="AE161" t="str">
            <v>29.02.2024</v>
          </cell>
          <cell r="AF161">
            <v>5.03</v>
          </cell>
          <cell r="AG161" t="str">
            <v>RON</v>
          </cell>
        </row>
        <row r="162">
          <cell r="A162" t="str">
            <v>F.19952980</v>
          </cell>
          <cell r="B162" t="str">
            <v xml:space="preserve"> 29.02.2024</v>
          </cell>
          <cell r="C162" t="str">
            <v>UniCredit Leasing Corporation IFN S</v>
          </cell>
          <cell r="D162" t="str">
            <v>RO14600820</v>
          </cell>
          <cell r="E162" t="str">
            <v>J40/3396/2002</v>
          </cell>
          <cell r="F162" t="str">
            <v>RO14600820</v>
          </cell>
          <cell r="G162" t="str">
            <v>V1</v>
          </cell>
          <cell r="H162">
            <v>0</v>
          </cell>
          <cell r="I162">
            <v>17959.16</v>
          </cell>
          <cell r="J162">
            <v>3412.24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 t="str">
            <v>F.19952980-UNICREDIT LEAS</v>
          </cell>
          <cell r="AD162">
            <v>19000085</v>
          </cell>
          <cell r="AE162" t="str">
            <v>29.02.2024</v>
          </cell>
          <cell r="AF162">
            <v>5.03</v>
          </cell>
          <cell r="AG162" t="str">
            <v>RON</v>
          </cell>
        </row>
        <row r="163">
          <cell r="A163" t="str">
            <v>F.19952960</v>
          </cell>
          <cell r="B163" t="str">
            <v xml:space="preserve"> 29.02.2024</v>
          </cell>
          <cell r="C163" t="str">
            <v>UniCredit Leasing Corporation IFN S</v>
          </cell>
          <cell r="D163" t="str">
            <v>RO14600820</v>
          </cell>
          <cell r="E163" t="str">
            <v>J40/3396/2002</v>
          </cell>
          <cell r="F163" t="str">
            <v>RO14600820</v>
          </cell>
          <cell r="G163" t="str">
            <v>V1</v>
          </cell>
          <cell r="H163">
            <v>0</v>
          </cell>
          <cell r="I163">
            <v>9006.9699999999993</v>
          </cell>
          <cell r="J163">
            <v>1711.32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 t="str">
            <v>F.19952960-UNICREDIT LEAS</v>
          </cell>
          <cell r="AD163">
            <v>19000086</v>
          </cell>
          <cell r="AE163" t="str">
            <v>29.02.2024</v>
          </cell>
          <cell r="AF163">
            <v>5.03</v>
          </cell>
          <cell r="AG163" t="str">
            <v>RON</v>
          </cell>
        </row>
        <row r="164">
          <cell r="A164" t="str">
            <v>F.19952958</v>
          </cell>
          <cell r="B164" t="str">
            <v xml:space="preserve"> 29.02.2024</v>
          </cell>
          <cell r="C164" t="str">
            <v>UniCredit Leasing Corporation IFN S</v>
          </cell>
          <cell r="D164" t="str">
            <v>RO14600820</v>
          </cell>
          <cell r="E164" t="str">
            <v>J40/3396/2002</v>
          </cell>
          <cell r="F164" t="str">
            <v>RO14600820</v>
          </cell>
          <cell r="G164" t="str">
            <v>V1</v>
          </cell>
          <cell r="H164">
            <v>0</v>
          </cell>
          <cell r="I164">
            <v>1445.02</v>
          </cell>
          <cell r="J164">
            <v>274.55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 t="str">
            <v>F.19952958-UNICREDIT LEAS</v>
          </cell>
          <cell r="AD164">
            <v>19000087</v>
          </cell>
          <cell r="AE164" t="str">
            <v>29.02.2024</v>
          </cell>
          <cell r="AF164">
            <v>5.03</v>
          </cell>
          <cell r="AG164" t="str">
            <v>RON</v>
          </cell>
        </row>
        <row r="165">
          <cell r="A165" t="str">
            <v>F.19952968</v>
          </cell>
          <cell r="B165" t="str">
            <v xml:space="preserve"> 29.02.2024</v>
          </cell>
          <cell r="C165" t="str">
            <v>UniCredit Leasing Corporation IFN S</v>
          </cell>
          <cell r="D165" t="str">
            <v>RO14600820</v>
          </cell>
          <cell r="E165" t="str">
            <v>J40/3396/2002</v>
          </cell>
          <cell r="F165" t="str">
            <v>RO14600820</v>
          </cell>
          <cell r="G165" t="str">
            <v>V1</v>
          </cell>
          <cell r="H165">
            <v>0</v>
          </cell>
          <cell r="I165">
            <v>10227</v>
          </cell>
          <cell r="J165">
            <v>1943.13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 t="str">
            <v>F.19952968-UNICREDIT LEAS</v>
          </cell>
          <cell r="AD165">
            <v>19000088</v>
          </cell>
          <cell r="AE165" t="str">
            <v>29.02.2024</v>
          </cell>
          <cell r="AF165">
            <v>5.03</v>
          </cell>
          <cell r="AG165" t="str">
            <v>RON</v>
          </cell>
        </row>
        <row r="166">
          <cell r="A166" t="str">
            <v>F.19952965</v>
          </cell>
          <cell r="B166" t="str">
            <v xml:space="preserve"> 29.02.2024</v>
          </cell>
          <cell r="C166" t="str">
            <v>UniCredit Leasing Corporation IFN S</v>
          </cell>
          <cell r="D166" t="str">
            <v>RO14600820</v>
          </cell>
          <cell r="E166" t="str">
            <v>J40/3396/2002</v>
          </cell>
          <cell r="F166" t="str">
            <v>RO14600820</v>
          </cell>
          <cell r="G166" t="str">
            <v>V1</v>
          </cell>
          <cell r="H166">
            <v>0</v>
          </cell>
          <cell r="I166">
            <v>39149.019999999997</v>
          </cell>
          <cell r="J166">
            <v>7438.31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 t="str">
            <v>F.19952965-UNICREDIT LEAS</v>
          </cell>
          <cell r="AD166">
            <v>19000089</v>
          </cell>
          <cell r="AE166" t="str">
            <v>29.02.2024</v>
          </cell>
          <cell r="AF166">
            <v>5.03</v>
          </cell>
          <cell r="AG166" t="str">
            <v>RON</v>
          </cell>
        </row>
        <row r="167">
          <cell r="A167" t="str">
            <v>F.19952962</v>
          </cell>
          <cell r="B167" t="str">
            <v xml:space="preserve"> 29.02.2024</v>
          </cell>
          <cell r="C167" t="str">
            <v>UniCredit Leasing Corporation IFN S</v>
          </cell>
          <cell r="D167" t="str">
            <v>RO14600820</v>
          </cell>
          <cell r="E167" t="str">
            <v>J40/3396/2002</v>
          </cell>
          <cell r="F167" t="str">
            <v>RO14600820</v>
          </cell>
          <cell r="G167" t="str">
            <v>V1</v>
          </cell>
          <cell r="H167">
            <v>0</v>
          </cell>
          <cell r="I167">
            <v>-172.12</v>
          </cell>
          <cell r="J167">
            <v>-32.71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 t="str">
            <v>F.19952962-UNICREDIT LEAS</v>
          </cell>
          <cell r="AD167">
            <v>19000094</v>
          </cell>
          <cell r="AE167" t="str">
            <v>29.02.2024</v>
          </cell>
          <cell r="AF167">
            <v>5.04</v>
          </cell>
          <cell r="AG167" t="str">
            <v>RON</v>
          </cell>
        </row>
        <row r="168">
          <cell r="A168" t="str">
            <v>F.19952962</v>
          </cell>
          <cell r="B168" t="str">
            <v xml:space="preserve"> 29.02.2024</v>
          </cell>
          <cell r="C168" t="str">
            <v>UniCredit Leasing Corporation IFN S</v>
          </cell>
          <cell r="D168" t="str">
            <v>RO14600820</v>
          </cell>
          <cell r="E168" t="str">
            <v>J40/3396/2002</v>
          </cell>
          <cell r="F168" t="str">
            <v>RO14600820</v>
          </cell>
          <cell r="G168" t="str">
            <v>V1</v>
          </cell>
          <cell r="H168">
            <v>0</v>
          </cell>
          <cell r="I168">
            <v>-6908.78</v>
          </cell>
          <cell r="J168">
            <v>-1312.67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 t="str">
            <v>F.19952962-UNICREDIT LEAS</v>
          </cell>
          <cell r="AD168">
            <v>19000094</v>
          </cell>
          <cell r="AE168" t="str">
            <v>29.02.2024</v>
          </cell>
          <cell r="AF168">
            <v>5.04</v>
          </cell>
          <cell r="AG168" t="str">
            <v>RON</v>
          </cell>
        </row>
        <row r="169">
          <cell r="A169" t="str">
            <v>F.19952964</v>
          </cell>
          <cell r="B169" t="str">
            <v xml:space="preserve"> 29.02.2024</v>
          </cell>
          <cell r="C169" t="str">
            <v>UniCredit Leasing Corporation IFN S</v>
          </cell>
          <cell r="D169" t="str">
            <v>RO14600820</v>
          </cell>
          <cell r="E169" t="str">
            <v>J40/3396/2002</v>
          </cell>
          <cell r="F169" t="str">
            <v>RO14600820</v>
          </cell>
          <cell r="G169" t="str">
            <v>V1</v>
          </cell>
          <cell r="H169">
            <v>0</v>
          </cell>
          <cell r="I169">
            <v>2460.4699999999998</v>
          </cell>
          <cell r="J169">
            <v>467.49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 t="str">
            <v>F.19952964-UNICREDIT</v>
          </cell>
          <cell r="AD169">
            <v>19000096</v>
          </cell>
          <cell r="AE169" t="str">
            <v>29.02.2024</v>
          </cell>
          <cell r="AF169">
            <v>5.03</v>
          </cell>
          <cell r="AG169" t="str">
            <v>RON</v>
          </cell>
        </row>
        <row r="170">
          <cell r="A170" t="str">
            <v>F.19952964</v>
          </cell>
          <cell r="B170" t="str">
            <v xml:space="preserve"> 29.02.2024</v>
          </cell>
          <cell r="C170" t="str">
            <v>UniCredit Leasing Corporation IFN S</v>
          </cell>
          <cell r="D170" t="str">
            <v>RO14600820</v>
          </cell>
          <cell r="E170" t="str">
            <v>J40/3396/2002</v>
          </cell>
          <cell r="F170" t="str">
            <v>RO14600820</v>
          </cell>
          <cell r="G170" t="str">
            <v>V1</v>
          </cell>
          <cell r="H170">
            <v>0</v>
          </cell>
          <cell r="I170">
            <v>2460.4699999999998</v>
          </cell>
          <cell r="J170">
            <v>467.49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 t="str">
            <v>F.19952964-UNICREDIT</v>
          </cell>
          <cell r="AD170">
            <v>19000100</v>
          </cell>
          <cell r="AE170" t="str">
            <v>29.02.2024</v>
          </cell>
          <cell r="AF170">
            <v>5.03</v>
          </cell>
          <cell r="AG170" t="str">
            <v>RON</v>
          </cell>
        </row>
        <row r="171">
          <cell r="A171" t="str">
            <v>F.19952972</v>
          </cell>
          <cell r="B171" t="str">
            <v xml:space="preserve"> 29.02.2024</v>
          </cell>
          <cell r="C171" t="str">
            <v>UniCredit Leasing Corporation IFN S</v>
          </cell>
          <cell r="D171" t="str">
            <v>RO14600820</v>
          </cell>
          <cell r="E171" t="str">
            <v>J40/3396/2002</v>
          </cell>
          <cell r="F171" t="str">
            <v>RO14600820</v>
          </cell>
          <cell r="G171" t="str">
            <v>V1</v>
          </cell>
          <cell r="H171">
            <v>0</v>
          </cell>
          <cell r="I171">
            <v>1681.52</v>
          </cell>
          <cell r="J171">
            <v>319.51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 t="str">
            <v>F.19952972-UNICREDIT LEAS</v>
          </cell>
          <cell r="AD171">
            <v>19000107</v>
          </cell>
          <cell r="AE171" t="str">
            <v>29.02.2024</v>
          </cell>
          <cell r="AF171">
            <v>5.03</v>
          </cell>
          <cell r="AG171" t="str">
            <v>RON</v>
          </cell>
        </row>
        <row r="172">
          <cell r="A172" t="str">
            <v>F.19952969</v>
          </cell>
          <cell r="B172" t="str">
            <v xml:space="preserve"> 29.02.2024</v>
          </cell>
          <cell r="C172" t="str">
            <v>UniCredit Leasing Corporation IFN S</v>
          </cell>
          <cell r="D172" t="str">
            <v>RO14600820</v>
          </cell>
          <cell r="E172" t="str">
            <v>J40/3396/2002</v>
          </cell>
          <cell r="F172" t="str">
            <v>RO14600820</v>
          </cell>
          <cell r="G172" t="str">
            <v>V1</v>
          </cell>
          <cell r="H172">
            <v>0</v>
          </cell>
          <cell r="I172">
            <v>1509</v>
          </cell>
          <cell r="J172">
            <v>286.70999999999998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 t="str">
            <v>F.19952969-UNICREDIT LEAS</v>
          </cell>
          <cell r="AD172">
            <v>19000108</v>
          </cell>
          <cell r="AE172" t="str">
            <v>29.02.2024</v>
          </cell>
          <cell r="AF172">
            <v>5.03</v>
          </cell>
          <cell r="AG172" t="str">
            <v>RON</v>
          </cell>
        </row>
        <row r="173">
          <cell r="A173" t="str">
            <v>F.19952957</v>
          </cell>
          <cell r="B173" t="str">
            <v xml:space="preserve"> 29.02.2024</v>
          </cell>
          <cell r="C173" t="str">
            <v>UniCredit Leasing Corporation IFN S</v>
          </cell>
          <cell r="D173" t="str">
            <v>RO14600820</v>
          </cell>
          <cell r="E173" t="str">
            <v>J40/3396/2002</v>
          </cell>
          <cell r="F173" t="str">
            <v>RO14600820</v>
          </cell>
          <cell r="G173" t="str">
            <v>V1</v>
          </cell>
          <cell r="H173">
            <v>0</v>
          </cell>
          <cell r="I173">
            <v>1509</v>
          </cell>
          <cell r="J173">
            <v>286.70999999999998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 t="str">
            <v>F.19952957-UNICREDIT LEAS</v>
          </cell>
          <cell r="AD173">
            <v>19000109</v>
          </cell>
          <cell r="AE173" t="str">
            <v>29.02.2024</v>
          </cell>
          <cell r="AF173">
            <v>5.03</v>
          </cell>
          <cell r="AG173" t="str">
            <v>RON</v>
          </cell>
        </row>
        <row r="174">
          <cell r="A174" t="str">
            <v>F.19952961</v>
          </cell>
          <cell r="B174" t="str">
            <v xml:space="preserve"> 29.02.2024</v>
          </cell>
          <cell r="C174" t="str">
            <v>UniCredit Leasing Corporation IFN S</v>
          </cell>
          <cell r="D174" t="str">
            <v>RO14600820</v>
          </cell>
          <cell r="E174" t="str">
            <v>J40/3396/2002</v>
          </cell>
          <cell r="F174" t="str">
            <v>RO14600820</v>
          </cell>
          <cell r="G174" t="str">
            <v>V1</v>
          </cell>
          <cell r="H174">
            <v>0</v>
          </cell>
          <cell r="I174">
            <v>1509</v>
          </cell>
          <cell r="J174">
            <v>286.70999999999998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 t="str">
            <v>F.19952961-UNICREDIT LEAS</v>
          </cell>
          <cell r="AD174">
            <v>19000110</v>
          </cell>
          <cell r="AE174" t="str">
            <v>29.02.2024</v>
          </cell>
          <cell r="AF174">
            <v>5.03</v>
          </cell>
          <cell r="AG174" t="str">
            <v>RON</v>
          </cell>
        </row>
        <row r="175">
          <cell r="A175" t="str">
            <v>F.19952979</v>
          </cell>
          <cell r="B175" t="str">
            <v xml:space="preserve"> 29.02.2024</v>
          </cell>
          <cell r="C175" t="str">
            <v>UniCredit Leasing Corporation IFN S</v>
          </cell>
          <cell r="D175" t="str">
            <v>RO14600820</v>
          </cell>
          <cell r="E175" t="str">
            <v>J40/3396/2002</v>
          </cell>
          <cell r="F175" t="str">
            <v>RO14600820</v>
          </cell>
          <cell r="G175" t="str">
            <v>V1</v>
          </cell>
          <cell r="H175">
            <v>0</v>
          </cell>
          <cell r="I175">
            <v>1509</v>
          </cell>
          <cell r="J175">
            <v>286.70999999999998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 t="str">
            <v>F.19952979-UNICREDIT LEAS</v>
          </cell>
          <cell r="AD175">
            <v>19000111</v>
          </cell>
          <cell r="AE175" t="str">
            <v>29.02.2024</v>
          </cell>
          <cell r="AF175">
            <v>5.03</v>
          </cell>
          <cell r="AG175" t="str">
            <v>RON</v>
          </cell>
        </row>
        <row r="176">
          <cell r="A176" t="str">
            <v>F.19952983</v>
          </cell>
          <cell r="B176" t="str">
            <v xml:space="preserve"> 29.02.2024</v>
          </cell>
          <cell r="C176" t="str">
            <v>UniCredit Leasing Corporation IFN S</v>
          </cell>
          <cell r="D176" t="str">
            <v>RO14600820</v>
          </cell>
          <cell r="E176" t="str">
            <v>J40/3396/2002</v>
          </cell>
          <cell r="F176" t="str">
            <v>RO14600820</v>
          </cell>
          <cell r="G176" t="str">
            <v>V1</v>
          </cell>
          <cell r="H176">
            <v>0</v>
          </cell>
          <cell r="I176">
            <v>1509</v>
          </cell>
          <cell r="J176">
            <v>286.70999999999998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 t="str">
            <v>F.19952983-UNICREDIT LEAS</v>
          </cell>
          <cell r="AD176">
            <v>19000112</v>
          </cell>
          <cell r="AE176" t="str">
            <v>29.02.2024</v>
          </cell>
          <cell r="AF176">
            <v>5.03</v>
          </cell>
          <cell r="AG176" t="str">
            <v>RON</v>
          </cell>
        </row>
        <row r="177">
          <cell r="A177" t="str">
            <v>F.19952953</v>
          </cell>
          <cell r="B177" t="str">
            <v xml:space="preserve"> 29.02.2024</v>
          </cell>
          <cell r="C177" t="str">
            <v>UniCredit Leasing Corporation IFN S</v>
          </cell>
          <cell r="D177" t="str">
            <v>RO14600820</v>
          </cell>
          <cell r="E177" t="str">
            <v>J40/3396/2002</v>
          </cell>
          <cell r="F177" t="str">
            <v>RO14600820</v>
          </cell>
          <cell r="G177" t="str">
            <v>V1</v>
          </cell>
          <cell r="H177">
            <v>0</v>
          </cell>
          <cell r="I177">
            <v>1509</v>
          </cell>
          <cell r="J177">
            <v>286.70999999999998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 t="str">
            <v>F.19952953-UNICREDIT LEAS</v>
          </cell>
          <cell r="AD177">
            <v>19000113</v>
          </cell>
          <cell r="AE177" t="str">
            <v>29.02.2024</v>
          </cell>
          <cell r="AF177">
            <v>5.03</v>
          </cell>
          <cell r="AG177" t="str">
            <v>RON</v>
          </cell>
        </row>
        <row r="178">
          <cell r="A178" t="str">
            <v>F.19952972</v>
          </cell>
          <cell r="B178" t="str">
            <v xml:space="preserve"> 29.02.2024</v>
          </cell>
          <cell r="C178" t="str">
            <v>UniCredit Leasing Corporation IFN S</v>
          </cell>
          <cell r="D178" t="str">
            <v>RO14600820</v>
          </cell>
          <cell r="E178" t="str">
            <v>J40/3396/2002</v>
          </cell>
          <cell r="F178" t="str">
            <v>RO14600820</v>
          </cell>
          <cell r="G178" t="str">
            <v>V1</v>
          </cell>
          <cell r="H178">
            <v>0</v>
          </cell>
          <cell r="I178">
            <v>1681.52</v>
          </cell>
          <cell r="J178">
            <v>319.51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 t="str">
            <v>F.19952972-UNICREDIT LEAS</v>
          </cell>
          <cell r="AD178">
            <v>19000114</v>
          </cell>
          <cell r="AE178" t="str">
            <v>29.02.2024</v>
          </cell>
          <cell r="AF178">
            <v>5.03</v>
          </cell>
          <cell r="AG178" t="str">
            <v>RON</v>
          </cell>
        </row>
        <row r="179">
          <cell r="A179" t="str">
            <v>F.19952976</v>
          </cell>
          <cell r="B179" t="str">
            <v xml:space="preserve"> 29.02.2024</v>
          </cell>
          <cell r="C179" t="str">
            <v>UniCredit Leasing Corporation IFN S</v>
          </cell>
          <cell r="D179" t="str">
            <v>RO14600820</v>
          </cell>
          <cell r="E179" t="str">
            <v>J40/3396/2002</v>
          </cell>
          <cell r="F179" t="str">
            <v>RO14600820</v>
          </cell>
          <cell r="G179" t="str">
            <v>V1</v>
          </cell>
          <cell r="H179">
            <v>0</v>
          </cell>
          <cell r="I179">
            <v>1712.36</v>
          </cell>
          <cell r="J179">
            <v>325.33999999999997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 t="str">
            <v>F.19952976-UNICREDIT LEAS</v>
          </cell>
          <cell r="AD179">
            <v>19000115</v>
          </cell>
          <cell r="AE179" t="str">
            <v>29.02.2024</v>
          </cell>
          <cell r="AF179">
            <v>5.03</v>
          </cell>
          <cell r="AG179" t="str">
            <v>RON</v>
          </cell>
        </row>
        <row r="180">
          <cell r="A180" t="str">
            <v>F.19952967</v>
          </cell>
          <cell r="B180" t="str">
            <v xml:space="preserve"> 29.02.2024</v>
          </cell>
          <cell r="C180" t="str">
            <v>UniCredit Leasing Corporation IFN S</v>
          </cell>
          <cell r="D180" t="str">
            <v>RO14600820</v>
          </cell>
          <cell r="E180" t="str">
            <v>J40/3396/2002</v>
          </cell>
          <cell r="F180" t="str">
            <v>RO14600820</v>
          </cell>
          <cell r="G180" t="str">
            <v>V1</v>
          </cell>
          <cell r="H180">
            <v>0</v>
          </cell>
          <cell r="I180">
            <v>-46.42</v>
          </cell>
          <cell r="J180">
            <v>-8.82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 t="str">
            <v>F.19952967-UNICREDIT LEAS</v>
          </cell>
          <cell r="AD180">
            <v>19000116</v>
          </cell>
          <cell r="AE180" t="str">
            <v>29.02.2024</v>
          </cell>
          <cell r="AF180">
            <v>5.04</v>
          </cell>
          <cell r="AG180" t="str">
            <v>RON</v>
          </cell>
        </row>
        <row r="181">
          <cell r="A181" t="str">
            <v>F.19952967</v>
          </cell>
          <cell r="B181" t="str">
            <v xml:space="preserve"> 29.02.2024</v>
          </cell>
          <cell r="C181" t="str">
            <v>UniCredit Leasing Corporation IFN S</v>
          </cell>
          <cell r="D181" t="str">
            <v>RO14600820</v>
          </cell>
          <cell r="E181" t="str">
            <v>J40/3396/2002</v>
          </cell>
          <cell r="F181" t="str">
            <v>RO14600820</v>
          </cell>
          <cell r="G181" t="str">
            <v>V1</v>
          </cell>
          <cell r="H181">
            <v>0</v>
          </cell>
          <cell r="I181">
            <v>-1532.11</v>
          </cell>
          <cell r="J181">
            <v>-291.11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 t="str">
            <v>F.19952967-UNICREDIT LEAS</v>
          </cell>
          <cell r="AD181">
            <v>19000116</v>
          </cell>
          <cell r="AE181" t="str">
            <v>29.02.2024</v>
          </cell>
          <cell r="AF181">
            <v>5.04</v>
          </cell>
          <cell r="AG181" t="str">
            <v>RON</v>
          </cell>
        </row>
        <row r="182">
          <cell r="A182" t="str">
            <v>F.19952956</v>
          </cell>
          <cell r="B182" t="str">
            <v xml:space="preserve"> 29.02.2024</v>
          </cell>
          <cell r="C182" t="str">
            <v>UniCredit Leasing Corporation IFN S</v>
          </cell>
          <cell r="D182" t="str">
            <v>RO14600820</v>
          </cell>
          <cell r="E182" t="str">
            <v>J40/3396/2002</v>
          </cell>
          <cell r="F182" t="str">
            <v>RO14600820</v>
          </cell>
          <cell r="G182" t="str">
            <v>V1</v>
          </cell>
          <cell r="H182">
            <v>0</v>
          </cell>
          <cell r="I182">
            <v>-4.99</v>
          </cell>
          <cell r="J182">
            <v>-0.96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 t="str">
            <v>F.19952956-UNICREDIT LEAS</v>
          </cell>
          <cell r="AD182">
            <v>19000117</v>
          </cell>
          <cell r="AE182" t="str">
            <v>29.02.2024</v>
          </cell>
          <cell r="AF182">
            <v>5.04</v>
          </cell>
          <cell r="AG182" t="str">
            <v>RON</v>
          </cell>
        </row>
        <row r="183">
          <cell r="A183" t="str">
            <v>F.19952956</v>
          </cell>
          <cell r="B183" t="str">
            <v xml:space="preserve"> 29.02.2024</v>
          </cell>
          <cell r="C183" t="str">
            <v>UniCredit Leasing Corporation IFN S</v>
          </cell>
          <cell r="D183" t="str">
            <v>RO14600820</v>
          </cell>
          <cell r="E183" t="str">
            <v>J40/3396/2002</v>
          </cell>
          <cell r="F183" t="str">
            <v>RO14600820</v>
          </cell>
          <cell r="G183" t="str">
            <v>V1</v>
          </cell>
          <cell r="H183">
            <v>0</v>
          </cell>
          <cell r="I183">
            <v>-509.64</v>
          </cell>
          <cell r="J183">
            <v>-96.82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 t="str">
            <v>F.19952956-UNICREDIT LEAS</v>
          </cell>
          <cell r="AD183">
            <v>19000117</v>
          </cell>
          <cell r="AE183" t="str">
            <v>29.02.2024</v>
          </cell>
          <cell r="AF183">
            <v>5.04</v>
          </cell>
          <cell r="AG183" t="str">
            <v>RON</v>
          </cell>
        </row>
        <row r="184">
          <cell r="A184" t="str">
            <v>F.19952959</v>
          </cell>
          <cell r="B184" t="str">
            <v xml:space="preserve"> 29.02.2024</v>
          </cell>
          <cell r="C184" t="str">
            <v>UniCredit Leasing Corporation IFN S</v>
          </cell>
          <cell r="D184" t="str">
            <v>RO14600820</v>
          </cell>
          <cell r="E184" t="str">
            <v>J40/3396/2002</v>
          </cell>
          <cell r="F184" t="str">
            <v>RO14600820</v>
          </cell>
          <cell r="G184" t="str">
            <v>V1</v>
          </cell>
          <cell r="H184">
            <v>0</v>
          </cell>
          <cell r="I184">
            <v>-35.04</v>
          </cell>
          <cell r="J184">
            <v>-6.65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 t="str">
            <v>F.19952959-UNICREDIT LEAS</v>
          </cell>
          <cell r="AD184">
            <v>19000118</v>
          </cell>
          <cell r="AE184" t="str">
            <v>29.02.2024</v>
          </cell>
          <cell r="AF184">
            <v>5.04</v>
          </cell>
          <cell r="AG184" t="str">
            <v>RON</v>
          </cell>
        </row>
        <row r="185">
          <cell r="A185" t="str">
            <v>F.19952959</v>
          </cell>
          <cell r="B185" t="str">
            <v xml:space="preserve"> 29.02.2024</v>
          </cell>
          <cell r="C185" t="str">
            <v>UniCredit Leasing Corporation IFN S</v>
          </cell>
          <cell r="D185" t="str">
            <v>RO14600820</v>
          </cell>
          <cell r="E185" t="str">
            <v>J40/3396/2002</v>
          </cell>
          <cell r="F185" t="str">
            <v>RO14600820</v>
          </cell>
          <cell r="G185" t="str">
            <v>V1</v>
          </cell>
          <cell r="H185">
            <v>0</v>
          </cell>
          <cell r="I185">
            <v>-2445.2600000000002</v>
          </cell>
          <cell r="J185">
            <v>-464.6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 t="str">
            <v>F.19952959-UNICREDIT LEAS</v>
          </cell>
          <cell r="AD185">
            <v>19000118</v>
          </cell>
          <cell r="AE185" t="str">
            <v>29.02.2024</v>
          </cell>
          <cell r="AF185">
            <v>5.04</v>
          </cell>
          <cell r="AG185" t="str">
            <v>RON</v>
          </cell>
        </row>
        <row r="186">
          <cell r="A186" t="str">
            <v>F.19952978</v>
          </cell>
          <cell r="B186" t="str">
            <v xml:space="preserve"> 29.02.2024</v>
          </cell>
          <cell r="C186" t="str">
            <v>UniCredit Leasing Corporation IFN S</v>
          </cell>
          <cell r="D186" t="str">
            <v>RO14600820</v>
          </cell>
          <cell r="E186" t="str">
            <v>J40/3396/2002</v>
          </cell>
          <cell r="F186" t="str">
            <v>RO14600820</v>
          </cell>
          <cell r="G186" t="str">
            <v>V1</v>
          </cell>
          <cell r="H186">
            <v>0</v>
          </cell>
          <cell r="I186">
            <v>-94.65</v>
          </cell>
          <cell r="J186">
            <v>-17.989999999999998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 t="str">
            <v>F.19952978-UNICREDIT LEAS</v>
          </cell>
          <cell r="AD186">
            <v>19000119</v>
          </cell>
          <cell r="AE186" t="str">
            <v>29.02.2024</v>
          </cell>
          <cell r="AF186">
            <v>5.04</v>
          </cell>
          <cell r="AG186" t="str">
            <v>RON</v>
          </cell>
        </row>
        <row r="187">
          <cell r="A187" t="str">
            <v>F.19952978</v>
          </cell>
          <cell r="B187" t="str">
            <v xml:space="preserve"> 29.02.2024</v>
          </cell>
          <cell r="C187" t="str">
            <v>UniCredit Leasing Corporation IFN S</v>
          </cell>
          <cell r="D187" t="str">
            <v>RO14600820</v>
          </cell>
          <cell r="E187" t="str">
            <v>J40/3396/2002</v>
          </cell>
          <cell r="F187" t="str">
            <v>RO14600820</v>
          </cell>
          <cell r="G187" t="str">
            <v>V1</v>
          </cell>
          <cell r="H187">
            <v>0</v>
          </cell>
          <cell r="I187">
            <v>-896.57</v>
          </cell>
          <cell r="J187">
            <v>-170.35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 t="str">
            <v>F.19952978-UNICREDIT LEAS</v>
          </cell>
          <cell r="AD187">
            <v>19000119</v>
          </cell>
          <cell r="AE187" t="str">
            <v>29.02.2024</v>
          </cell>
          <cell r="AF187">
            <v>5.04</v>
          </cell>
          <cell r="AG187" t="str">
            <v>RON</v>
          </cell>
        </row>
        <row r="188">
          <cell r="A188" t="str">
            <v>F.19952982</v>
          </cell>
          <cell r="B188" t="str">
            <v xml:space="preserve"> 29.02.2024</v>
          </cell>
          <cell r="C188" t="str">
            <v>UniCredit Leasing Corporation IFN S</v>
          </cell>
          <cell r="D188" t="str">
            <v>RO14600820</v>
          </cell>
          <cell r="E188" t="str">
            <v>J40/3396/2002</v>
          </cell>
          <cell r="F188" t="str">
            <v>RO14600820</v>
          </cell>
          <cell r="G188" t="str">
            <v>V1</v>
          </cell>
          <cell r="H188">
            <v>0</v>
          </cell>
          <cell r="I188">
            <v>-173.48</v>
          </cell>
          <cell r="J188">
            <v>-32.96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 t="str">
            <v>F.19952982-UNICREDIT LEAS</v>
          </cell>
          <cell r="AD188">
            <v>19000120</v>
          </cell>
          <cell r="AE188" t="str">
            <v>29.02.2024</v>
          </cell>
          <cell r="AF188">
            <v>5.04</v>
          </cell>
          <cell r="AG188" t="str">
            <v>RON</v>
          </cell>
        </row>
        <row r="189">
          <cell r="A189" t="str">
            <v>F.19952982</v>
          </cell>
          <cell r="B189" t="str">
            <v xml:space="preserve"> 29.02.2024</v>
          </cell>
          <cell r="C189" t="str">
            <v>UniCredit Leasing Corporation IFN S</v>
          </cell>
          <cell r="D189" t="str">
            <v>RO14600820</v>
          </cell>
          <cell r="E189" t="str">
            <v>J40/3396/2002</v>
          </cell>
          <cell r="F189" t="str">
            <v>RO14600820</v>
          </cell>
          <cell r="G189" t="str">
            <v>V1</v>
          </cell>
          <cell r="H189">
            <v>0</v>
          </cell>
          <cell r="I189">
            <v>-1845.1</v>
          </cell>
          <cell r="J189">
            <v>-350.58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 t="str">
            <v>F.19952982-UNICREDIT LEAS</v>
          </cell>
          <cell r="AD189">
            <v>19000120</v>
          </cell>
          <cell r="AE189" t="str">
            <v>29.02.2024</v>
          </cell>
          <cell r="AF189">
            <v>5.04</v>
          </cell>
          <cell r="AG189" t="str">
            <v>RON</v>
          </cell>
        </row>
        <row r="190">
          <cell r="A190" t="str">
            <v>F.19952944</v>
          </cell>
          <cell r="B190" t="str">
            <v xml:space="preserve"> 29.02.2024</v>
          </cell>
          <cell r="C190" t="str">
            <v>UniCredit Leasing Corporation IFN S</v>
          </cell>
          <cell r="D190" t="str">
            <v>RO14600820</v>
          </cell>
          <cell r="E190" t="str">
            <v>J40/3396/2002</v>
          </cell>
          <cell r="F190" t="str">
            <v>RO14600820</v>
          </cell>
          <cell r="G190" t="str">
            <v>V1</v>
          </cell>
          <cell r="H190">
            <v>0</v>
          </cell>
          <cell r="I190">
            <v>-959.35</v>
          </cell>
          <cell r="J190">
            <v>-182.25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 t="str">
            <v>F.19952944-UNICREDIT LEAS</v>
          </cell>
          <cell r="AD190">
            <v>19000121</v>
          </cell>
          <cell r="AE190" t="str">
            <v>29.02.2024</v>
          </cell>
          <cell r="AF190">
            <v>5.04</v>
          </cell>
          <cell r="AG190" t="str">
            <v>RON</v>
          </cell>
        </row>
        <row r="191">
          <cell r="A191" t="str">
            <v>F.19952944</v>
          </cell>
          <cell r="B191" t="str">
            <v xml:space="preserve"> 29.02.2024</v>
          </cell>
          <cell r="C191" t="str">
            <v>UniCredit Leasing Corporation IFN S</v>
          </cell>
          <cell r="D191" t="str">
            <v>RO14600820</v>
          </cell>
          <cell r="E191" t="str">
            <v>J40/3396/2002</v>
          </cell>
          <cell r="F191" t="str">
            <v>RO14600820</v>
          </cell>
          <cell r="G191" t="str">
            <v>V1</v>
          </cell>
          <cell r="H191">
            <v>0</v>
          </cell>
          <cell r="I191">
            <v>-24.74</v>
          </cell>
          <cell r="J191">
            <v>-4.6900000000000004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 t="str">
            <v>F.19952944-UNICREDIT LEAS</v>
          </cell>
          <cell r="AD191">
            <v>19000121</v>
          </cell>
          <cell r="AE191" t="str">
            <v>29.02.2024</v>
          </cell>
          <cell r="AF191">
            <v>5.04</v>
          </cell>
          <cell r="AG191" t="str">
            <v>RON</v>
          </cell>
        </row>
        <row r="192">
          <cell r="A192" t="str">
            <v>F.19952950</v>
          </cell>
          <cell r="B192" t="str">
            <v xml:space="preserve"> 29.02.2024</v>
          </cell>
          <cell r="C192" t="str">
            <v>UniCredit Leasing Corporation IFN S</v>
          </cell>
          <cell r="D192" t="str">
            <v>RO14600820</v>
          </cell>
          <cell r="E192" t="str">
            <v>J40/3396/2002</v>
          </cell>
          <cell r="F192" t="str">
            <v>RO14600820</v>
          </cell>
          <cell r="G192" t="str">
            <v>V1</v>
          </cell>
          <cell r="H192">
            <v>0</v>
          </cell>
          <cell r="I192">
            <v>-49.45</v>
          </cell>
          <cell r="J192">
            <v>-9.3699999999999992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 t="str">
            <v>F.19952950-UNICREDIT LEAS</v>
          </cell>
          <cell r="AD192">
            <v>19000122</v>
          </cell>
          <cell r="AE192" t="str">
            <v>29.02.2024</v>
          </cell>
          <cell r="AF192">
            <v>5.04</v>
          </cell>
          <cell r="AG192" t="str">
            <v>RON</v>
          </cell>
        </row>
        <row r="193">
          <cell r="A193" t="str">
            <v>F.19952950</v>
          </cell>
          <cell r="B193" t="str">
            <v xml:space="preserve"> 29.02.2024</v>
          </cell>
          <cell r="C193" t="str">
            <v>UniCredit Leasing Corporation IFN S</v>
          </cell>
          <cell r="D193" t="str">
            <v>RO14600820</v>
          </cell>
          <cell r="E193" t="str">
            <v>J40/3396/2002</v>
          </cell>
          <cell r="F193" t="str">
            <v>RO14600820</v>
          </cell>
          <cell r="G193" t="str">
            <v>V1</v>
          </cell>
          <cell r="H193">
            <v>0</v>
          </cell>
          <cell r="I193">
            <v>-1386.86</v>
          </cell>
          <cell r="J193">
            <v>-263.49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 t="str">
            <v>F.19952950-UNICREDIT LEAS</v>
          </cell>
          <cell r="AD193">
            <v>19000122</v>
          </cell>
          <cell r="AE193" t="str">
            <v>29.02.2024</v>
          </cell>
          <cell r="AF193">
            <v>5.04</v>
          </cell>
          <cell r="AG193" t="str">
            <v>RON</v>
          </cell>
        </row>
        <row r="194">
          <cell r="A194" t="str">
            <v>F.19952970</v>
          </cell>
          <cell r="B194" t="str">
            <v xml:space="preserve"> 29.02.2024</v>
          </cell>
          <cell r="C194" t="str">
            <v>UniCredit Leasing Corporation IFN S</v>
          </cell>
          <cell r="D194" t="str">
            <v>RO14600820</v>
          </cell>
          <cell r="E194" t="str">
            <v>J40/3396/2002</v>
          </cell>
          <cell r="F194" t="str">
            <v>RO14600820</v>
          </cell>
          <cell r="G194" t="str">
            <v>V1</v>
          </cell>
          <cell r="H194">
            <v>0</v>
          </cell>
          <cell r="I194">
            <v>-4155.12</v>
          </cell>
          <cell r="J194">
            <v>-789.47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 t="str">
            <v>F.19952970-UNICREDIT LEAS</v>
          </cell>
          <cell r="AD194">
            <v>19000123</v>
          </cell>
          <cell r="AE194" t="str">
            <v>29.02.2024</v>
          </cell>
          <cell r="AF194">
            <v>5.04</v>
          </cell>
          <cell r="AG194" t="str">
            <v>RON</v>
          </cell>
        </row>
        <row r="195">
          <cell r="A195" t="str">
            <v>F.19952970</v>
          </cell>
          <cell r="B195" t="str">
            <v xml:space="preserve"> 29.02.2024</v>
          </cell>
          <cell r="C195" t="str">
            <v>UniCredit Leasing Corporation IFN S</v>
          </cell>
          <cell r="D195" t="str">
            <v>RO14600820</v>
          </cell>
          <cell r="E195" t="str">
            <v>J40/3396/2002</v>
          </cell>
          <cell r="F195" t="str">
            <v>RO14600820</v>
          </cell>
          <cell r="G195" t="str">
            <v>V1</v>
          </cell>
          <cell r="H195">
            <v>0</v>
          </cell>
          <cell r="I195">
            <v>-103.77</v>
          </cell>
          <cell r="J195">
            <v>-19.71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 t="str">
            <v>F.19952970-UNICREDIT LEAS</v>
          </cell>
          <cell r="AD195">
            <v>19000123</v>
          </cell>
          <cell r="AE195" t="str">
            <v>29.02.2024</v>
          </cell>
          <cell r="AF195">
            <v>5.04</v>
          </cell>
          <cell r="AG195" t="str">
            <v>RON</v>
          </cell>
        </row>
        <row r="196">
          <cell r="A196" t="str">
            <v>F.19952974</v>
          </cell>
          <cell r="B196" t="str">
            <v xml:space="preserve"> 29.02.2024</v>
          </cell>
          <cell r="C196" t="str">
            <v>UniCredit Leasing Corporation IFN S</v>
          </cell>
          <cell r="D196" t="str">
            <v>RO14600820</v>
          </cell>
          <cell r="E196" t="str">
            <v>J40/3396/2002</v>
          </cell>
          <cell r="F196" t="str">
            <v>RO14600820</v>
          </cell>
          <cell r="G196" t="str">
            <v>V1</v>
          </cell>
          <cell r="H196">
            <v>0</v>
          </cell>
          <cell r="I196">
            <v>-2245.67</v>
          </cell>
          <cell r="J196">
            <v>-426.69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 t="str">
            <v>F.19952974-UNICREDIT LEAS</v>
          </cell>
          <cell r="AD196">
            <v>19000124</v>
          </cell>
          <cell r="AE196" t="str">
            <v>29.02.2024</v>
          </cell>
          <cell r="AF196">
            <v>5.04</v>
          </cell>
          <cell r="AG196" t="str">
            <v>RON</v>
          </cell>
        </row>
        <row r="197">
          <cell r="A197" t="str">
            <v>F.19952974</v>
          </cell>
          <cell r="B197" t="str">
            <v xml:space="preserve"> 29.02.2024</v>
          </cell>
          <cell r="C197" t="str">
            <v>UniCredit Leasing Corporation IFN S</v>
          </cell>
          <cell r="D197" t="str">
            <v>RO14600820</v>
          </cell>
          <cell r="E197" t="str">
            <v>J40/3396/2002</v>
          </cell>
          <cell r="F197" t="str">
            <v>RO14600820</v>
          </cell>
          <cell r="G197" t="str">
            <v>V1</v>
          </cell>
          <cell r="H197">
            <v>0</v>
          </cell>
          <cell r="I197">
            <v>-211.17</v>
          </cell>
          <cell r="J197">
            <v>-40.119999999999997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 t="str">
            <v>F.19952974-UNICREDIT LEAS</v>
          </cell>
          <cell r="AD197">
            <v>19000124</v>
          </cell>
          <cell r="AE197" t="str">
            <v>29.02.2024</v>
          </cell>
          <cell r="AF197">
            <v>5.04</v>
          </cell>
          <cell r="AG197" t="str">
            <v>RON</v>
          </cell>
        </row>
        <row r="198">
          <cell r="A198" t="str">
            <v>F.19952948</v>
          </cell>
          <cell r="B198" t="str">
            <v xml:space="preserve"> 29.02.2024</v>
          </cell>
          <cell r="C198" t="str">
            <v>UniCredit Leasing Corporation IFN S</v>
          </cell>
          <cell r="D198" t="str">
            <v>RO14600820</v>
          </cell>
          <cell r="E198" t="str">
            <v>J40/3396/2002</v>
          </cell>
          <cell r="F198" t="str">
            <v>RO14600820</v>
          </cell>
          <cell r="G198" t="str">
            <v>V1</v>
          </cell>
          <cell r="H198">
            <v>0</v>
          </cell>
          <cell r="I198">
            <v>1509</v>
          </cell>
          <cell r="J198">
            <v>286.70999999999998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 t="str">
            <v>F.19952948-UNICREDIT LEAS</v>
          </cell>
          <cell r="AD198">
            <v>19000147</v>
          </cell>
          <cell r="AE198" t="str">
            <v>29.02.2024</v>
          </cell>
          <cell r="AF198">
            <v>5.03</v>
          </cell>
          <cell r="AG198" t="str">
            <v>RON</v>
          </cell>
        </row>
        <row r="199">
          <cell r="A199" t="str">
            <v>F.25123</v>
          </cell>
          <cell r="B199" t="str">
            <v xml:space="preserve"> 29.02.2024</v>
          </cell>
          <cell r="C199" t="str">
            <v>ALBENA CLEAN M&amp;G SRL</v>
          </cell>
          <cell r="D199" t="str">
            <v>RO27764271</v>
          </cell>
          <cell r="E199" t="str">
            <v>J3/1198/2010</v>
          </cell>
          <cell r="G199" t="str">
            <v>V1</v>
          </cell>
          <cell r="H199">
            <v>0</v>
          </cell>
          <cell r="I199">
            <v>420.17</v>
          </cell>
          <cell r="J199">
            <v>79.83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 t="str">
            <v>F.25153-ALBENA CLEAN-DERA</v>
          </cell>
          <cell r="AD199">
            <v>51000215</v>
          </cell>
          <cell r="AE199" t="str">
            <v>29.02.2024</v>
          </cell>
          <cell r="AG199" t="str">
            <v>RON</v>
          </cell>
        </row>
        <row r="200">
          <cell r="A200" t="str">
            <v>F.38028</v>
          </cell>
          <cell r="B200" t="str">
            <v xml:space="preserve"> 29.02.2024</v>
          </cell>
          <cell r="C200" t="str">
            <v>EXPERT OFFICE 2008 SRL</v>
          </cell>
          <cell r="D200" t="str">
            <v>RO24115628</v>
          </cell>
          <cell r="E200" t="str">
            <v>J03/1352/2008</v>
          </cell>
          <cell r="G200" t="str">
            <v>V1</v>
          </cell>
          <cell r="H200">
            <v>0</v>
          </cell>
          <cell r="I200">
            <v>992.34</v>
          </cell>
          <cell r="J200">
            <v>188.54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 t="str">
            <v>F.38028-EXPERT OFFICE</v>
          </cell>
          <cell r="AD200">
            <v>51000216</v>
          </cell>
          <cell r="AE200" t="str">
            <v>29.02.2024</v>
          </cell>
          <cell r="AG200" t="str">
            <v>RON</v>
          </cell>
        </row>
        <row r="201">
          <cell r="A201" t="str">
            <v>F.377974</v>
          </cell>
          <cell r="B201" t="str">
            <v xml:space="preserve"> 29.02.2024</v>
          </cell>
          <cell r="C201" t="str">
            <v>SALUBRIS S.A</v>
          </cell>
          <cell r="D201" t="str">
            <v>RO6516214</v>
          </cell>
          <cell r="E201" t="str">
            <v>J28/1198/1994</v>
          </cell>
          <cell r="G201" t="str">
            <v>V1</v>
          </cell>
          <cell r="H201">
            <v>0</v>
          </cell>
          <cell r="I201">
            <v>1814.92</v>
          </cell>
          <cell r="J201">
            <v>344.84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 t="str">
            <v>F.377974-SALUBRIS-DESEURI</v>
          </cell>
          <cell r="AD201">
            <v>51000222</v>
          </cell>
          <cell r="AE201" t="str">
            <v>29.02.2024</v>
          </cell>
          <cell r="AG201" t="str">
            <v>RON</v>
          </cell>
        </row>
        <row r="202">
          <cell r="A202" t="str">
            <v>F.2800111048</v>
          </cell>
          <cell r="B202" t="str">
            <v xml:space="preserve"> 29.02.2024</v>
          </cell>
          <cell r="C202" t="str">
            <v>DACHSER ROMÂNIA S.R.L.</v>
          </cell>
          <cell r="D202" t="str">
            <v>RO24056785</v>
          </cell>
          <cell r="E202" t="str">
            <v>J40/10547/2008</v>
          </cell>
          <cell r="G202" t="str">
            <v>V1</v>
          </cell>
          <cell r="H202">
            <v>0</v>
          </cell>
          <cell r="I202">
            <v>820.05</v>
          </cell>
          <cell r="J202">
            <v>155.81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 t="str">
            <v>F.2800111048-DACHSER ROMA</v>
          </cell>
          <cell r="AD202">
            <v>51000233</v>
          </cell>
          <cell r="AE202" t="str">
            <v>29.02.2024</v>
          </cell>
          <cell r="AG202" t="str">
            <v>RON</v>
          </cell>
        </row>
        <row r="203">
          <cell r="A203" t="str">
            <v>F.38029</v>
          </cell>
          <cell r="B203" t="str">
            <v xml:space="preserve"> 29.02.2024</v>
          </cell>
          <cell r="C203" t="str">
            <v>EXPERT OFFICE 2008 SRL</v>
          </cell>
          <cell r="D203" t="str">
            <v>RO24115628</v>
          </cell>
          <cell r="E203" t="str">
            <v>J03/1352/2008</v>
          </cell>
          <cell r="G203" t="str">
            <v>V1</v>
          </cell>
          <cell r="H203">
            <v>0</v>
          </cell>
          <cell r="I203">
            <v>159</v>
          </cell>
          <cell r="J203">
            <v>30.21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 t="str">
            <v>F.38029-EXPERT OFFICE</v>
          </cell>
          <cell r="AD203">
            <v>51000238</v>
          </cell>
          <cell r="AE203" t="str">
            <v>29.02.2024</v>
          </cell>
          <cell r="AG203" t="str">
            <v>RON</v>
          </cell>
        </row>
        <row r="204">
          <cell r="A204" t="str">
            <v>F.2800111048</v>
          </cell>
          <cell r="B204" t="str">
            <v xml:space="preserve"> 29.02.2024</v>
          </cell>
          <cell r="C204" t="str">
            <v>DACHSER ROMÂNIA S.R.L.</v>
          </cell>
          <cell r="D204" t="str">
            <v>RO24056785</v>
          </cell>
          <cell r="E204" t="str">
            <v>J40/10547/2008</v>
          </cell>
          <cell r="G204" t="str">
            <v>V1</v>
          </cell>
          <cell r="H204">
            <v>0</v>
          </cell>
          <cell r="I204">
            <v>-820.05</v>
          </cell>
          <cell r="J204">
            <v>-155.81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 t="str">
            <v>F.2800111048-DACHSER ROMA</v>
          </cell>
          <cell r="AD204">
            <v>51000276</v>
          </cell>
          <cell r="AE204" t="str">
            <v>29.02.2024</v>
          </cell>
          <cell r="AG204" t="str">
            <v>RON</v>
          </cell>
        </row>
        <row r="205">
          <cell r="A205" t="str">
            <v>F.2800111048</v>
          </cell>
          <cell r="B205" t="str">
            <v xml:space="preserve"> 29.02.2024</v>
          </cell>
          <cell r="C205" t="str">
            <v>DACHSER ROMÂNIA S.R.L.</v>
          </cell>
          <cell r="D205" t="str">
            <v>RO24056785</v>
          </cell>
          <cell r="E205" t="str">
            <v>J40/10547/2008</v>
          </cell>
          <cell r="G205" t="str">
            <v>V1</v>
          </cell>
          <cell r="H205">
            <v>0</v>
          </cell>
          <cell r="I205">
            <v>820.05</v>
          </cell>
          <cell r="J205">
            <v>155.81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 t="str">
            <v>F.2800111048-DACHSER ROMA</v>
          </cell>
          <cell r="AD205">
            <v>51000281</v>
          </cell>
          <cell r="AE205" t="str">
            <v>29.02.2024</v>
          </cell>
          <cell r="AG205" t="str">
            <v>RON</v>
          </cell>
        </row>
        <row r="206">
          <cell r="A206" t="str">
            <v>F.04747</v>
          </cell>
          <cell r="B206" t="str">
            <v xml:space="preserve"> 29.02.2024</v>
          </cell>
          <cell r="C206" t="str">
            <v>GRANT THORNTON SRL</v>
          </cell>
          <cell r="D206" t="str">
            <v>RO27512924</v>
          </cell>
          <cell r="E206" t="str">
            <v>J40/9773/2010</v>
          </cell>
          <cell r="F206" t="str">
            <v>RO27512924</v>
          </cell>
          <cell r="G206" t="str">
            <v>V1</v>
          </cell>
          <cell r="H206">
            <v>0</v>
          </cell>
          <cell r="I206">
            <v>8698.7800000000007</v>
          </cell>
          <cell r="J206">
            <v>1652.77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 t="str">
            <v>F.04747-GRAND THORNTON-01</v>
          </cell>
          <cell r="AD206">
            <v>51000287</v>
          </cell>
          <cell r="AE206" t="str">
            <v>29.02.2024</v>
          </cell>
          <cell r="AG206" t="str">
            <v>RON</v>
          </cell>
        </row>
        <row r="207">
          <cell r="A207" t="str">
            <v>F.10716248200</v>
          </cell>
          <cell r="B207" t="str">
            <v xml:space="preserve"> 29.02.2024</v>
          </cell>
          <cell r="C207" t="str">
            <v>ENGIE ROMANIA S.A.</v>
          </cell>
          <cell r="D207" t="str">
            <v>RO13093222</v>
          </cell>
          <cell r="G207" t="str">
            <v>V1</v>
          </cell>
          <cell r="H207">
            <v>0</v>
          </cell>
          <cell r="I207">
            <v>6487.88</v>
          </cell>
          <cell r="J207">
            <v>1232.7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 t="str">
            <v>F.10716248200-ENGIE GAS/2</v>
          </cell>
          <cell r="AD207">
            <v>51000292</v>
          </cell>
          <cell r="AE207" t="str">
            <v>29.02.2024</v>
          </cell>
          <cell r="AG207" t="str">
            <v>RON</v>
          </cell>
        </row>
        <row r="208">
          <cell r="A208" t="str">
            <v>F.INTG24-1173</v>
          </cell>
          <cell r="B208" t="str">
            <v xml:space="preserve"> 23.01.2024</v>
          </cell>
          <cell r="C208" t="str">
            <v>INTEGIS DATA SRL</v>
          </cell>
          <cell r="D208" t="str">
            <v>RO40871020</v>
          </cell>
          <cell r="G208" t="str">
            <v>W0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160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 t="str">
            <v>F.INTG24-1173-INTEGISDATA</v>
          </cell>
          <cell r="AD208">
            <v>19000130</v>
          </cell>
          <cell r="AE208" t="str">
            <v>01.02.2024</v>
          </cell>
          <cell r="AG208" t="str">
            <v>RON</v>
          </cell>
        </row>
        <row r="209">
          <cell r="A209" t="str">
            <v>F.23896</v>
          </cell>
          <cell r="B209" t="str">
            <v xml:space="preserve"> 01.02.2024</v>
          </cell>
          <cell r="C209" t="str">
            <v>Asociatia Oamenilor de Afaceri</v>
          </cell>
          <cell r="D209">
            <v>10768090</v>
          </cell>
          <cell r="E209">
            <v>10768090</v>
          </cell>
          <cell r="G209" t="str">
            <v>W0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497.59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D209">
            <v>51000075</v>
          </cell>
          <cell r="AE209" t="str">
            <v>01.02.2024</v>
          </cell>
          <cell r="AG209" t="str">
            <v>RON</v>
          </cell>
        </row>
        <row r="210">
          <cell r="A210" t="str">
            <v>F.37864</v>
          </cell>
          <cell r="B210" t="str">
            <v xml:space="preserve"> 06.02.2024</v>
          </cell>
          <cell r="C210" t="str">
            <v>EXPERT OFFICE 2008 SRL</v>
          </cell>
          <cell r="D210" t="str">
            <v>RO24115628</v>
          </cell>
          <cell r="E210" t="str">
            <v>J03/1352/2008</v>
          </cell>
          <cell r="G210" t="str">
            <v>W0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30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D210">
            <v>51000071</v>
          </cell>
          <cell r="AE210" t="str">
            <v>06.02.2024</v>
          </cell>
          <cell r="AG210" t="str">
            <v>RON</v>
          </cell>
        </row>
        <row r="211">
          <cell r="A211" t="str">
            <v>F.37904</v>
          </cell>
          <cell r="B211" t="str">
            <v xml:space="preserve"> 12.02.2024</v>
          </cell>
          <cell r="C211" t="str">
            <v>EXPERT OFFICE 2008 SRL</v>
          </cell>
          <cell r="D211" t="str">
            <v>RO24115628</v>
          </cell>
          <cell r="E211" t="str">
            <v>J03/1352/2008</v>
          </cell>
          <cell r="G211" t="str">
            <v>W0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5.99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 t="str">
            <v>F.37904-EXPERT OFFICE-CON</v>
          </cell>
          <cell r="AD211">
            <v>51000162</v>
          </cell>
          <cell r="AE211" t="str">
            <v>12.02.2024</v>
          </cell>
          <cell r="AG211" t="str">
            <v>RON</v>
          </cell>
        </row>
        <row r="212">
          <cell r="A212" t="str">
            <v>F.37950</v>
          </cell>
          <cell r="B212" t="str">
            <v xml:space="preserve"> 16.02.2024</v>
          </cell>
          <cell r="C212" t="str">
            <v>EXPERT OFFICE 2008 SRL</v>
          </cell>
          <cell r="D212" t="str">
            <v>RO24115628</v>
          </cell>
          <cell r="E212" t="str">
            <v>J03/1352/2008</v>
          </cell>
          <cell r="G212" t="str">
            <v>W0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24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 t="str">
            <v>F.37950-EXPERT OFFICE-CON</v>
          </cell>
          <cell r="AD212">
            <v>51000156</v>
          </cell>
          <cell r="AE212" t="str">
            <v>16.02.2024</v>
          </cell>
          <cell r="AG212" t="str">
            <v>RON</v>
          </cell>
        </row>
        <row r="213">
          <cell r="A213" t="str">
            <v>F.D0091697</v>
          </cell>
          <cell r="B213" t="str">
            <v xml:space="preserve"> 28.02.2024</v>
          </cell>
          <cell r="C213" t="str">
            <v>OFICIUL NATIONAL REGISTRUL COMER</v>
          </cell>
          <cell r="D213" t="str">
            <v>RO14942091</v>
          </cell>
          <cell r="G213" t="str">
            <v>W0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45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 t="str">
            <v>F.D0091697-OF.NAT.REG COM</v>
          </cell>
          <cell r="AD213">
            <v>19000129</v>
          </cell>
          <cell r="AE213" t="str">
            <v>28.02.2024</v>
          </cell>
          <cell r="AG213" t="str">
            <v>RON</v>
          </cell>
        </row>
        <row r="214">
          <cell r="A214" t="str">
            <v>F.DSE598</v>
          </cell>
          <cell r="B214" t="str">
            <v xml:space="preserve"> 29.02.2024</v>
          </cell>
          <cell r="C214" t="str">
            <v>DUMION SPEED ELCOR SRL</v>
          </cell>
          <cell r="D214">
            <v>26904717</v>
          </cell>
          <cell r="E214" t="str">
            <v>J03/463/2010</v>
          </cell>
          <cell r="F214">
            <v>26904717</v>
          </cell>
          <cell r="G214" t="str">
            <v>W0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1320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 t="str">
            <v>F.DSE598-DUMION SPEED ELC</v>
          </cell>
          <cell r="AD214">
            <v>51000239</v>
          </cell>
          <cell r="AE214" t="str">
            <v>29.02.2024</v>
          </cell>
          <cell r="AG214" t="str">
            <v>RON</v>
          </cell>
        </row>
        <row r="215">
          <cell r="A215" t="str">
            <v>F.000053</v>
          </cell>
          <cell r="B215" t="str">
            <v xml:space="preserve"> 29.02.2024</v>
          </cell>
          <cell r="C215" t="str">
            <v>TRAD CONNECT SRL</v>
          </cell>
          <cell r="D215">
            <v>46756100</v>
          </cell>
          <cell r="E215">
            <v>46756100</v>
          </cell>
          <cell r="G215" t="str">
            <v>W0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350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 t="str">
            <v>F.000053-TRAD CONECT-INTE</v>
          </cell>
          <cell r="AD215">
            <v>51000243</v>
          </cell>
          <cell r="AE215" t="str">
            <v>29.02.2024</v>
          </cell>
          <cell r="AG215" t="str">
            <v>RON</v>
          </cell>
        </row>
        <row r="216">
          <cell r="A216" t="str">
            <v>F.10716248200</v>
          </cell>
          <cell r="B216" t="str">
            <v xml:space="preserve"> 29.02.2024</v>
          </cell>
          <cell r="C216" t="str">
            <v>ENGIE ROMANIA S.A.</v>
          </cell>
          <cell r="D216" t="str">
            <v>RO13093222</v>
          </cell>
          <cell r="G216" t="str">
            <v>W0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4.01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 t="str">
            <v>F.10716248200-ENGIE GAS/2</v>
          </cell>
          <cell r="AD216">
            <v>51000292</v>
          </cell>
          <cell r="AE216" t="str">
            <v>29.02.2024</v>
          </cell>
          <cell r="AG216" t="str">
            <v>RON</v>
          </cell>
        </row>
        <row r="217">
          <cell r="A217" t="str">
            <v>F.3</v>
          </cell>
          <cell r="B217" t="str">
            <v xml:space="preserve"> 10.01.2024</v>
          </cell>
          <cell r="C217" t="str">
            <v>HAPPY MARIAGE DIAMOND@GOLD SRL</v>
          </cell>
          <cell r="D217" t="str">
            <v>RO21254958</v>
          </cell>
          <cell r="G217" t="str">
            <v>W7</v>
          </cell>
          <cell r="H217">
            <v>0</v>
          </cell>
          <cell r="I217">
            <v>5550.46</v>
          </cell>
          <cell r="J217">
            <v>499.54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 t="str">
            <v>F.3 HAPPY MARIAGE-PARTY E</v>
          </cell>
          <cell r="AD217">
            <v>19000071</v>
          </cell>
          <cell r="AE217" t="str">
            <v>01.02.2024</v>
          </cell>
          <cell r="AG217" t="str">
            <v>RON</v>
          </cell>
        </row>
        <row r="218">
          <cell r="A218" t="str">
            <v>LA24FCMB0330</v>
          </cell>
          <cell r="B218" t="str">
            <v xml:space="preserve"> 29.01.2024</v>
          </cell>
          <cell r="C218" t="str">
            <v>S.C. MG SERVICE PACK SRL</v>
          </cell>
          <cell r="D218" t="str">
            <v>RO31015303</v>
          </cell>
          <cell r="E218" t="str">
            <v>J3/438/2014</v>
          </cell>
          <cell r="G218" t="str">
            <v>W7</v>
          </cell>
          <cell r="H218">
            <v>0</v>
          </cell>
          <cell r="I218">
            <v>-170</v>
          </cell>
          <cell r="J218">
            <v>-15.3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D218">
            <v>51000207</v>
          </cell>
          <cell r="AE218" t="str">
            <v>01.02.2024</v>
          </cell>
          <cell r="AG218" t="str">
            <v>RON</v>
          </cell>
        </row>
        <row r="219">
          <cell r="A219" t="str">
            <v>F.LA24FCMB0330</v>
          </cell>
          <cell r="B219" t="str">
            <v xml:space="preserve"> 29.01.2024</v>
          </cell>
          <cell r="C219" t="str">
            <v>LAVMI PERLA SRL</v>
          </cell>
          <cell r="D219" t="str">
            <v>RO4464550</v>
          </cell>
          <cell r="E219" t="str">
            <v>J03/1615/1992</v>
          </cell>
          <cell r="G219" t="str">
            <v>W7</v>
          </cell>
          <cell r="H219">
            <v>0</v>
          </cell>
          <cell r="I219">
            <v>170</v>
          </cell>
          <cell r="J219">
            <v>15.3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 t="str">
            <v>F.LA24FCMB0330-LAVMI PERL</v>
          </cell>
          <cell r="AD219">
            <v>51000270</v>
          </cell>
          <cell r="AE219" t="str">
            <v>01.02.2024</v>
          </cell>
          <cell r="AG219" t="str">
            <v>RON</v>
          </cell>
        </row>
        <row r="220">
          <cell r="A220" t="str">
            <v>F.37864</v>
          </cell>
          <cell r="B220" t="str">
            <v xml:space="preserve"> 06.02.2024</v>
          </cell>
          <cell r="C220" t="str">
            <v>EXPERT OFFICE 2008 SRL</v>
          </cell>
          <cell r="D220" t="str">
            <v>RO24115628</v>
          </cell>
          <cell r="E220" t="str">
            <v>J03/1352/2008</v>
          </cell>
          <cell r="G220" t="str">
            <v>W7</v>
          </cell>
          <cell r="H220">
            <v>0</v>
          </cell>
          <cell r="I220">
            <v>158.4</v>
          </cell>
          <cell r="J220">
            <v>14.26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D220">
            <v>51000071</v>
          </cell>
          <cell r="AE220" t="str">
            <v>06.02.2024</v>
          </cell>
          <cell r="AG220" t="str">
            <v>RON</v>
          </cell>
        </row>
        <row r="221">
          <cell r="A221" t="str">
            <v>F.37846</v>
          </cell>
          <cell r="B221" t="str">
            <v xml:space="preserve"> 06.02.2024</v>
          </cell>
          <cell r="C221" t="str">
            <v>EXPERT OFFICE 2008 SRL</v>
          </cell>
          <cell r="D221" t="str">
            <v>RO24115628</v>
          </cell>
          <cell r="E221" t="str">
            <v>J03/1352/2008</v>
          </cell>
          <cell r="G221" t="str">
            <v>W7</v>
          </cell>
          <cell r="H221">
            <v>0</v>
          </cell>
          <cell r="I221">
            <v>331.65</v>
          </cell>
          <cell r="J221">
            <v>29.85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D221">
            <v>51000077</v>
          </cell>
          <cell r="AE221" t="str">
            <v>06.02.2024</v>
          </cell>
          <cell r="AG221" t="str">
            <v>RON</v>
          </cell>
        </row>
        <row r="222">
          <cell r="A222" t="str">
            <v>F.ISP1043</v>
          </cell>
          <cell r="B222" t="str">
            <v xml:space="preserve"> 10.02.2024</v>
          </cell>
          <cell r="C222" t="str">
            <v>HR EDEN 2007 SRL</v>
          </cell>
          <cell r="D222" t="str">
            <v>RO22812017</v>
          </cell>
          <cell r="E222" t="str">
            <v>J03/2383/2007</v>
          </cell>
          <cell r="G222" t="str">
            <v>W7</v>
          </cell>
          <cell r="H222">
            <v>0</v>
          </cell>
          <cell r="I222">
            <v>660.55</v>
          </cell>
          <cell r="J222">
            <v>59.45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 t="str">
            <v>F.ISP1043-HR EDEN 2007</v>
          </cell>
          <cell r="AD222">
            <v>51000208</v>
          </cell>
          <cell r="AE222" t="str">
            <v>10.02.2024</v>
          </cell>
          <cell r="AG222" t="str">
            <v>RON</v>
          </cell>
        </row>
        <row r="223">
          <cell r="A223" t="str">
            <v>F.37904</v>
          </cell>
          <cell r="B223" t="str">
            <v xml:space="preserve"> 12.02.2024</v>
          </cell>
          <cell r="C223" t="str">
            <v>EXPERT OFFICE 2008 SRL</v>
          </cell>
          <cell r="D223" t="str">
            <v>RO24115628</v>
          </cell>
          <cell r="E223" t="str">
            <v>J03/1352/2008</v>
          </cell>
          <cell r="G223" t="str">
            <v>W7</v>
          </cell>
          <cell r="H223">
            <v>0</v>
          </cell>
          <cell r="I223">
            <v>58.1</v>
          </cell>
          <cell r="J223">
            <v>5.23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 t="str">
            <v>F.37904-EXPERT OFFICE-CON</v>
          </cell>
          <cell r="AD223">
            <v>51000162</v>
          </cell>
          <cell r="AE223" t="str">
            <v>12.02.2024</v>
          </cell>
          <cell r="AG223" t="str">
            <v>RON</v>
          </cell>
        </row>
        <row r="224">
          <cell r="A224" t="str">
            <v>F.LA24FCMB0555</v>
          </cell>
          <cell r="B224" t="str">
            <v xml:space="preserve"> 14.02.2024</v>
          </cell>
          <cell r="C224" t="str">
            <v>LAVMI PERLA SRL</v>
          </cell>
          <cell r="D224" t="str">
            <v>RO4464550</v>
          </cell>
          <cell r="E224" t="str">
            <v>J03/1615/1992</v>
          </cell>
          <cell r="G224" t="str">
            <v>W7</v>
          </cell>
          <cell r="H224">
            <v>0</v>
          </cell>
          <cell r="I224">
            <v>170</v>
          </cell>
          <cell r="J224">
            <v>15.3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 t="str">
            <v>F.LA24FCMB0555-LAVMI PERL</v>
          </cell>
          <cell r="AD224">
            <v>51000164</v>
          </cell>
          <cell r="AE224" t="str">
            <v>14.02.2024</v>
          </cell>
          <cell r="AG224" t="str">
            <v>RON</v>
          </cell>
        </row>
        <row r="225">
          <cell r="A225" t="str">
            <v>F.2984</v>
          </cell>
          <cell r="B225" t="str">
            <v xml:space="preserve"> 15.02.2024</v>
          </cell>
          <cell r="C225" t="str">
            <v>NOBLESSE CASA MARIA SRL</v>
          </cell>
          <cell r="D225" t="str">
            <v>RO29761972</v>
          </cell>
          <cell r="E225" t="str">
            <v>J03/238/2012</v>
          </cell>
          <cell r="F225" t="str">
            <v>RO29761972</v>
          </cell>
          <cell r="G225" t="str">
            <v>W7</v>
          </cell>
          <cell r="H225">
            <v>0</v>
          </cell>
          <cell r="I225">
            <v>277.98</v>
          </cell>
          <cell r="J225">
            <v>25.02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 t="str">
            <v>F.2984-NOBLESSE CASA MARI</v>
          </cell>
          <cell r="AD225">
            <v>19000077</v>
          </cell>
          <cell r="AE225" t="str">
            <v>15.02.2024</v>
          </cell>
          <cell r="AG225" t="str">
            <v>RON</v>
          </cell>
        </row>
        <row r="226">
          <cell r="A226" t="str">
            <v>BF.00008</v>
          </cell>
          <cell r="B226" t="str">
            <v xml:space="preserve"> 16.02.2024</v>
          </cell>
          <cell r="C226" t="str">
            <v>CARREFOUR ROMANIA S.A.</v>
          </cell>
          <cell r="D226" t="str">
            <v>RO11588780</v>
          </cell>
          <cell r="E226" t="str">
            <v>J40/7766/2007</v>
          </cell>
          <cell r="F226" t="str">
            <v>RO11588780</v>
          </cell>
          <cell r="G226" t="str">
            <v>W7</v>
          </cell>
          <cell r="H226">
            <v>0</v>
          </cell>
          <cell r="I226">
            <v>27.98</v>
          </cell>
          <cell r="J226">
            <v>2.52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D226">
            <v>19000136</v>
          </cell>
          <cell r="AE226" t="str">
            <v>16.02.2024</v>
          </cell>
          <cell r="AG226" t="str">
            <v>RON</v>
          </cell>
        </row>
        <row r="227">
          <cell r="A227" t="str">
            <v>F.37950</v>
          </cell>
          <cell r="B227" t="str">
            <v xml:space="preserve"> 16.02.2024</v>
          </cell>
          <cell r="C227" t="str">
            <v>EXPERT OFFICE 2008 SRL</v>
          </cell>
          <cell r="D227" t="str">
            <v>RO24115628</v>
          </cell>
          <cell r="E227" t="str">
            <v>J03/1352/2008</v>
          </cell>
          <cell r="G227" t="str">
            <v>W7</v>
          </cell>
          <cell r="H227">
            <v>0</v>
          </cell>
          <cell r="I227">
            <v>117.6</v>
          </cell>
          <cell r="J227">
            <v>10.58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 t="str">
            <v>F.37950-EXPERT OFFICE-CON</v>
          </cell>
          <cell r="AD227">
            <v>51000156</v>
          </cell>
          <cell r="AE227" t="str">
            <v>16.02.2024</v>
          </cell>
          <cell r="AG227" t="str">
            <v>RON</v>
          </cell>
        </row>
        <row r="228">
          <cell r="A228" t="str">
            <v>F.LA24FCMB0689</v>
          </cell>
          <cell r="B228" t="str">
            <v xml:space="preserve"> 27.02.2024</v>
          </cell>
          <cell r="C228" t="str">
            <v>LAVMI PERLA SRL</v>
          </cell>
          <cell r="D228" t="str">
            <v>RO4464550</v>
          </cell>
          <cell r="E228" t="str">
            <v>J03/1615/1992</v>
          </cell>
          <cell r="G228" t="str">
            <v>W7</v>
          </cell>
          <cell r="H228">
            <v>0</v>
          </cell>
          <cell r="I228">
            <v>170</v>
          </cell>
          <cell r="J228">
            <v>15.3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 t="str">
            <v>F.LA24FCMB0689-LAVMI PERL</v>
          </cell>
          <cell r="AD228">
            <v>51000220</v>
          </cell>
          <cell r="AE228" t="str">
            <v>27.02.2024</v>
          </cell>
          <cell r="AG228" t="str">
            <v>RON</v>
          </cell>
        </row>
        <row r="229">
          <cell r="A229" t="str">
            <v>F.38029</v>
          </cell>
          <cell r="B229" t="str">
            <v xml:space="preserve"> 29.02.2024</v>
          </cell>
          <cell r="C229" t="str">
            <v>EXPERT OFFICE 2008 SRL</v>
          </cell>
          <cell r="D229" t="str">
            <v>RO24115628</v>
          </cell>
          <cell r="E229" t="str">
            <v>J03/1352/2008</v>
          </cell>
          <cell r="G229" t="str">
            <v>W7</v>
          </cell>
          <cell r="H229">
            <v>0</v>
          </cell>
          <cell r="I229">
            <v>48</v>
          </cell>
          <cell r="J229">
            <v>4.32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 t="str">
            <v>F.38029-EXPERT OFFICE</v>
          </cell>
          <cell r="AD229">
            <v>51000238</v>
          </cell>
          <cell r="AE229" t="str">
            <v>29.02.2024</v>
          </cell>
          <cell r="AG229" t="str">
            <v>RON</v>
          </cell>
        </row>
        <row r="230">
          <cell r="A230" t="str">
            <v>F.172280</v>
          </cell>
          <cell r="B230" t="str">
            <v xml:space="preserve"> 06.02.2024</v>
          </cell>
          <cell r="C230" t="str">
            <v>Rhenus Logistics SRL</v>
          </cell>
          <cell r="D230" t="str">
            <v>RO16842684</v>
          </cell>
          <cell r="E230" t="str">
            <v>J03/1710/2004</v>
          </cell>
          <cell r="G230" t="str">
            <v>WS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3232.84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 t="str">
            <v>F.172280-RHENUS LOGISTICS</v>
          </cell>
          <cell r="AD230">
            <v>51000188</v>
          </cell>
          <cell r="AE230" t="str">
            <v>06.02.2024</v>
          </cell>
          <cell r="AG230" t="str">
            <v>RON</v>
          </cell>
        </row>
        <row r="231">
          <cell r="A231" t="str">
            <v>F.CC247038325</v>
          </cell>
          <cell r="B231" t="str">
            <v xml:space="preserve"> 07.02.2024</v>
          </cell>
          <cell r="C231" t="str">
            <v>Edenred Romania SRL</v>
          </cell>
          <cell r="D231" t="str">
            <v>RO10696741</v>
          </cell>
          <cell r="E231" t="str">
            <v>J40/5659/1998</v>
          </cell>
          <cell r="F231" t="str">
            <v>RO10696741</v>
          </cell>
          <cell r="G231" t="str">
            <v>WS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24840.01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D231">
            <v>19000031</v>
          </cell>
          <cell r="AE231" t="str">
            <v>07.02.2024</v>
          </cell>
          <cell r="AG231" t="str">
            <v>RON</v>
          </cell>
        </row>
        <row r="232">
          <cell r="A232" t="str">
            <v>F.19928513</v>
          </cell>
          <cell r="B232" t="str">
            <v xml:space="preserve"> 09.02.2024</v>
          </cell>
          <cell r="C232" t="str">
            <v>UniCredit Leasing Corporation IFN S</v>
          </cell>
          <cell r="D232" t="str">
            <v>RO14600820</v>
          </cell>
          <cell r="E232" t="str">
            <v>J40/3396/2002</v>
          </cell>
          <cell r="F232" t="str">
            <v>RO14600820</v>
          </cell>
          <cell r="G232" t="str">
            <v>WS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3.12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D232">
            <v>19000063</v>
          </cell>
          <cell r="AE232" t="str">
            <v>09.02.2024</v>
          </cell>
          <cell r="AF232">
            <v>5.04</v>
          </cell>
          <cell r="AG232" t="str">
            <v>RON</v>
          </cell>
        </row>
        <row r="233">
          <cell r="A233" t="str">
            <v>F.19928553</v>
          </cell>
          <cell r="B233" t="str">
            <v xml:space="preserve"> 09.02.2024</v>
          </cell>
          <cell r="C233" t="str">
            <v>UniCredit Leasing Corporation IFN S</v>
          </cell>
          <cell r="D233" t="str">
            <v>RO14600820</v>
          </cell>
          <cell r="E233" t="str">
            <v>J40/3396/2002</v>
          </cell>
          <cell r="F233" t="str">
            <v>RO14600820</v>
          </cell>
          <cell r="G233" t="str">
            <v>WS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1.97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 t="str">
            <v>F: 19928553 UNICR LEASING</v>
          </cell>
          <cell r="AD233">
            <v>19000064</v>
          </cell>
          <cell r="AE233" t="str">
            <v>09.02.2024</v>
          </cell>
          <cell r="AF233">
            <v>5.04</v>
          </cell>
          <cell r="AG233" t="str">
            <v>RON</v>
          </cell>
        </row>
        <row r="234">
          <cell r="A234" t="str">
            <v>F.19928786</v>
          </cell>
          <cell r="B234" t="str">
            <v xml:space="preserve"> 09.02.2024</v>
          </cell>
          <cell r="C234" t="str">
            <v>UniCredit Leasing Corporation IFN S</v>
          </cell>
          <cell r="D234" t="str">
            <v>RO14600820</v>
          </cell>
          <cell r="E234" t="str">
            <v>J40/3396/2002</v>
          </cell>
          <cell r="F234" t="str">
            <v>RO14600820</v>
          </cell>
          <cell r="G234" t="str">
            <v>WS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4.8899999999999997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 t="str">
            <v>F: 19928786 UNICR LEASING</v>
          </cell>
          <cell r="AD234">
            <v>19000065</v>
          </cell>
          <cell r="AE234" t="str">
            <v>09.02.2024</v>
          </cell>
          <cell r="AF234">
            <v>5.04</v>
          </cell>
          <cell r="AG234" t="str">
            <v>RON</v>
          </cell>
        </row>
        <row r="235">
          <cell r="A235" t="str">
            <v>F.19929168</v>
          </cell>
          <cell r="B235" t="str">
            <v xml:space="preserve"> 09.02.2024</v>
          </cell>
          <cell r="C235" t="str">
            <v>UniCredit Leasing Corporation IFN S</v>
          </cell>
          <cell r="D235" t="str">
            <v>RO14600820</v>
          </cell>
          <cell r="E235" t="str">
            <v>J40/3396/2002</v>
          </cell>
          <cell r="F235" t="str">
            <v>RO14600820</v>
          </cell>
          <cell r="G235" t="str">
            <v>WS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3.98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 t="str">
            <v>F: 19929168 UNICR LEASING</v>
          </cell>
          <cell r="AD235">
            <v>19000066</v>
          </cell>
          <cell r="AE235" t="str">
            <v>09.02.2024</v>
          </cell>
          <cell r="AF235">
            <v>5.04</v>
          </cell>
          <cell r="AG235" t="str">
            <v>RON</v>
          </cell>
        </row>
        <row r="236">
          <cell r="A236" t="str">
            <v>F.19929171</v>
          </cell>
          <cell r="B236" t="str">
            <v xml:space="preserve"> 09.02.2024</v>
          </cell>
          <cell r="C236" t="str">
            <v>UniCredit Leasing Corporation IFN S</v>
          </cell>
          <cell r="D236" t="str">
            <v>RO14600820</v>
          </cell>
          <cell r="E236" t="str">
            <v>J40/3396/2002</v>
          </cell>
          <cell r="F236" t="str">
            <v>RO14600820</v>
          </cell>
          <cell r="G236" t="str">
            <v>WS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2.82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 t="str">
            <v>F: 19929171 UNICR LEASING</v>
          </cell>
          <cell r="AD236">
            <v>19000067</v>
          </cell>
          <cell r="AE236" t="str">
            <v>09.02.2024</v>
          </cell>
          <cell r="AF236">
            <v>5.04</v>
          </cell>
          <cell r="AG236" t="str">
            <v>RON</v>
          </cell>
        </row>
        <row r="237">
          <cell r="A237" t="str">
            <v>F.19929199</v>
          </cell>
          <cell r="B237" t="str">
            <v xml:space="preserve"> 09.02.2024</v>
          </cell>
          <cell r="C237" t="str">
            <v>UniCredit Leasing Corporation IFN S</v>
          </cell>
          <cell r="D237" t="str">
            <v>RO14600820</v>
          </cell>
          <cell r="E237" t="str">
            <v>J40/3396/2002</v>
          </cell>
          <cell r="F237" t="str">
            <v>RO14600820</v>
          </cell>
          <cell r="G237" t="str">
            <v>WS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8.4700000000000006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 t="str">
            <v>F: 19929199 UNICR LEASING</v>
          </cell>
          <cell r="AD237">
            <v>19000068</v>
          </cell>
          <cell r="AE237" t="str">
            <v>09.02.2024</v>
          </cell>
          <cell r="AF237">
            <v>5.04</v>
          </cell>
          <cell r="AG237" t="str">
            <v>RON</v>
          </cell>
        </row>
        <row r="238">
          <cell r="A238" t="str">
            <v>F.19930035</v>
          </cell>
          <cell r="B238" t="str">
            <v xml:space="preserve"> 09.02.2024</v>
          </cell>
          <cell r="C238" t="str">
            <v>UniCredit Leasing Corporation IFN S</v>
          </cell>
          <cell r="D238" t="str">
            <v>RO14600820</v>
          </cell>
          <cell r="E238" t="str">
            <v>J40/3396/2002</v>
          </cell>
          <cell r="F238" t="str">
            <v>RO14600820</v>
          </cell>
          <cell r="G238" t="str">
            <v>WS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1.01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 t="str">
            <v>F: 19930035 UNICR LEASING</v>
          </cell>
          <cell r="AD238">
            <v>19000069</v>
          </cell>
          <cell r="AE238" t="str">
            <v>09.02.2024</v>
          </cell>
          <cell r="AF238">
            <v>5.04</v>
          </cell>
          <cell r="AG238" t="str">
            <v>RON</v>
          </cell>
        </row>
        <row r="239">
          <cell r="A239" t="str">
            <v>F.19930049</v>
          </cell>
          <cell r="B239" t="str">
            <v xml:space="preserve"> 09.02.2024</v>
          </cell>
          <cell r="C239" t="str">
            <v>UniCredit Leasing Corporation IFN S</v>
          </cell>
          <cell r="D239" t="str">
            <v>RO14600820</v>
          </cell>
          <cell r="E239" t="str">
            <v>J40/3396/2002</v>
          </cell>
          <cell r="F239" t="str">
            <v>RO14600820</v>
          </cell>
          <cell r="G239" t="str">
            <v>WS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4.9400000000000004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 t="str">
            <v>F: 19930049 UNICR LEASING</v>
          </cell>
          <cell r="AD239">
            <v>19000070</v>
          </cell>
          <cell r="AE239" t="str">
            <v>09.02.2024</v>
          </cell>
          <cell r="AF239">
            <v>5.04</v>
          </cell>
          <cell r="AG239" t="str">
            <v>RON</v>
          </cell>
        </row>
        <row r="240">
          <cell r="A240" t="str">
            <v>F.19929776</v>
          </cell>
          <cell r="B240" t="str">
            <v xml:space="preserve"> 09.02.2024</v>
          </cell>
          <cell r="C240" t="str">
            <v>UniCredit Leasing Corporation IFN S</v>
          </cell>
          <cell r="D240" t="str">
            <v>RO14600820</v>
          </cell>
          <cell r="E240" t="str">
            <v>J40/3396/2002</v>
          </cell>
          <cell r="F240" t="str">
            <v>RO14600820</v>
          </cell>
          <cell r="G240" t="str">
            <v>WS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3.48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 t="str">
            <v>F.19929776-UNICREDIT LEAS</v>
          </cell>
          <cell r="AD240">
            <v>19000141</v>
          </cell>
          <cell r="AE240" t="str">
            <v>09.02.2024</v>
          </cell>
          <cell r="AF240">
            <v>5.04</v>
          </cell>
          <cell r="AG240" t="str">
            <v>RON</v>
          </cell>
        </row>
        <row r="241">
          <cell r="A241" t="str">
            <v>F.19929642</v>
          </cell>
          <cell r="B241" t="str">
            <v xml:space="preserve"> 09.02.2024</v>
          </cell>
          <cell r="C241" t="str">
            <v>UniCredit Leasing Corporation IFN S</v>
          </cell>
          <cell r="D241" t="str">
            <v>RO14600820</v>
          </cell>
          <cell r="E241" t="str">
            <v>J40/3396/2002</v>
          </cell>
          <cell r="F241" t="str">
            <v>RO14600820</v>
          </cell>
          <cell r="G241" t="str">
            <v>WS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1.51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 t="str">
            <v>F.19929642-UNICREDIT LEAS</v>
          </cell>
          <cell r="AD241">
            <v>19000142</v>
          </cell>
          <cell r="AE241" t="str">
            <v>09.02.2024</v>
          </cell>
          <cell r="AF241">
            <v>5.04</v>
          </cell>
          <cell r="AG241" t="str">
            <v>RON</v>
          </cell>
        </row>
        <row r="242">
          <cell r="A242" t="str">
            <v>F.19929568</v>
          </cell>
          <cell r="B242" t="str">
            <v xml:space="preserve"> 09.02.2024</v>
          </cell>
          <cell r="C242" t="str">
            <v>UniCredit Leasing Corporation IFN S</v>
          </cell>
          <cell r="D242" t="str">
            <v>RO14600820</v>
          </cell>
          <cell r="E242" t="str">
            <v>J40/3396/2002</v>
          </cell>
          <cell r="F242" t="str">
            <v>RO14600820</v>
          </cell>
          <cell r="G242" t="str">
            <v>WS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24.65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 t="str">
            <v>F.19929568-UNICREDIT LEAS</v>
          </cell>
          <cell r="AD242">
            <v>19000143</v>
          </cell>
          <cell r="AE242" t="str">
            <v>09.02.2024</v>
          </cell>
          <cell r="AF242">
            <v>5.04</v>
          </cell>
          <cell r="AG242" t="str">
            <v>RON</v>
          </cell>
        </row>
        <row r="243">
          <cell r="A243" t="str">
            <v>F.19929415</v>
          </cell>
          <cell r="B243" t="str">
            <v xml:space="preserve"> 09.02.2024</v>
          </cell>
          <cell r="C243" t="str">
            <v>UniCredit Leasing Corporation IFN S</v>
          </cell>
          <cell r="D243" t="str">
            <v>RO14600820</v>
          </cell>
          <cell r="E243" t="str">
            <v>J40/3396/2002</v>
          </cell>
          <cell r="F243" t="str">
            <v>RO14600820</v>
          </cell>
          <cell r="G243" t="str">
            <v>WS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1.97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 t="str">
            <v>F.19929415-UNICREDIT LEAS</v>
          </cell>
          <cell r="AD243">
            <v>19000144</v>
          </cell>
          <cell r="AE243" t="str">
            <v>09.02.2024</v>
          </cell>
          <cell r="AF243">
            <v>5.04</v>
          </cell>
          <cell r="AG243" t="str">
            <v>RON</v>
          </cell>
        </row>
        <row r="244">
          <cell r="A244" t="str">
            <v>F.19929449</v>
          </cell>
          <cell r="B244" t="str">
            <v xml:space="preserve"> 09.02.2024</v>
          </cell>
          <cell r="C244" t="str">
            <v>UniCredit Leasing Corporation IFN S</v>
          </cell>
          <cell r="D244" t="str">
            <v>RO14600820</v>
          </cell>
          <cell r="E244" t="str">
            <v>J40/3396/2002</v>
          </cell>
          <cell r="F244" t="str">
            <v>RO14600820</v>
          </cell>
          <cell r="G244" t="str">
            <v>WS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14.06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 t="str">
            <v>F.19929449-UNICREDIT LEAS</v>
          </cell>
          <cell r="AD244">
            <v>19000145</v>
          </cell>
          <cell r="AE244" t="str">
            <v>09.02.2024</v>
          </cell>
          <cell r="AF244">
            <v>5.04</v>
          </cell>
          <cell r="AG244" t="str">
            <v>RON</v>
          </cell>
        </row>
        <row r="245">
          <cell r="A245" t="str">
            <v>F.19929530</v>
          </cell>
          <cell r="B245" t="str">
            <v xml:space="preserve"> 09.02.2024</v>
          </cell>
          <cell r="C245" t="str">
            <v>UniCredit Leasing Corporation IFN S</v>
          </cell>
          <cell r="D245" t="str">
            <v>RO14600820</v>
          </cell>
          <cell r="E245" t="str">
            <v>J40/3396/2002</v>
          </cell>
          <cell r="F245" t="str">
            <v>RO14600820</v>
          </cell>
          <cell r="G245" t="str">
            <v>WS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166.42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 t="str">
            <v>F.19929530-UNICREDIT LEAS</v>
          </cell>
          <cell r="AD245">
            <v>19000146</v>
          </cell>
          <cell r="AE245" t="str">
            <v>09.02.2024</v>
          </cell>
          <cell r="AF245">
            <v>5.04</v>
          </cell>
          <cell r="AG245" t="str">
            <v>RON</v>
          </cell>
        </row>
        <row r="246">
          <cell r="A246" t="str">
            <v>F.1383411</v>
          </cell>
          <cell r="B246" t="str">
            <v xml:space="preserve"> 13.02.2024</v>
          </cell>
          <cell r="C246" t="str">
            <v>Centrul Medical Unirea SRL</v>
          </cell>
          <cell r="D246" t="str">
            <v>RO5919324</v>
          </cell>
          <cell r="E246" t="str">
            <v>J40/15930/1991</v>
          </cell>
          <cell r="G246" t="str">
            <v>WS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716.24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D246">
            <v>51000153</v>
          </cell>
          <cell r="AE246" t="str">
            <v>13.02.2024</v>
          </cell>
          <cell r="AG246" t="str">
            <v>RON</v>
          </cell>
        </row>
        <row r="247">
          <cell r="A247" t="str">
            <v>F.2338314</v>
          </cell>
          <cell r="B247" t="str">
            <v xml:space="preserve"> 28.02.2024</v>
          </cell>
          <cell r="C247" t="str">
            <v>Friedrich Britsch GmbH &amp; Co. KG</v>
          </cell>
          <cell r="D247" t="str">
            <v>DE184404222</v>
          </cell>
          <cell r="G247" t="str">
            <v>WS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1048.3699999999999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 t="str">
            <v>F.2338314-FRIEDRICH BRITC</v>
          </cell>
          <cell r="AD247">
            <v>51000259</v>
          </cell>
          <cell r="AE247" t="str">
            <v>28.02.2024</v>
          </cell>
          <cell r="AF247">
            <v>4.9686000000000003</v>
          </cell>
          <cell r="AG247" t="str">
            <v>RON</v>
          </cell>
        </row>
        <row r="248">
          <cell r="A248" t="str">
            <v>F.2338314</v>
          </cell>
          <cell r="B248" t="str">
            <v xml:space="preserve"> 28.02.2024</v>
          </cell>
          <cell r="C248" t="str">
            <v>Friedrich Britsch GmbH &amp; Co. KG</v>
          </cell>
          <cell r="D248" t="str">
            <v>DE184404222</v>
          </cell>
          <cell r="G248" t="str">
            <v>WS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-1048.3699999999999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 t="str">
            <v>F.2338314-FRIEDRICH BRITC</v>
          </cell>
          <cell r="AD248">
            <v>51000294</v>
          </cell>
          <cell r="AE248" t="str">
            <v>28.02.2024</v>
          </cell>
          <cell r="AF248">
            <v>4.9686000000000003</v>
          </cell>
          <cell r="AG248" t="str">
            <v>RON</v>
          </cell>
        </row>
        <row r="249">
          <cell r="A249" t="str">
            <v>F.19952962</v>
          </cell>
          <cell r="B249" t="str">
            <v xml:space="preserve"> 29.02.2024</v>
          </cell>
          <cell r="C249" t="str">
            <v>UniCredit Leasing Corporation IFN S</v>
          </cell>
          <cell r="D249" t="str">
            <v>RO14600820</v>
          </cell>
          <cell r="E249" t="str">
            <v>J40/3396/2002</v>
          </cell>
          <cell r="F249" t="str">
            <v>RO14600820</v>
          </cell>
          <cell r="G249" t="str">
            <v>WS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-14.06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 t="str">
            <v>F.19952962-UNICREDIT LEAS</v>
          </cell>
          <cell r="AD249">
            <v>19000094</v>
          </cell>
          <cell r="AE249" t="str">
            <v>29.02.2024</v>
          </cell>
          <cell r="AF249">
            <v>5.04</v>
          </cell>
          <cell r="AG249" t="str">
            <v>RON</v>
          </cell>
        </row>
        <row r="250">
          <cell r="A250" t="str">
            <v>F.19952967</v>
          </cell>
          <cell r="B250" t="str">
            <v xml:space="preserve"> 29.02.2024</v>
          </cell>
          <cell r="C250" t="str">
            <v>UniCredit Leasing Corporation IFN S</v>
          </cell>
          <cell r="D250" t="str">
            <v>RO14600820</v>
          </cell>
          <cell r="E250" t="str">
            <v>J40/3396/2002</v>
          </cell>
          <cell r="F250" t="str">
            <v>RO14600820</v>
          </cell>
          <cell r="G250" t="str">
            <v>WS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-3.12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 t="str">
            <v>F.19952967-UNICREDIT LEAS</v>
          </cell>
          <cell r="AD250">
            <v>19000116</v>
          </cell>
          <cell r="AE250" t="str">
            <v>29.02.2024</v>
          </cell>
          <cell r="AF250">
            <v>5.04</v>
          </cell>
          <cell r="AG250" t="str">
            <v>RON</v>
          </cell>
        </row>
        <row r="251">
          <cell r="A251" t="str">
            <v>F.19952956</v>
          </cell>
          <cell r="B251" t="str">
            <v xml:space="preserve"> 29.02.2024</v>
          </cell>
          <cell r="C251" t="str">
            <v>UniCredit Leasing Corporation IFN S</v>
          </cell>
          <cell r="D251" t="str">
            <v>RO14600820</v>
          </cell>
          <cell r="E251" t="str">
            <v>J40/3396/2002</v>
          </cell>
          <cell r="F251" t="str">
            <v>RO14600820</v>
          </cell>
          <cell r="G251" t="str">
            <v>WS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-1.01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 t="str">
            <v>F.19952956-UNICREDIT LEAS</v>
          </cell>
          <cell r="AD251">
            <v>19000117</v>
          </cell>
          <cell r="AE251" t="str">
            <v>29.02.2024</v>
          </cell>
          <cell r="AF251">
            <v>5.04</v>
          </cell>
          <cell r="AG251" t="str">
            <v>RON</v>
          </cell>
        </row>
        <row r="252">
          <cell r="A252" t="str">
            <v>F.19952959</v>
          </cell>
          <cell r="B252" t="str">
            <v xml:space="preserve"> 29.02.2024</v>
          </cell>
          <cell r="C252" t="str">
            <v>UniCredit Leasing Corporation IFN S</v>
          </cell>
          <cell r="D252" t="str">
            <v>RO14600820</v>
          </cell>
          <cell r="E252" t="str">
            <v>J40/3396/2002</v>
          </cell>
          <cell r="F252" t="str">
            <v>RO14600820</v>
          </cell>
          <cell r="G252" t="str">
            <v>WS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-4.9400000000000004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 t="str">
            <v>F.19952959-UNICREDIT LEAS</v>
          </cell>
          <cell r="AD252">
            <v>19000118</v>
          </cell>
          <cell r="AE252" t="str">
            <v>29.02.2024</v>
          </cell>
          <cell r="AF252">
            <v>5.04</v>
          </cell>
          <cell r="AG252" t="str">
            <v>RON</v>
          </cell>
        </row>
        <row r="253">
          <cell r="A253" t="str">
            <v>F.19952978</v>
          </cell>
          <cell r="B253" t="str">
            <v xml:space="preserve"> 29.02.2024</v>
          </cell>
          <cell r="C253" t="str">
            <v>UniCredit Leasing Corporation IFN S</v>
          </cell>
          <cell r="D253" t="str">
            <v>RO14600820</v>
          </cell>
          <cell r="E253" t="str">
            <v>J40/3396/2002</v>
          </cell>
          <cell r="F253" t="str">
            <v>RO14600820</v>
          </cell>
          <cell r="G253" t="str">
            <v>WS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-1.97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 t="str">
            <v>F.19952978-UNICREDIT LEAS</v>
          </cell>
          <cell r="AD253">
            <v>19000119</v>
          </cell>
          <cell r="AE253" t="str">
            <v>29.02.2024</v>
          </cell>
          <cell r="AF253">
            <v>5.04</v>
          </cell>
          <cell r="AG253" t="str">
            <v>RON</v>
          </cell>
        </row>
        <row r="254">
          <cell r="A254" t="str">
            <v>F.19952982</v>
          </cell>
          <cell r="B254" t="str">
            <v xml:space="preserve"> 29.02.2024</v>
          </cell>
          <cell r="C254" t="str">
            <v>UniCredit Leasing Corporation IFN S</v>
          </cell>
          <cell r="D254" t="str">
            <v>RO14600820</v>
          </cell>
          <cell r="E254" t="str">
            <v>J40/3396/2002</v>
          </cell>
          <cell r="F254" t="str">
            <v>RO14600820</v>
          </cell>
          <cell r="G254" t="str">
            <v>WS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-3.98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 t="str">
            <v>F.19952982-UNICREDIT LEAS</v>
          </cell>
          <cell r="AD254">
            <v>19000120</v>
          </cell>
          <cell r="AE254" t="str">
            <v>29.02.2024</v>
          </cell>
          <cell r="AF254">
            <v>5.04</v>
          </cell>
          <cell r="AG254" t="str">
            <v>RON</v>
          </cell>
        </row>
        <row r="255">
          <cell r="A255" t="str">
            <v>F.19952944</v>
          </cell>
          <cell r="B255" t="str">
            <v xml:space="preserve"> 29.02.2024</v>
          </cell>
          <cell r="C255" t="str">
            <v>UniCredit Leasing Corporation IFN S</v>
          </cell>
          <cell r="D255" t="str">
            <v>RO14600820</v>
          </cell>
          <cell r="E255" t="str">
            <v>J40/3396/2002</v>
          </cell>
          <cell r="F255" t="str">
            <v>RO14600820</v>
          </cell>
          <cell r="G255" t="str">
            <v>WS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-1.97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 t="str">
            <v>F.19952944-UNICREDIT LEAS</v>
          </cell>
          <cell r="AD255">
            <v>19000121</v>
          </cell>
          <cell r="AE255" t="str">
            <v>29.02.2024</v>
          </cell>
          <cell r="AF255">
            <v>5.04</v>
          </cell>
          <cell r="AG255" t="str">
            <v>RON</v>
          </cell>
        </row>
        <row r="256">
          <cell r="A256" t="str">
            <v>F.19952950</v>
          </cell>
          <cell r="B256" t="str">
            <v xml:space="preserve"> 29.02.2024</v>
          </cell>
          <cell r="C256" t="str">
            <v>UniCredit Leasing Corporation IFN S</v>
          </cell>
          <cell r="D256" t="str">
            <v>RO14600820</v>
          </cell>
          <cell r="E256" t="str">
            <v>J40/3396/2002</v>
          </cell>
          <cell r="F256" t="str">
            <v>RO14600820</v>
          </cell>
          <cell r="G256" t="str">
            <v>WS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-2.82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 t="str">
            <v>F.19952950-UNICREDIT LEAS</v>
          </cell>
          <cell r="AD256">
            <v>19000122</v>
          </cell>
          <cell r="AE256" t="str">
            <v>29.02.2024</v>
          </cell>
          <cell r="AF256">
            <v>5.04</v>
          </cell>
          <cell r="AG256" t="str">
            <v>RON</v>
          </cell>
        </row>
        <row r="257">
          <cell r="A257" t="str">
            <v>F.19952970</v>
          </cell>
          <cell r="B257" t="str">
            <v xml:space="preserve"> 29.02.2024</v>
          </cell>
          <cell r="C257" t="str">
            <v>UniCredit Leasing Corporation IFN S</v>
          </cell>
          <cell r="D257" t="str">
            <v>RO14600820</v>
          </cell>
          <cell r="E257" t="str">
            <v>J40/3396/2002</v>
          </cell>
          <cell r="F257" t="str">
            <v>RO14600820</v>
          </cell>
          <cell r="G257" t="str">
            <v>WS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-8.4700000000000006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 t="str">
            <v>F.19952970-UNICREDIT LEAS</v>
          </cell>
          <cell r="AD257">
            <v>19000123</v>
          </cell>
          <cell r="AE257" t="str">
            <v>29.02.2024</v>
          </cell>
          <cell r="AF257">
            <v>5.04</v>
          </cell>
          <cell r="AG257" t="str">
            <v>RON</v>
          </cell>
        </row>
        <row r="258">
          <cell r="A258" t="str">
            <v>F.19952974</v>
          </cell>
          <cell r="B258" t="str">
            <v xml:space="preserve"> 29.02.2024</v>
          </cell>
          <cell r="C258" t="str">
            <v>UniCredit Leasing Corporation IFN S</v>
          </cell>
          <cell r="D258" t="str">
            <v>RO14600820</v>
          </cell>
          <cell r="E258" t="str">
            <v>J40/3396/2002</v>
          </cell>
          <cell r="F258" t="str">
            <v>RO14600820</v>
          </cell>
          <cell r="G258" t="str">
            <v>WS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-4.8899999999999997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 t="str">
            <v>F.19952974-UNICREDIT LEAS</v>
          </cell>
          <cell r="AD258">
            <v>19000124</v>
          </cell>
          <cell r="AE258" t="str">
            <v>29.02.2024</v>
          </cell>
          <cell r="AF258">
            <v>5.04</v>
          </cell>
          <cell r="AG258" t="str">
            <v>RON</v>
          </cell>
        </row>
        <row r="259">
          <cell r="A259" t="str">
            <v>F.15001</v>
          </cell>
          <cell r="B259" t="str">
            <v xml:space="preserve"> 29.02.2024</v>
          </cell>
          <cell r="C259" t="str">
            <v>Logeuro Globalcom SRL</v>
          </cell>
          <cell r="D259" t="str">
            <v>RO26465328</v>
          </cell>
          <cell r="E259" t="str">
            <v>J03/113/2010</v>
          </cell>
          <cell r="G259" t="str">
            <v>WS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150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 t="str">
            <v>F.15001-LOGEURO GLOBALCOM</v>
          </cell>
          <cell r="AD259">
            <v>51000293</v>
          </cell>
          <cell r="AE259" t="str">
            <v>29.02.2024</v>
          </cell>
          <cell r="AG259" t="str">
            <v>RON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V 29.02.2024 16_Bimed_final"/>
      <sheetName val="Sheet1"/>
    </sheetNames>
    <sheetDataSet>
      <sheetData sheetId="0">
        <row r="2">
          <cell r="A2" t="str">
            <v>FKE-381/INTK/23</v>
          </cell>
          <cell r="B2" t="str">
            <v xml:space="preserve"> 22.11.2023</v>
          </cell>
          <cell r="C2" t="str">
            <v>BODEX ELECTRONICS</v>
          </cell>
          <cell r="D2" t="str">
            <v>PL9151820579</v>
          </cell>
          <cell r="G2" t="str">
            <v>1E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17000047</v>
          </cell>
          <cell r="AA2" t="str">
            <v>01.02.2024</v>
          </cell>
        </row>
        <row r="3">
          <cell r="A3" t="str">
            <v>F.FKE-381/INTK/</v>
          </cell>
          <cell r="B3" t="str">
            <v xml:space="preserve"> 22.11.2023</v>
          </cell>
          <cell r="C3" t="str">
            <v>BODEX ELECTRONICS</v>
          </cell>
          <cell r="D3" t="str">
            <v>PL9151820579</v>
          </cell>
          <cell r="G3" t="str">
            <v>1E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17000048</v>
          </cell>
          <cell r="AA3" t="str">
            <v>01.02.2024</v>
          </cell>
        </row>
        <row r="4">
          <cell r="A4" t="str">
            <v>F.2338314</v>
          </cell>
          <cell r="B4" t="str">
            <v xml:space="preserve"> 28.02.2024</v>
          </cell>
          <cell r="C4" t="str">
            <v>Friedrich Britsch GmbH &amp; Co. KG</v>
          </cell>
          <cell r="D4" t="str">
            <v>DE184404222</v>
          </cell>
          <cell r="G4" t="str">
            <v>1E</v>
          </cell>
          <cell r="H4">
            <v>4.9686000000000003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51000295</v>
          </cell>
          <cell r="AA4" t="str">
            <v>28.02.2024</v>
          </cell>
        </row>
        <row r="5">
          <cell r="A5" t="str">
            <v>EKL2024000000059</v>
          </cell>
          <cell r="B5" t="str">
            <v xml:space="preserve"> 15.01.2024</v>
          </cell>
          <cell r="C5" t="str">
            <v>EKSEN ULUS.LOJİSTİK VE TAŞ. HİZ. İÇ</v>
          </cell>
          <cell r="D5">
            <v>3300458914</v>
          </cell>
          <cell r="F5">
            <v>3300458914</v>
          </cell>
          <cell r="G5" t="str">
            <v>1M</v>
          </cell>
          <cell r="H5">
            <v>4.9768999999999997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51000184</v>
          </cell>
          <cell r="AA5" t="str">
            <v>01.02.2024</v>
          </cell>
        </row>
        <row r="6">
          <cell r="A6" t="str">
            <v>EKL2024000000059</v>
          </cell>
          <cell r="B6" t="str">
            <v xml:space="preserve"> 15.01.2024</v>
          </cell>
          <cell r="C6" t="str">
            <v>EKSEN ULUS.LOJİSTİK VE TAŞ. HİZ. İÇ</v>
          </cell>
          <cell r="D6">
            <v>3300458914</v>
          </cell>
          <cell r="F6">
            <v>3300458914</v>
          </cell>
          <cell r="G6" t="str">
            <v>1M</v>
          </cell>
          <cell r="H6">
            <v>4.9768999999999997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51000185</v>
          </cell>
          <cell r="AA6" t="str">
            <v>01.02.2024</v>
          </cell>
        </row>
        <row r="7">
          <cell r="A7" t="str">
            <v>EKL2024000000059</v>
          </cell>
          <cell r="B7" t="str">
            <v xml:space="preserve"> 15.01.2024</v>
          </cell>
          <cell r="C7" t="str">
            <v>EKSEN ULUS.LOJİSTİK VE TAŞ. HİZ. İÇ</v>
          </cell>
          <cell r="D7">
            <v>3300458914</v>
          </cell>
          <cell r="F7">
            <v>3300458914</v>
          </cell>
          <cell r="G7" t="str">
            <v>1M</v>
          </cell>
          <cell r="H7">
            <v>4.9730999999999996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51000186</v>
          </cell>
          <cell r="AA7" t="str">
            <v>01.02.2024</v>
          </cell>
        </row>
        <row r="8">
          <cell r="A8" t="str">
            <v>EKL2024000000154</v>
          </cell>
          <cell r="B8" t="str">
            <v xml:space="preserve"> 31.01.2024</v>
          </cell>
          <cell r="C8" t="str">
            <v>EKSEN ULUS.LOJİSTİK VE TAŞ. HİZ. İÇ</v>
          </cell>
          <cell r="D8">
            <v>3300458914</v>
          </cell>
          <cell r="F8">
            <v>3300458914</v>
          </cell>
          <cell r="G8" t="str">
            <v>1M</v>
          </cell>
          <cell r="H8">
            <v>4.9768999999999997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51000187</v>
          </cell>
          <cell r="AA8" t="str">
            <v>01.02.2024</v>
          </cell>
        </row>
        <row r="9">
          <cell r="A9" t="str">
            <v>EAF2024000000027</v>
          </cell>
          <cell r="B9" t="str">
            <v xml:space="preserve"> 16.01.2024</v>
          </cell>
          <cell r="C9" t="str">
            <v>BIMED TEKNIK ALETLER SAN. VE TIC. A</v>
          </cell>
          <cell r="D9">
            <v>8430026332</v>
          </cell>
          <cell r="E9" t="str">
            <v>MARMARA KURUMLAR</v>
          </cell>
          <cell r="F9">
            <v>8430026332</v>
          </cell>
          <cell r="G9" t="str">
            <v>1M</v>
          </cell>
          <cell r="H9">
            <v>4.9736000000000002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51000299</v>
          </cell>
          <cell r="AA9" t="str">
            <v>01.02.2024</v>
          </cell>
        </row>
        <row r="10">
          <cell r="A10" t="str">
            <v>EAF2023000000573</v>
          </cell>
          <cell r="B10" t="str">
            <v xml:space="preserve"> 05.12.2023</v>
          </cell>
          <cell r="C10" t="str">
            <v>BIMED TEKNIK ALETLER SAN. VE TIC. A</v>
          </cell>
          <cell r="D10">
            <v>8430026332</v>
          </cell>
          <cell r="E10" t="str">
            <v>MARMARA KURUMLAR</v>
          </cell>
          <cell r="F10">
            <v>8430026332</v>
          </cell>
          <cell r="G10" t="str">
            <v>1M</v>
          </cell>
          <cell r="H10">
            <v>4.9759000000000002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51000301</v>
          </cell>
          <cell r="AA10" t="str">
            <v>01.02.2024</v>
          </cell>
        </row>
        <row r="11">
          <cell r="A11" t="str">
            <v>EKL2024000000254</v>
          </cell>
          <cell r="B11" t="str">
            <v xml:space="preserve"> 14.02.2024</v>
          </cell>
          <cell r="C11" t="str">
            <v>EKSEN ULUS.LOJİSTİK VE TAŞ. HİZ. İÇ</v>
          </cell>
          <cell r="D11">
            <v>3300458914</v>
          </cell>
          <cell r="F11">
            <v>3300458914</v>
          </cell>
          <cell r="G11" t="str">
            <v>1M</v>
          </cell>
          <cell r="H11">
            <v>4.9760999999999997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51000272</v>
          </cell>
          <cell r="AA11" t="str">
            <v>14.02.2024</v>
          </cell>
        </row>
        <row r="12">
          <cell r="A12" t="str">
            <v>EKL2024000000334</v>
          </cell>
          <cell r="B12" t="str">
            <v xml:space="preserve"> 27.02.2024</v>
          </cell>
          <cell r="C12" t="str">
            <v>EKSEN ULUS.LOJİSTİK VE TAŞ. HİZ. İÇ</v>
          </cell>
          <cell r="D12">
            <v>3300458914</v>
          </cell>
          <cell r="F12">
            <v>3300458914</v>
          </cell>
          <cell r="G12" t="str">
            <v>1M</v>
          </cell>
          <cell r="H12">
            <v>4.9730999999999996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51000273</v>
          </cell>
          <cell r="AA12" t="str">
            <v>27.02.2024</v>
          </cell>
        </row>
        <row r="13">
          <cell r="A13" t="str">
            <v>TTK2024000000068</v>
          </cell>
          <cell r="B13" t="str">
            <v xml:space="preserve"> 29.02.2024</v>
          </cell>
          <cell r="C13" t="str">
            <v>TUV Teknik Kontrol ve Belgelendirme</v>
          </cell>
          <cell r="D13">
            <v>7350000025</v>
          </cell>
          <cell r="E13" t="str">
            <v>MECIDIYEKOY VD.</v>
          </cell>
          <cell r="F13">
            <v>7350000025</v>
          </cell>
          <cell r="G13" t="str">
            <v>1M</v>
          </cell>
          <cell r="H13">
            <v>4.97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51000257</v>
          </cell>
          <cell r="AA13" t="str">
            <v>29.02.2024</v>
          </cell>
        </row>
        <row r="14">
          <cell r="A14" t="str">
            <v>F.05/02/2024</v>
          </cell>
          <cell r="B14" t="str">
            <v xml:space="preserve"> 07.02.2024</v>
          </cell>
          <cell r="C14" t="str">
            <v>CME Sp. z o.o.</v>
          </cell>
          <cell r="D14" t="str">
            <v>PL8943039072</v>
          </cell>
          <cell r="G14" t="str">
            <v>1O</v>
          </cell>
          <cell r="H14">
            <v>4.976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51000172</v>
          </cell>
          <cell r="AA14" t="str">
            <v>07.02.2024</v>
          </cell>
        </row>
        <row r="15">
          <cell r="A15" t="str">
            <v>F.6/02/2024</v>
          </cell>
          <cell r="B15" t="str">
            <v xml:space="preserve"> 07.02.2024</v>
          </cell>
          <cell r="C15" t="str">
            <v>CME Sp. z o.o.</v>
          </cell>
          <cell r="D15" t="str">
            <v>PL8943039072</v>
          </cell>
          <cell r="G15" t="str">
            <v>1O</v>
          </cell>
          <cell r="H15">
            <v>4.976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51000173</v>
          </cell>
          <cell r="AA15" t="str">
            <v>07.02.2024</v>
          </cell>
        </row>
        <row r="16">
          <cell r="A16" t="str">
            <v>F.7/02/2024</v>
          </cell>
          <cell r="B16" t="str">
            <v xml:space="preserve"> 07.02.2024</v>
          </cell>
          <cell r="C16" t="str">
            <v>CME Sp. z o.o.</v>
          </cell>
          <cell r="D16" t="str">
            <v>PL8943039072</v>
          </cell>
          <cell r="G16" t="str">
            <v>1O</v>
          </cell>
          <cell r="H16">
            <v>4.976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51000174</v>
          </cell>
          <cell r="AA16" t="str">
            <v>07.02.2024</v>
          </cell>
        </row>
        <row r="17">
          <cell r="A17" t="str">
            <v>F.8/02/2024</v>
          </cell>
          <cell r="B17" t="str">
            <v xml:space="preserve"> 07.02.2024</v>
          </cell>
          <cell r="C17" t="str">
            <v>CME Sp. z o.o.</v>
          </cell>
          <cell r="D17" t="str">
            <v>PL8943039072</v>
          </cell>
          <cell r="G17" t="str">
            <v>1O</v>
          </cell>
          <cell r="H17">
            <v>4.976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51000175</v>
          </cell>
          <cell r="AA17" t="str">
            <v>07.02.2024</v>
          </cell>
        </row>
        <row r="18">
          <cell r="A18" t="str">
            <v>F.9/02/2024</v>
          </cell>
          <cell r="B18" t="str">
            <v xml:space="preserve"> 07.02.2024</v>
          </cell>
          <cell r="C18" t="str">
            <v>CME Sp. z o.o.</v>
          </cell>
          <cell r="D18" t="str">
            <v>PL8943039072</v>
          </cell>
          <cell r="G18" t="str">
            <v>1O</v>
          </cell>
          <cell r="H18">
            <v>4.976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51000176</v>
          </cell>
          <cell r="AA18" t="str">
            <v>07.02.2024</v>
          </cell>
        </row>
        <row r="19">
          <cell r="A19" t="str">
            <v>F.10/02/2024</v>
          </cell>
          <cell r="B19" t="str">
            <v xml:space="preserve"> 07.02.2024</v>
          </cell>
          <cell r="C19" t="str">
            <v>CME Sp. z o.o.</v>
          </cell>
          <cell r="D19" t="str">
            <v>PL8943039072</v>
          </cell>
          <cell r="G19" t="str">
            <v>1O</v>
          </cell>
          <cell r="H19">
            <v>4.976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51000177</v>
          </cell>
          <cell r="AA19" t="str">
            <v>07.02.2024</v>
          </cell>
        </row>
        <row r="20">
          <cell r="A20" t="str">
            <v>F.11/02/2024</v>
          </cell>
          <cell r="B20" t="str">
            <v xml:space="preserve"> 07.02.2024</v>
          </cell>
          <cell r="C20" t="str">
            <v>CME Sp. z o.o.</v>
          </cell>
          <cell r="D20" t="str">
            <v>PL8943039072</v>
          </cell>
          <cell r="G20" t="str">
            <v>1O</v>
          </cell>
          <cell r="H20">
            <v>4.976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51000178</v>
          </cell>
          <cell r="AA20" t="str">
            <v>07.02.2024</v>
          </cell>
        </row>
        <row r="21">
          <cell r="A21" t="str">
            <v>F.12/02/2024</v>
          </cell>
          <cell r="B21" t="str">
            <v xml:space="preserve"> 07.02.2024</v>
          </cell>
          <cell r="C21" t="str">
            <v>CME Sp. z o.o.</v>
          </cell>
          <cell r="D21" t="str">
            <v>PL8943039072</v>
          </cell>
          <cell r="G21" t="str">
            <v>1O</v>
          </cell>
          <cell r="H21">
            <v>4.976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51000179</v>
          </cell>
          <cell r="AA21" t="str">
            <v>07.02.2024</v>
          </cell>
        </row>
        <row r="22">
          <cell r="A22" t="str">
            <v>F.13/02/2024</v>
          </cell>
          <cell r="B22" t="str">
            <v xml:space="preserve"> 07.02.2024</v>
          </cell>
          <cell r="C22" t="str">
            <v>CME Sp. z o.o.</v>
          </cell>
          <cell r="D22" t="str">
            <v>PL8943039072</v>
          </cell>
          <cell r="G22" t="str">
            <v>1O</v>
          </cell>
          <cell r="H22">
            <v>4.976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51000180</v>
          </cell>
          <cell r="AA22" t="str">
            <v>07.02.2024</v>
          </cell>
        </row>
        <row r="23">
          <cell r="A23" t="str">
            <v>F.14/02/2024</v>
          </cell>
          <cell r="B23" t="str">
            <v xml:space="preserve"> 07.02.2024</v>
          </cell>
          <cell r="C23" t="str">
            <v>CME Sp. z o.o.</v>
          </cell>
          <cell r="D23" t="str">
            <v>PL8943039072</v>
          </cell>
          <cell r="G23" t="str">
            <v>1O</v>
          </cell>
          <cell r="H23">
            <v>4.976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51000181</v>
          </cell>
          <cell r="AA23" t="str">
            <v>07.02.2024</v>
          </cell>
        </row>
        <row r="24">
          <cell r="A24" t="str">
            <v>F.16/02/2024</v>
          </cell>
          <cell r="B24" t="str">
            <v xml:space="preserve"> 07.02.2024</v>
          </cell>
          <cell r="C24" t="str">
            <v>CME Sp. z o.o.</v>
          </cell>
          <cell r="D24" t="str">
            <v>PL8943039072</v>
          </cell>
          <cell r="G24" t="str">
            <v>1O</v>
          </cell>
          <cell r="H24">
            <v>4.9767000000000001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51000182</v>
          </cell>
          <cell r="AA24" t="str">
            <v>07.02.2024</v>
          </cell>
        </row>
        <row r="25">
          <cell r="A25" t="str">
            <v>F.17/02/2024</v>
          </cell>
          <cell r="B25" t="str">
            <v xml:space="preserve"> 07.02.2024</v>
          </cell>
          <cell r="C25" t="str">
            <v>CME Sp. z o.o.</v>
          </cell>
          <cell r="D25" t="str">
            <v>PL8943039072</v>
          </cell>
          <cell r="G25" t="str">
            <v>1O</v>
          </cell>
          <cell r="H25">
            <v>4.976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51000183</v>
          </cell>
          <cell r="AA25" t="str">
            <v>07.02.2024</v>
          </cell>
        </row>
        <row r="26">
          <cell r="A26" t="str">
            <v>F.15/02/2024</v>
          </cell>
          <cell r="B26" t="str">
            <v xml:space="preserve"> 07.02.2024</v>
          </cell>
          <cell r="C26" t="str">
            <v>CME Sp. z o.o.</v>
          </cell>
          <cell r="D26" t="str">
            <v>PL8943039072</v>
          </cell>
          <cell r="G26" t="str">
            <v>1O</v>
          </cell>
          <cell r="H26">
            <v>4.976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51000206</v>
          </cell>
          <cell r="AA26" t="str">
            <v>07.02.2024</v>
          </cell>
        </row>
        <row r="27">
          <cell r="A27" t="str">
            <v>EXTRAS 06.02.24</v>
          </cell>
          <cell r="B27" t="str">
            <v xml:space="preserve"> 06.02.2024</v>
          </cell>
          <cell r="C27" t="str">
            <v>GAESTOPAS INSTALACIONES ELECTRICAS</v>
          </cell>
          <cell r="D27" t="str">
            <v>ESB20055703</v>
          </cell>
          <cell r="G27" t="str">
            <v>A0</v>
          </cell>
          <cell r="H27">
            <v>4.9736000000000002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1000539</v>
          </cell>
          <cell r="AA27" t="str">
            <v>06.02.2024</v>
          </cell>
        </row>
        <row r="28">
          <cell r="A28" t="str">
            <v>0090002274</v>
          </cell>
          <cell r="B28" t="str">
            <v xml:space="preserve"> 01.02.2024</v>
          </cell>
          <cell r="C28" t="str">
            <v>SC ELDON SRL</v>
          </cell>
          <cell r="D28" t="str">
            <v>RO18878617</v>
          </cell>
          <cell r="E28" t="str">
            <v>J08/1750/2006</v>
          </cell>
          <cell r="G28" t="str">
            <v>A1</v>
          </cell>
          <cell r="H28">
            <v>4.9265999999999996</v>
          </cell>
          <cell r="I28">
            <v>0</v>
          </cell>
          <cell r="J28">
            <v>455.22</v>
          </cell>
          <cell r="K28">
            <v>86.51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30</v>
          </cell>
          <cell r="AA28" t="str">
            <v>01.02.2024</v>
          </cell>
        </row>
        <row r="29">
          <cell r="A29" t="str">
            <v>0090002292</v>
          </cell>
          <cell r="B29" t="str">
            <v xml:space="preserve"> 16.02.2024</v>
          </cell>
          <cell r="C29" t="str">
            <v>S.C. INDUSTRIAL ELECTRICAL SOLUTION</v>
          </cell>
          <cell r="D29" t="str">
            <v>RO32999886</v>
          </cell>
          <cell r="E29" t="str">
            <v>J40/3957/2014</v>
          </cell>
          <cell r="G29" t="str">
            <v>A1</v>
          </cell>
          <cell r="I29">
            <v>0</v>
          </cell>
          <cell r="J29">
            <v>27322.77</v>
          </cell>
          <cell r="K29">
            <v>5191.33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49</v>
          </cell>
          <cell r="AA29" t="str">
            <v>16.02.2024</v>
          </cell>
        </row>
        <row r="30">
          <cell r="A30" t="str">
            <v>0090002294</v>
          </cell>
          <cell r="B30" t="str">
            <v xml:space="preserve"> 16.02.2024</v>
          </cell>
          <cell r="C30" t="str">
            <v>SC ELDON SRL</v>
          </cell>
          <cell r="D30" t="str">
            <v>RO18878617</v>
          </cell>
          <cell r="E30" t="str">
            <v>J08/1750/2006</v>
          </cell>
          <cell r="G30" t="str">
            <v>A1</v>
          </cell>
          <cell r="H30">
            <v>4.9767000000000001</v>
          </cell>
          <cell r="I30">
            <v>0</v>
          </cell>
          <cell r="J30">
            <v>578.54</v>
          </cell>
          <cell r="K30">
            <v>109.94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51</v>
          </cell>
          <cell r="AA30" t="str">
            <v>16.02.2024</v>
          </cell>
        </row>
        <row r="31">
          <cell r="A31" t="str">
            <v>F.E90000077</v>
          </cell>
          <cell r="B31" t="str">
            <v xml:space="preserve"> 17.01.2024</v>
          </cell>
          <cell r="C31" t="str">
            <v>RECOM WASTE RECYCLING &amp; MANAGEMENT</v>
          </cell>
          <cell r="D31" t="str">
            <v>RO34295232</v>
          </cell>
          <cell r="E31" t="str">
            <v>J03/443/2015</v>
          </cell>
          <cell r="G31" t="str">
            <v>B0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-30085.8</v>
          </cell>
          <cell r="Y31">
            <v>0</v>
          </cell>
          <cell r="Z31">
            <v>18000004</v>
          </cell>
          <cell r="AA31" t="str">
            <v>01.02.2024</v>
          </cell>
        </row>
        <row r="32">
          <cell r="A32" t="str">
            <v>F.E90000077</v>
          </cell>
          <cell r="B32" t="str">
            <v xml:space="preserve"> 17.01.2024</v>
          </cell>
          <cell r="C32" t="str">
            <v>RECOM WASTE RECYCLING &amp; MANAGEMENT</v>
          </cell>
          <cell r="D32" t="str">
            <v>RO34295232</v>
          </cell>
          <cell r="E32" t="str">
            <v>J03/443/2015</v>
          </cell>
          <cell r="G32" t="str">
            <v>B0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29484.080000000002</v>
          </cell>
          <cell r="Y32">
            <v>0</v>
          </cell>
          <cell r="Z32">
            <v>18000005</v>
          </cell>
          <cell r="AA32" t="str">
            <v>01.02.2024</v>
          </cell>
        </row>
        <row r="33">
          <cell r="A33" t="str">
            <v>F.E90000078</v>
          </cell>
          <cell r="B33" t="str">
            <v xml:space="preserve"> 22.02.2024</v>
          </cell>
          <cell r="C33" t="str">
            <v>RECOM WASTE RECYCLING &amp; MANAGEMENT</v>
          </cell>
          <cell r="D33" t="str">
            <v>RO34295232</v>
          </cell>
          <cell r="E33" t="str">
            <v>J03/443/2015</v>
          </cell>
          <cell r="G33" t="str">
            <v>B0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10412.75</v>
          </cell>
          <cell r="Y33">
            <v>0</v>
          </cell>
          <cell r="Z33">
            <v>18000002</v>
          </cell>
          <cell r="AA33" t="str">
            <v>22.02.2024</v>
          </cell>
        </row>
        <row r="34">
          <cell r="A34" t="str">
            <v>0090002275</v>
          </cell>
          <cell r="B34" t="str">
            <v xml:space="preserve"> 01.02.2024</v>
          </cell>
          <cell r="C34" t="str">
            <v>BMZ POLAND SP. Z.O.O.</v>
          </cell>
          <cell r="D34" t="str">
            <v>PL6312609837</v>
          </cell>
          <cell r="G34" t="str">
            <v>Y1</v>
          </cell>
          <cell r="H34">
            <v>4.9265999999999996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13893.01</v>
          </cell>
          <cell r="X34">
            <v>0</v>
          </cell>
          <cell r="Y34">
            <v>0</v>
          </cell>
          <cell r="Z34">
            <v>31</v>
          </cell>
          <cell r="AA34" t="str">
            <v>01.02.2024</v>
          </cell>
        </row>
        <row r="35">
          <cell r="A35" t="str">
            <v>0090002276</v>
          </cell>
          <cell r="B35" t="str">
            <v xml:space="preserve"> 01.02.2024</v>
          </cell>
          <cell r="C35" t="str">
            <v>SIGNIFY POLAND SP. Z.O.O.</v>
          </cell>
          <cell r="D35" t="str">
            <v>PL5272707130</v>
          </cell>
          <cell r="G35" t="str">
            <v>Y1</v>
          </cell>
          <cell r="H35">
            <v>4.9265999999999996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21385.39</v>
          </cell>
          <cell r="X35">
            <v>0</v>
          </cell>
          <cell r="Y35">
            <v>0</v>
          </cell>
          <cell r="Z35">
            <v>32</v>
          </cell>
          <cell r="AA35" t="str">
            <v>01.02.2024</v>
          </cell>
        </row>
        <row r="36">
          <cell r="A36" t="str">
            <v>0090002277</v>
          </cell>
          <cell r="B36" t="str">
            <v xml:space="preserve"> 02.02.2024</v>
          </cell>
          <cell r="C36" t="str">
            <v>GENTHERM HUNGARY KFT.</v>
          </cell>
          <cell r="D36" t="str">
            <v>HU10485745</v>
          </cell>
          <cell r="E36" t="str">
            <v>10485745-2-44</v>
          </cell>
          <cell r="F36">
            <v>10485745</v>
          </cell>
          <cell r="G36" t="str">
            <v>Y1</v>
          </cell>
          <cell r="H36">
            <v>4.9265999999999996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67987.08</v>
          </cell>
          <cell r="X36">
            <v>0</v>
          </cell>
          <cell r="Y36">
            <v>0</v>
          </cell>
          <cell r="Z36">
            <v>33</v>
          </cell>
          <cell r="AA36" t="str">
            <v>02.02.2024</v>
          </cell>
        </row>
        <row r="37">
          <cell r="A37" t="str">
            <v>0090002279</v>
          </cell>
          <cell r="B37" t="str">
            <v xml:space="preserve"> 02.02.2024</v>
          </cell>
          <cell r="C37" t="str">
            <v>GAESTOPAS INSTALACIONES ELECTRICAS</v>
          </cell>
          <cell r="D37" t="str">
            <v>ESB20055703</v>
          </cell>
          <cell r="G37" t="str">
            <v>Y1</v>
          </cell>
          <cell r="H37">
            <v>4.9265999999999996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192452.55</v>
          </cell>
          <cell r="X37">
            <v>0</v>
          </cell>
          <cell r="Y37">
            <v>0</v>
          </cell>
          <cell r="Z37">
            <v>35</v>
          </cell>
          <cell r="AA37" t="str">
            <v>02.02.2024</v>
          </cell>
        </row>
        <row r="38">
          <cell r="A38" t="str">
            <v>0090002280</v>
          </cell>
          <cell r="B38" t="str">
            <v xml:space="preserve"> 05.02.2024</v>
          </cell>
          <cell r="C38" t="str">
            <v>SIGNIFY POLAND SP. Z.O.O.</v>
          </cell>
          <cell r="D38" t="str">
            <v>PL5272707130</v>
          </cell>
          <cell r="G38" t="str">
            <v>Y1</v>
          </cell>
          <cell r="H38">
            <v>4.9265999999999996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70987.38</v>
          </cell>
          <cell r="X38">
            <v>0</v>
          </cell>
          <cell r="Y38">
            <v>0</v>
          </cell>
          <cell r="Z38">
            <v>36</v>
          </cell>
          <cell r="AA38" t="str">
            <v>05.02.2024</v>
          </cell>
        </row>
        <row r="39">
          <cell r="A39" t="str">
            <v>0090002281</v>
          </cell>
          <cell r="B39" t="str">
            <v xml:space="preserve"> 06.02.2024</v>
          </cell>
          <cell r="C39" t="str">
            <v>SIGNIFY MANUFACTURING SPAIN, S.L.</v>
          </cell>
          <cell r="D39" t="str">
            <v>ESB47435219</v>
          </cell>
          <cell r="G39" t="str">
            <v>Y1</v>
          </cell>
          <cell r="H39">
            <v>4.9265999999999996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7657.41</v>
          </cell>
          <cell r="X39">
            <v>0</v>
          </cell>
          <cell r="Y39">
            <v>0</v>
          </cell>
          <cell r="Z39">
            <v>37</v>
          </cell>
          <cell r="AA39" t="str">
            <v>06.02.2024</v>
          </cell>
        </row>
        <row r="40">
          <cell r="A40" t="str">
            <v>0090002282</v>
          </cell>
          <cell r="B40" t="str">
            <v xml:space="preserve"> 08.02.2024</v>
          </cell>
          <cell r="C40" t="str">
            <v>GENTHERM HUNGARY KFT.</v>
          </cell>
          <cell r="D40" t="str">
            <v>HU10485745</v>
          </cell>
          <cell r="E40" t="str">
            <v>10485745-2-44</v>
          </cell>
          <cell r="F40">
            <v>10485745</v>
          </cell>
          <cell r="G40" t="str">
            <v>Y1</v>
          </cell>
          <cell r="H40">
            <v>4.9265999999999996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67987.08</v>
          </cell>
          <cell r="X40">
            <v>0</v>
          </cell>
          <cell r="Y40">
            <v>0</v>
          </cell>
          <cell r="Z40">
            <v>38</v>
          </cell>
          <cell r="AA40" t="str">
            <v>08.02.2024</v>
          </cell>
        </row>
        <row r="41">
          <cell r="A41" t="str">
            <v>0090002283</v>
          </cell>
          <cell r="B41" t="str">
            <v xml:space="preserve"> 08.02.2024</v>
          </cell>
          <cell r="C41" t="str">
            <v>RITTAL GMBH &amp; CO. KG</v>
          </cell>
          <cell r="D41" t="str">
            <v>DE111796669</v>
          </cell>
          <cell r="G41" t="str">
            <v>Y1</v>
          </cell>
          <cell r="H41">
            <v>4.9265999999999996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40981.379999999997</v>
          </cell>
          <cell r="X41">
            <v>0</v>
          </cell>
          <cell r="Y41">
            <v>0</v>
          </cell>
          <cell r="Z41">
            <v>39</v>
          </cell>
          <cell r="AA41" t="str">
            <v>08.02.2024</v>
          </cell>
        </row>
        <row r="42">
          <cell r="A42" t="str">
            <v>0090002286</v>
          </cell>
          <cell r="B42" t="str">
            <v xml:space="preserve"> 12.02.2024</v>
          </cell>
          <cell r="C42" t="str">
            <v>SIGNIFY POLAND SP. Z.O.O.</v>
          </cell>
          <cell r="D42" t="str">
            <v>PL5272707130</v>
          </cell>
          <cell r="G42" t="str">
            <v>Y1</v>
          </cell>
          <cell r="H42">
            <v>4.9265999999999996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1029.6600000000001</v>
          </cell>
          <cell r="X42">
            <v>0</v>
          </cell>
          <cell r="Y42">
            <v>0</v>
          </cell>
          <cell r="Z42">
            <v>42</v>
          </cell>
          <cell r="AA42" t="str">
            <v>12.02.2024</v>
          </cell>
        </row>
        <row r="43">
          <cell r="A43" t="str">
            <v>0090002287</v>
          </cell>
          <cell r="B43" t="str">
            <v xml:space="preserve"> 13.02.2024</v>
          </cell>
          <cell r="C43" t="str">
            <v>SIGNIFY MANUFACTURING SPAIN, S.L.</v>
          </cell>
          <cell r="D43" t="str">
            <v>ESB47435219</v>
          </cell>
          <cell r="G43" t="str">
            <v>Y1</v>
          </cell>
          <cell r="H43">
            <v>4.9265999999999996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4877.33</v>
          </cell>
          <cell r="X43">
            <v>0</v>
          </cell>
          <cell r="Y43">
            <v>0</v>
          </cell>
          <cell r="Z43">
            <v>43</v>
          </cell>
          <cell r="AA43" t="str">
            <v>13.02.2024</v>
          </cell>
        </row>
        <row r="44">
          <cell r="A44" t="str">
            <v>0090002288</v>
          </cell>
          <cell r="B44" t="str">
            <v xml:space="preserve"> 13.02.2024</v>
          </cell>
          <cell r="C44" t="str">
            <v>CLS-LED BV</v>
          </cell>
          <cell r="D44" t="str">
            <v>NL009592696B01</v>
          </cell>
          <cell r="G44" t="str">
            <v>Y1</v>
          </cell>
          <cell r="H44">
            <v>4.9265999999999996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20199.060000000001</v>
          </cell>
          <cell r="X44">
            <v>0</v>
          </cell>
          <cell r="Y44">
            <v>0</v>
          </cell>
          <cell r="Z44">
            <v>44</v>
          </cell>
          <cell r="AA44" t="str">
            <v>13.02.2024</v>
          </cell>
        </row>
        <row r="45">
          <cell r="A45" t="str">
            <v>0090002289</v>
          </cell>
          <cell r="B45" t="str">
            <v xml:space="preserve"> 13.02.2024</v>
          </cell>
          <cell r="C45" t="str">
            <v>ELTEK S.R.O</v>
          </cell>
          <cell r="D45" t="str">
            <v>SK2021919372</v>
          </cell>
          <cell r="G45" t="str">
            <v>Y1</v>
          </cell>
          <cell r="H45">
            <v>4.9265999999999996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3301.56</v>
          </cell>
          <cell r="X45">
            <v>0</v>
          </cell>
          <cell r="Y45">
            <v>0</v>
          </cell>
          <cell r="Z45">
            <v>45</v>
          </cell>
          <cell r="AA45" t="str">
            <v>13.02.2024</v>
          </cell>
        </row>
        <row r="46">
          <cell r="A46" t="str">
            <v>0090002290</v>
          </cell>
          <cell r="B46" t="str">
            <v xml:space="preserve"> 14.02.2024</v>
          </cell>
          <cell r="C46" t="str">
            <v>RITTAL GMBH &amp; CO. KG</v>
          </cell>
          <cell r="D46" t="str">
            <v>DE111796669</v>
          </cell>
          <cell r="G46" t="str">
            <v>Y1</v>
          </cell>
          <cell r="H46">
            <v>4.9760999999999997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89715.55</v>
          </cell>
          <cell r="X46">
            <v>0</v>
          </cell>
          <cell r="Y46">
            <v>0</v>
          </cell>
          <cell r="Z46">
            <v>46</v>
          </cell>
          <cell r="AA46" t="str">
            <v>14.02.2024</v>
          </cell>
        </row>
        <row r="47">
          <cell r="A47" t="str">
            <v>0090002291</v>
          </cell>
          <cell r="B47" t="str">
            <v xml:space="preserve"> 14.02.2024</v>
          </cell>
          <cell r="C47" t="str">
            <v>GENTHERM HUNGARY KFT.</v>
          </cell>
          <cell r="D47" t="str">
            <v>HU10485745</v>
          </cell>
          <cell r="E47" t="str">
            <v>10485745-2-44</v>
          </cell>
          <cell r="F47">
            <v>10485745</v>
          </cell>
          <cell r="G47" t="str">
            <v>Y1</v>
          </cell>
          <cell r="H47">
            <v>4.9760999999999997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68670.179999999993</v>
          </cell>
          <cell r="X47">
            <v>0</v>
          </cell>
          <cell r="Y47">
            <v>0</v>
          </cell>
          <cell r="Z47">
            <v>47</v>
          </cell>
          <cell r="AA47" t="str">
            <v>14.02.2024</v>
          </cell>
        </row>
        <row r="48">
          <cell r="A48" t="str">
            <v>0090002293</v>
          </cell>
          <cell r="B48" t="str">
            <v xml:space="preserve"> 16.02.2024</v>
          </cell>
          <cell r="C48" t="str">
            <v>BMZ POLAND SP. Z.O.O.</v>
          </cell>
          <cell r="D48" t="str">
            <v>PL6312609837</v>
          </cell>
          <cell r="G48" t="str">
            <v>Y1</v>
          </cell>
          <cell r="H48">
            <v>4.9767000000000001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36354.79</v>
          </cell>
          <cell r="X48">
            <v>0</v>
          </cell>
          <cell r="Y48">
            <v>0</v>
          </cell>
          <cell r="Z48">
            <v>50</v>
          </cell>
          <cell r="AA48" t="str">
            <v>16.02.2024</v>
          </cell>
        </row>
        <row r="49">
          <cell r="A49" t="str">
            <v>0090002295</v>
          </cell>
          <cell r="B49" t="str">
            <v xml:space="preserve"> 21.02.2024</v>
          </cell>
          <cell r="C49" t="str">
            <v>SIGNIFY POLAND SP. Z.O.O.</v>
          </cell>
          <cell r="D49" t="str">
            <v>PL5272707130</v>
          </cell>
          <cell r="G49" t="str">
            <v>Y1</v>
          </cell>
          <cell r="H49">
            <v>4.9771000000000001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18121.62</v>
          </cell>
          <cell r="X49">
            <v>0</v>
          </cell>
          <cell r="Y49">
            <v>0</v>
          </cell>
          <cell r="Z49">
            <v>52</v>
          </cell>
          <cell r="AA49" t="str">
            <v>21.02.2024</v>
          </cell>
        </row>
        <row r="50">
          <cell r="A50" t="str">
            <v>0090002296</v>
          </cell>
          <cell r="B50" t="str">
            <v xml:space="preserve"> 21.02.2024</v>
          </cell>
          <cell r="C50" t="str">
            <v>GENTHERM HUNGARY KFT.</v>
          </cell>
          <cell r="D50" t="str">
            <v>HU10485745</v>
          </cell>
          <cell r="E50" t="str">
            <v>10485745-2-44</v>
          </cell>
          <cell r="F50">
            <v>10485745</v>
          </cell>
          <cell r="G50" t="str">
            <v>Y1</v>
          </cell>
          <cell r="H50">
            <v>4.9771000000000001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68683.98</v>
          </cell>
          <cell r="X50">
            <v>0</v>
          </cell>
          <cell r="Y50">
            <v>0</v>
          </cell>
          <cell r="Z50">
            <v>53</v>
          </cell>
          <cell r="AA50" t="str">
            <v>21.02.2024</v>
          </cell>
        </row>
        <row r="51">
          <cell r="A51" t="str">
            <v>0090002297</v>
          </cell>
          <cell r="B51" t="str">
            <v xml:space="preserve"> 21.02.2024</v>
          </cell>
          <cell r="C51" t="str">
            <v>SIGNIFY MANUFACTURING SPAIN, S.L.</v>
          </cell>
          <cell r="D51" t="str">
            <v>ESB47435219</v>
          </cell>
          <cell r="G51" t="str">
            <v>Y1</v>
          </cell>
          <cell r="H51">
            <v>4.9771000000000001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94311.07</v>
          </cell>
          <cell r="X51">
            <v>0</v>
          </cell>
          <cell r="Y51">
            <v>0</v>
          </cell>
          <cell r="Z51">
            <v>54</v>
          </cell>
          <cell r="AA51" t="str">
            <v>21.02.2024</v>
          </cell>
        </row>
        <row r="52">
          <cell r="A52" t="str">
            <v>0090002300</v>
          </cell>
          <cell r="B52" t="str">
            <v xml:space="preserve"> 23.02.2024</v>
          </cell>
          <cell r="C52" t="str">
            <v>RITTAL GMBH &amp; CO. KG</v>
          </cell>
          <cell r="D52" t="str">
            <v>DE111796669</v>
          </cell>
          <cell r="G52" t="str">
            <v>Y1</v>
          </cell>
          <cell r="H52">
            <v>4.9768999999999997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86378.13</v>
          </cell>
          <cell r="X52">
            <v>0</v>
          </cell>
          <cell r="Y52">
            <v>0</v>
          </cell>
          <cell r="Z52">
            <v>57</v>
          </cell>
          <cell r="AA52" t="str">
            <v>23.02.2024</v>
          </cell>
        </row>
        <row r="53">
          <cell r="A53" t="str">
            <v>0090002301</v>
          </cell>
          <cell r="B53" t="str">
            <v xml:space="preserve"> 23.02.2024</v>
          </cell>
          <cell r="C53" t="str">
            <v>RST Rabe-System-Technik und Vertrie</v>
          </cell>
          <cell r="D53" t="str">
            <v>DE117576978</v>
          </cell>
          <cell r="E53">
            <v>5879606</v>
          </cell>
          <cell r="F53">
            <v>26550105</v>
          </cell>
          <cell r="G53" t="str">
            <v>Y1</v>
          </cell>
          <cell r="H53">
            <v>4.9768999999999997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137606.01</v>
          </cell>
          <cell r="X53">
            <v>0</v>
          </cell>
          <cell r="Y53">
            <v>0</v>
          </cell>
          <cell r="Z53">
            <v>58</v>
          </cell>
          <cell r="AA53" t="str">
            <v>23.02.2024</v>
          </cell>
        </row>
        <row r="54">
          <cell r="A54" t="str">
            <v>0090002302</v>
          </cell>
          <cell r="B54" t="str">
            <v xml:space="preserve"> 27.02.2024</v>
          </cell>
          <cell r="C54" t="str">
            <v>SIGNIFY POLAND SP. Z.O.O.</v>
          </cell>
          <cell r="D54" t="str">
            <v>PL5272707130</v>
          </cell>
          <cell r="G54" t="str">
            <v>Y1</v>
          </cell>
          <cell r="H54">
            <v>4.9730999999999996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130295.22</v>
          </cell>
          <cell r="X54">
            <v>0</v>
          </cell>
          <cell r="Y54">
            <v>0</v>
          </cell>
          <cell r="Z54">
            <v>59</v>
          </cell>
          <cell r="AA54" t="str">
            <v>27.02.2024</v>
          </cell>
        </row>
        <row r="55">
          <cell r="A55" t="str">
            <v>0090002303</v>
          </cell>
          <cell r="B55" t="str">
            <v xml:space="preserve"> 28.02.2024</v>
          </cell>
          <cell r="C55" t="str">
            <v>RITTAL GMBH &amp; CO. KG</v>
          </cell>
          <cell r="D55" t="str">
            <v>DE111796669</v>
          </cell>
          <cell r="G55" t="str">
            <v>Y1</v>
          </cell>
          <cell r="H55">
            <v>4.9686000000000003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49611.62</v>
          </cell>
          <cell r="X55">
            <v>0</v>
          </cell>
          <cell r="Y55">
            <v>0</v>
          </cell>
          <cell r="Z55">
            <v>60</v>
          </cell>
          <cell r="AA55" t="str">
            <v>28.02.2024</v>
          </cell>
        </row>
        <row r="56">
          <cell r="A56" t="str">
            <v>0090002304</v>
          </cell>
          <cell r="B56" t="str">
            <v xml:space="preserve"> 29.02.2024</v>
          </cell>
          <cell r="C56" t="str">
            <v>GENTHERM HUNGARY KFT.</v>
          </cell>
          <cell r="D56" t="str">
            <v>HU10485745</v>
          </cell>
          <cell r="E56" t="str">
            <v>10485745-2-44</v>
          </cell>
          <cell r="F56">
            <v>10485745</v>
          </cell>
          <cell r="G56" t="str">
            <v>Y1</v>
          </cell>
          <cell r="H56">
            <v>4.97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74301.5</v>
          </cell>
          <cell r="X56">
            <v>0</v>
          </cell>
          <cell r="Y56">
            <v>0</v>
          </cell>
          <cell r="Z56">
            <v>61</v>
          </cell>
          <cell r="AA56" t="str">
            <v>29.02.2024</v>
          </cell>
        </row>
        <row r="57">
          <cell r="A57" t="str">
            <v>0090002278</v>
          </cell>
          <cell r="B57" t="str">
            <v xml:space="preserve"> 02.02.2024</v>
          </cell>
          <cell r="C57" t="str">
            <v>SHOAL GROUP LIMITED T/A SWA</v>
          </cell>
          <cell r="D57" t="str">
            <v>02395173</v>
          </cell>
          <cell r="E57" t="str">
            <v>02395173</v>
          </cell>
          <cell r="G57" t="str">
            <v>Y8</v>
          </cell>
          <cell r="H57">
            <v>5.7206999999999999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149751.22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34</v>
          </cell>
          <cell r="AA57" t="str">
            <v>02.02.2024</v>
          </cell>
        </row>
        <row r="58">
          <cell r="A58" t="str">
            <v>0090002284</v>
          </cell>
          <cell r="B58" t="str">
            <v xml:space="preserve"> 09.02.2024</v>
          </cell>
          <cell r="C58" t="str">
            <v>Bimed Teknik Aletler San. ve Tic. A</v>
          </cell>
          <cell r="D58">
            <v>8430026332</v>
          </cell>
          <cell r="E58" t="str">
            <v>MARMARA KURUMLAR</v>
          </cell>
          <cell r="F58">
            <v>8430026332</v>
          </cell>
          <cell r="G58" t="str">
            <v>Y8</v>
          </cell>
          <cell r="H58">
            <v>4.9265999999999996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96972.58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40</v>
          </cell>
          <cell r="AA58" t="str">
            <v>09.02.2024</v>
          </cell>
        </row>
        <row r="59">
          <cell r="A59" t="str">
            <v>0090002285</v>
          </cell>
          <cell r="B59" t="str">
            <v xml:space="preserve"> 09.02.2024</v>
          </cell>
          <cell r="C59" t="str">
            <v>Bimed Teknik Aletler San. ve Tic. A</v>
          </cell>
          <cell r="D59">
            <v>8430026332</v>
          </cell>
          <cell r="E59" t="str">
            <v>MARMARA KURUMLAR</v>
          </cell>
          <cell r="F59">
            <v>8430026332</v>
          </cell>
          <cell r="G59" t="str">
            <v>Y8</v>
          </cell>
          <cell r="H59">
            <v>4.9265999999999996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52417.84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41</v>
          </cell>
          <cell r="AA59" t="str">
            <v>09.02.2024</v>
          </cell>
        </row>
        <row r="60">
          <cell r="A60" t="str">
            <v>0090002298</v>
          </cell>
          <cell r="B60" t="str">
            <v xml:space="preserve"> 23.02.2024</v>
          </cell>
          <cell r="C60" t="str">
            <v>Bimed Teknik Aletler San. ve Tic. A</v>
          </cell>
          <cell r="D60">
            <v>8430026332</v>
          </cell>
          <cell r="E60" t="str">
            <v>MARMARA KURUMLAR</v>
          </cell>
          <cell r="F60">
            <v>8430026332</v>
          </cell>
          <cell r="G60" t="str">
            <v>Y8</v>
          </cell>
          <cell r="H60">
            <v>4.9768999999999997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36433.199999999997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55</v>
          </cell>
          <cell r="AA60" t="str">
            <v>23.02.2024</v>
          </cell>
        </row>
        <row r="61">
          <cell r="A61" t="str">
            <v>0090002299</v>
          </cell>
          <cell r="B61" t="str">
            <v xml:space="preserve"> 23.02.2024</v>
          </cell>
          <cell r="C61" t="str">
            <v>Bimed Teknik Aletler San. ve Tic. A</v>
          </cell>
          <cell r="D61">
            <v>8430026332</v>
          </cell>
          <cell r="E61" t="str">
            <v>MARMARA KURUMLAR</v>
          </cell>
          <cell r="F61">
            <v>8430026332</v>
          </cell>
          <cell r="G61" t="str">
            <v>Y8</v>
          </cell>
          <cell r="H61">
            <v>4.9768999999999997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69981.929999999993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56</v>
          </cell>
          <cell r="AA61" t="str">
            <v>23.02.2024</v>
          </cell>
        </row>
        <row r="62">
          <cell r="A62" t="str">
            <v>E90000079</v>
          </cell>
          <cell r="B62" t="str">
            <v xml:space="preserve"> 28.02.2024</v>
          </cell>
          <cell r="C62" t="str">
            <v>Bimed Teknik Aletler San. ve Tic. A</v>
          </cell>
          <cell r="D62">
            <v>8430026332</v>
          </cell>
          <cell r="E62" t="str">
            <v>MARMARA KURUMLAR</v>
          </cell>
          <cell r="F62">
            <v>8430026332</v>
          </cell>
          <cell r="G62" t="str">
            <v>Y8</v>
          </cell>
          <cell r="H62">
            <v>4.9686000000000003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337.02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18000001</v>
          </cell>
          <cell r="AA62" t="str">
            <v>28.02.2024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ia Tunaru" refreshedDate="45372.875193865744" createdVersion="8" refreshedVersion="8" minRefreshableVersion="3" recordCount="23" xr:uid="{00000000-000A-0000-FFFF-FFFF07000000}">
  <cacheSource type="worksheet">
    <worksheetSource name="Table1"/>
  </cacheSource>
  <cacheFields count="4">
    <cacheField name="Name " numFmtId="0">
      <sharedItems containsBlank="1" count="23">
        <s v="BMZ POLAND SP. Z.O.O."/>
        <s v="SIGNIFY POLAND SP. Z.O.O."/>
        <s v="GENTHERM HUNGARY KFT."/>
        <s v="GAESTOPAS INSTALACIONES ELECTRICAS"/>
        <s v="SIGNIFY MANUFACTURING SPAIN, S.L."/>
        <s v="RITTAL GMBH &amp; CO. KG"/>
        <s v="CLS-LED BV"/>
        <s v="ELTEK S.R.O"/>
        <s v="RST Rabe-System-Technik und Vertrie"/>
        <s v="SAVOY MOULAGE CLUSES" u="1"/>
        <s v="FLEXA GMBH &amp; CO PRODUKTION UND" u="1"/>
        <s v="SIGNIFY DANMARK A/S" u="1"/>
        <s v="FIDELTRONIK POLAND SP. Z.O.O." u="1"/>
        <s v="KION BATTERY SYSTEMS GMBH" u="1"/>
        <m u="1"/>
        <s v="FRIEDRICH LUTZE GMBH" u="1"/>
        <s v="RITTAL HOF GMBH &amp; CO. KG" u="1"/>
        <s v="DELTA ELECTRONICS (SLOVAKIA) S.R.O" u="1"/>
        <s v="RVA ENERGIETECHNIK GMBH &amp; CO.KG" u="1"/>
        <s v="BECKER SERVICE GMBH" u="1"/>
        <s v="BMZ BATTERIEN-MONTAGE-ZENTRUM GMBH" u="1"/>
        <s v="RITTAL RGS GROSSSCHALTSSCHRAENKE GM" u="1"/>
        <s v="BEVER INNOVATIONS" u="1"/>
      </sharedItems>
    </cacheField>
    <cacheField name="VAT" numFmtId="0">
      <sharedItems containsBlank="1" count="23">
        <s v="PL6312609837"/>
        <s v="PL5272707130"/>
        <s v="HU10485745"/>
        <s v="ESB20055703"/>
        <s v="ESB47435219"/>
        <s v="DE111796669"/>
        <s v="NL009592696B01"/>
        <s v="SK2021919372"/>
        <s v="DE117576978"/>
        <s v="FR88325437127" u="1"/>
        <s v="DE112860892" u="1"/>
        <s v="DK36967226" u="1"/>
        <s v="PL5521298418" u="1"/>
        <s v="DE327560322" u="1"/>
        <m u="1"/>
        <s v="DE138277380" u="1"/>
        <s v="SK2022215371" u="1"/>
        <s v="NL812013979B01" u="1"/>
        <s v="DE147223695" u="1"/>
        <s v="DE213072946" u="1"/>
        <s v="DE313634949" u="1"/>
        <s v="DE811770243" u="1"/>
        <s v="FR52879987667" u="1"/>
      </sharedItems>
    </cacheField>
    <cacheField name="cod" numFmtId="0">
      <sharedItems/>
    </cacheField>
    <cacheField name="Value" numFmtId="0">
      <sharedItems containsSemiMixedTypes="0" containsString="0" containsNumber="1" minValue="1029.6600000000001" maxValue="192452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s v="Y1"/>
    <n v="13893.01"/>
  </r>
  <r>
    <x v="1"/>
    <x v="1"/>
    <s v="Y1"/>
    <n v="21385.39"/>
  </r>
  <r>
    <x v="2"/>
    <x v="2"/>
    <s v="Y1"/>
    <n v="67987.08"/>
  </r>
  <r>
    <x v="3"/>
    <x v="3"/>
    <s v="Y1"/>
    <n v="192452.55"/>
  </r>
  <r>
    <x v="1"/>
    <x v="1"/>
    <s v="Y1"/>
    <n v="70987.38"/>
  </r>
  <r>
    <x v="4"/>
    <x v="4"/>
    <s v="Y1"/>
    <n v="7657.41"/>
  </r>
  <r>
    <x v="2"/>
    <x v="2"/>
    <s v="Y1"/>
    <n v="67987.08"/>
  </r>
  <r>
    <x v="5"/>
    <x v="5"/>
    <s v="Y1"/>
    <n v="40981.379999999997"/>
  </r>
  <r>
    <x v="1"/>
    <x v="1"/>
    <s v="Y1"/>
    <n v="1029.6600000000001"/>
  </r>
  <r>
    <x v="4"/>
    <x v="4"/>
    <s v="Y1"/>
    <n v="4877.33"/>
  </r>
  <r>
    <x v="6"/>
    <x v="6"/>
    <s v="Y1"/>
    <n v="20199.060000000001"/>
  </r>
  <r>
    <x v="7"/>
    <x v="7"/>
    <s v="Y1"/>
    <n v="3301.56"/>
  </r>
  <r>
    <x v="5"/>
    <x v="5"/>
    <s v="Y1"/>
    <n v="89715.55"/>
  </r>
  <r>
    <x v="2"/>
    <x v="2"/>
    <s v="Y1"/>
    <n v="68670.179999999993"/>
  </r>
  <r>
    <x v="0"/>
    <x v="0"/>
    <s v="Y1"/>
    <n v="36354.79"/>
  </r>
  <r>
    <x v="1"/>
    <x v="1"/>
    <s v="Y1"/>
    <n v="18121.62"/>
  </r>
  <r>
    <x v="2"/>
    <x v="2"/>
    <s v="Y1"/>
    <n v="68683.98"/>
  </r>
  <r>
    <x v="4"/>
    <x v="4"/>
    <s v="Y1"/>
    <n v="94311.07"/>
  </r>
  <r>
    <x v="5"/>
    <x v="5"/>
    <s v="Y1"/>
    <n v="86378.13"/>
  </r>
  <r>
    <x v="8"/>
    <x v="8"/>
    <s v="Y1"/>
    <n v="137606.01"/>
  </r>
  <r>
    <x v="1"/>
    <x v="1"/>
    <s v="Y1"/>
    <n v="130295.22"/>
  </r>
  <r>
    <x v="5"/>
    <x v="5"/>
    <s v="Y1"/>
    <n v="49611.62"/>
  </r>
  <r>
    <x v="2"/>
    <x v="2"/>
    <s v="Y1"/>
    <n v="7430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22" firstHeaderRow="1" firstDataRow="1" firstDataCol="1"/>
  <pivotFields count="4">
    <pivotField axis="axisRow" showAll="0">
      <items count="24">
        <item m="1" x="20"/>
        <item x="6"/>
        <item m="1" x="15"/>
        <item x="3"/>
        <item x="2"/>
        <item x="5"/>
        <item m="1" x="18"/>
        <item m="1" x="9"/>
        <item m="1" x="11"/>
        <item x="4"/>
        <item x="1"/>
        <item m="1" x="14"/>
        <item m="1" x="21"/>
        <item x="8"/>
        <item x="0"/>
        <item m="1" x="17"/>
        <item m="1" x="16"/>
        <item m="1" x="10"/>
        <item m="1" x="19"/>
        <item m="1" x="12"/>
        <item m="1" x="22"/>
        <item x="7"/>
        <item m="1" x="13"/>
        <item t="default"/>
      </items>
    </pivotField>
    <pivotField axis="axisRow" showAll="0">
      <items count="24">
        <item x="5"/>
        <item m="1" x="18"/>
        <item m="1" x="20"/>
        <item m="1" x="21"/>
        <item m="1" x="11"/>
        <item x="3"/>
        <item x="4"/>
        <item m="1" x="22"/>
        <item x="2"/>
        <item x="6"/>
        <item x="1"/>
        <item m="1" x="14"/>
        <item m="1" x="19"/>
        <item x="8"/>
        <item x="0"/>
        <item m="1" x="16"/>
        <item m="1" x="10"/>
        <item m="1" x="15"/>
        <item m="1" x="12"/>
        <item m="1" x="9"/>
        <item m="1" x="17"/>
        <item x="7"/>
        <item m="1" x="13"/>
        <item t="default"/>
      </items>
    </pivotField>
    <pivotField showAll="0"/>
    <pivotField dataField="1" showAll="0"/>
  </pivotFields>
  <rowFields count="2">
    <field x="0"/>
    <field x="1"/>
  </rowFields>
  <rowItems count="19">
    <i>
      <x v="1"/>
    </i>
    <i r="1">
      <x v="9"/>
    </i>
    <i>
      <x v="3"/>
    </i>
    <i r="1">
      <x v="5"/>
    </i>
    <i>
      <x v="4"/>
    </i>
    <i r="1">
      <x v="8"/>
    </i>
    <i>
      <x v="5"/>
    </i>
    <i r="1">
      <x/>
    </i>
    <i>
      <x v="9"/>
    </i>
    <i r="1">
      <x v="6"/>
    </i>
    <i>
      <x v="10"/>
    </i>
    <i r="1">
      <x v="10"/>
    </i>
    <i>
      <x v="13"/>
    </i>
    <i r="1">
      <x v="13"/>
    </i>
    <i>
      <x v="14"/>
    </i>
    <i r="1">
      <x v="14"/>
    </i>
    <i>
      <x v="21"/>
    </i>
    <i r="1">
      <x v="21"/>
    </i>
    <i t="grand">
      <x/>
    </i>
  </rowItems>
  <colItems count="1">
    <i/>
  </colItems>
  <dataFields count="1">
    <dataField name="Sum of Value" fld="3" baseField="0" baseItem="0"/>
  </dataFields>
  <formats count="28">
    <format dxfId="31">
      <pivotArea collapsedLevelsAreSubtotals="1" fieldPosition="0">
        <references count="1">
          <reference field="0" count="1">
            <x v="1"/>
          </reference>
        </references>
      </pivotArea>
    </format>
    <format dxfId="30">
      <pivotArea collapsedLevelsAreSubtotals="1" fieldPosition="0">
        <references count="2">
          <reference field="0" count="1" selected="0">
            <x v="1"/>
          </reference>
          <reference field="1" count="1">
            <x v="9"/>
          </reference>
        </references>
      </pivotArea>
    </format>
    <format dxfId="29">
      <pivotArea collapsedLevelsAreSubtotals="1" fieldPosition="0">
        <references count="1">
          <reference field="0" count="1">
            <x v="2"/>
          </reference>
        </references>
      </pivotArea>
    </format>
    <format dxfId="28">
      <pivotArea collapsedLevelsAreSubtotals="1" fieldPosition="0">
        <references count="2">
          <reference field="0" count="1" selected="0">
            <x v="2"/>
          </reference>
          <reference field="1" count="1">
            <x v="1"/>
          </reference>
        </references>
      </pivotArea>
    </format>
    <format dxfId="27">
      <pivotArea collapsedLevelsAreSubtotals="1" fieldPosition="0">
        <references count="1">
          <reference field="0" count="1">
            <x v="3"/>
          </reference>
        </references>
      </pivotArea>
    </format>
    <format dxfId="26">
      <pivotArea collapsedLevelsAreSubtotals="1" fieldPosition="0">
        <references count="2">
          <reference field="0" count="1" selected="0">
            <x v="3"/>
          </reference>
          <reference field="1" count="1">
            <x v="5"/>
          </reference>
        </references>
      </pivotArea>
    </format>
    <format dxfId="25">
      <pivotArea collapsedLevelsAreSubtotals="1" fieldPosition="0">
        <references count="1">
          <reference field="0" count="1">
            <x v="4"/>
          </reference>
        </references>
      </pivotArea>
    </format>
    <format dxfId="24">
      <pivotArea collapsedLevelsAreSubtotals="1" fieldPosition="0">
        <references count="2">
          <reference field="0" count="1" selected="0">
            <x v="4"/>
          </reference>
          <reference field="1" count="1">
            <x v="8"/>
          </reference>
        </references>
      </pivotArea>
    </format>
    <format dxfId="23">
      <pivotArea collapsedLevelsAreSubtotals="1" fieldPosition="0">
        <references count="1">
          <reference field="0" count="1">
            <x v="5"/>
          </reference>
        </references>
      </pivotArea>
    </format>
    <format dxfId="22">
      <pivotArea collapsedLevelsAreSubtotals="1" fieldPosition="0">
        <references count="2">
          <reference field="0" count="1" selected="0">
            <x v="5"/>
          </reference>
          <reference field="1" count="1">
            <x v="0"/>
          </reference>
        </references>
      </pivotArea>
    </format>
    <format dxfId="21">
      <pivotArea collapsedLevelsAreSubtotals="1" fieldPosition="0">
        <references count="1">
          <reference field="0" count="1">
            <x v="7"/>
          </reference>
        </references>
      </pivotArea>
    </format>
    <format dxfId="20">
      <pivotArea collapsedLevelsAreSubtotals="1" fieldPosition="0">
        <references count="2">
          <reference field="0" count="1" selected="0">
            <x v="7"/>
          </reference>
          <reference field="1" count="1">
            <x v="19"/>
          </reference>
        </references>
      </pivotArea>
    </format>
    <format dxfId="19">
      <pivotArea collapsedLevelsAreSubtotals="1" fieldPosition="0">
        <references count="1">
          <reference field="0" count="1">
            <x v="11"/>
          </reference>
        </references>
      </pivotArea>
    </format>
    <format dxfId="18">
      <pivotArea collapsedLevelsAreSubtotals="1" fieldPosition="0">
        <references count="2">
          <reference field="0" count="1" selected="0">
            <x v="11"/>
          </reference>
          <reference field="1" count="1">
            <x v="11"/>
          </reference>
        </references>
      </pivotArea>
    </format>
    <format dxfId="17">
      <pivotArea collapsedLevelsAreSubtotals="1" fieldPosition="0">
        <references count="1">
          <reference field="0" count="1">
            <x v="20"/>
          </reference>
        </references>
      </pivotArea>
    </format>
    <format dxfId="16">
      <pivotArea collapsedLevelsAreSubtotals="1" fieldPosition="0">
        <references count="2">
          <reference field="0" count="1" selected="0">
            <x v="20"/>
          </reference>
          <reference field="1" count="1">
            <x v="20"/>
          </reference>
        </references>
      </pivotArea>
    </format>
    <format dxfId="15">
      <pivotArea collapsedLevelsAreSubtotals="1" fieldPosition="0">
        <references count="1">
          <reference field="0" count="1">
            <x v="8"/>
          </reference>
        </references>
      </pivotArea>
    </format>
    <format dxfId="14">
      <pivotArea collapsedLevelsAreSubtotals="1" fieldPosition="0">
        <references count="2">
          <reference field="0" count="1" selected="0">
            <x v="8"/>
          </reference>
          <reference field="1" count="1">
            <x v="4"/>
          </reference>
        </references>
      </pivotArea>
    </format>
    <format dxfId="13">
      <pivotArea collapsedLevelsAreSubtotals="1" fieldPosition="0">
        <references count="1">
          <reference field="0" count="1">
            <x v="9"/>
          </reference>
        </references>
      </pivotArea>
    </format>
    <format dxfId="12">
      <pivotArea collapsedLevelsAreSubtotals="1" fieldPosition="0">
        <references count="2">
          <reference field="0" count="1" selected="0">
            <x v="9"/>
          </reference>
          <reference field="1" count="1">
            <x v="6"/>
          </reference>
        </references>
      </pivotArea>
    </format>
    <format dxfId="11">
      <pivotArea collapsedLevelsAreSubtotals="1" fieldPosition="0">
        <references count="1">
          <reference field="0" count="1">
            <x v="10"/>
          </reference>
        </references>
      </pivotArea>
    </format>
    <format dxfId="10">
      <pivotArea collapsedLevelsAreSubtotals="1" fieldPosition="0">
        <references count="2">
          <reference field="0" count="1" selected="0">
            <x v="10"/>
          </reference>
          <reference field="1" count="1">
            <x v="10"/>
          </reference>
        </references>
      </pivotArea>
    </format>
    <format dxfId="9">
      <pivotArea collapsedLevelsAreSubtotals="1" fieldPosition="0">
        <references count="1">
          <reference field="0" count="1">
            <x v="13"/>
          </reference>
        </references>
      </pivotArea>
    </format>
    <format dxfId="8">
      <pivotArea collapsedLevelsAreSubtotals="1" fieldPosition="0">
        <references count="2">
          <reference field="0" count="1" selected="0">
            <x v="13"/>
          </reference>
          <reference field="1" count="1">
            <x v="13"/>
          </reference>
        </references>
      </pivotArea>
    </format>
    <format dxfId="7">
      <pivotArea collapsedLevelsAreSubtotals="1" fieldPosition="0">
        <references count="1">
          <reference field="0" count="1">
            <x v="15"/>
          </reference>
        </references>
      </pivotArea>
    </format>
    <format dxfId="6">
      <pivotArea collapsedLevelsAreSubtotals="1" fieldPosition="0">
        <references count="2">
          <reference field="0" count="1" selected="0">
            <x v="15"/>
          </reference>
          <reference field="1" count="1">
            <x v="15"/>
          </reference>
        </references>
      </pivotArea>
    </format>
    <format dxfId="5">
      <pivotArea collapsedLevelsAreSubtotals="1" fieldPosition="0">
        <references count="1">
          <reference field="0" count="1">
            <x v="14"/>
          </reference>
        </references>
      </pivotArea>
    </format>
    <format dxfId="4">
      <pivotArea collapsedLevelsAreSubtotals="1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E26" totalsRowShown="0">
  <autoFilter ref="B3:E26" xr:uid="{00000000-0009-0000-0100-000001000000}"/>
  <tableColumns count="4">
    <tableColumn id="1" xr3:uid="{00000000-0010-0000-0000-000001000000}" name="Name " dataDxfId="3"/>
    <tableColumn id="2" xr3:uid="{00000000-0010-0000-0000-000002000000}" name="VAT" dataDxfId="2"/>
    <tableColumn id="3" xr3:uid="{00000000-0010-0000-0000-000003000000}" name="cod" dataDxfId="1"/>
    <tableColumn id="4" xr3:uid="{00000000-0010-0000-0000-000004000000}" name="Valu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>
    <tabColor rgb="FFFFC000"/>
  </sheetPr>
  <dimension ref="A2:BA320"/>
  <sheetViews>
    <sheetView zoomScale="85" zoomScaleNormal="85" workbookViewId="0">
      <pane ySplit="13" topLeftCell="A141" activePane="bottomLeft" state="frozen"/>
      <selection pane="bottomLeft" activeCell="G153" sqref="G153"/>
    </sheetView>
  </sheetViews>
  <sheetFormatPr defaultColWidth="9.28515625" defaultRowHeight="10.199999999999999" outlineLevelCol="1" x14ac:dyDescent="0.2"/>
  <cols>
    <col min="1" max="1" width="4.42578125" customWidth="1"/>
    <col min="2" max="2" width="35.85546875" style="33" customWidth="1"/>
    <col min="3" max="3" width="12" customWidth="1"/>
    <col min="4" max="4" width="14.42578125" customWidth="1"/>
    <col min="5" max="5" width="9.42578125" customWidth="1"/>
    <col min="6" max="6" width="41.140625" customWidth="1"/>
    <col min="7" max="7" width="16.42578125" bestFit="1" customWidth="1"/>
    <col min="8" max="8" width="14.140625" customWidth="1"/>
    <col min="9" max="9" width="19.85546875" customWidth="1"/>
    <col min="10" max="10" width="18.7109375" customWidth="1"/>
    <col min="11" max="11" width="18.140625" customWidth="1"/>
    <col min="12" max="12" width="16.28515625" style="108" customWidth="1"/>
    <col min="13" max="13" width="18.140625" customWidth="1"/>
    <col min="14" max="14" width="15.42578125" customWidth="1"/>
    <col min="15" max="15" width="18" customWidth="1"/>
    <col min="16" max="16" width="15.140625" customWidth="1"/>
    <col min="17" max="17" width="13" customWidth="1"/>
    <col min="18" max="18" width="13.42578125" customWidth="1"/>
    <col min="19" max="19" width="18.140625" customWidth="1"/>
    <col min="20" max="20" width="14.42578125" customWidth="1" outlineLevel="1"/>
    <col min="21" max="21" width="15.42578125" customWidth="1" outlineLevel="1"/>
    <col min="22" max="22" width="14.42578125" customWidth="1" outlineLevel="1"/>
    <col min="23" max="23" width="15.85546875" customWidth="1" outlineLevel="1"/>
    <col min="24" max="24" width="14.42578125" customWidth="1" outlineLevel="1"/>
    <col min="25" max="25" width="13" customWidth="1" outlineLevel="1"/>
    <col min="26" max="26" width="17" customWidth="1" outlineLevel="1"/>
    <col min="27" max="27" width="20.140625" customWidth="1" outlineLevel="1"/>
    <col min="28" max="28" width="11" customWidth="1" outlineLevel="1"/>
    <col min="29" max="30" width="20.140625" customWidth="1" outlineLevel="1"/>
    <col min="31" max="31" width="12.28515625" customWidth="1" outlineLevel="1"/>
    <col min="32" max="32" width="18.28515625" customWidth="1" outlineLevel="1"/>
    <col min="33" max="33" width="18.85546875" customWidth="1" outlineLevel="1"/>
    <col min="34" max="34" width="14.140625" customWidth="1" outlineLevel="1"/>
    <col min="35" max="35" width="13.7109375" customWidth="1" outlineLevel="1"/>
    <col min="36" max="36" width="11" customWidth="1" outlineLevel="1"/>
    <col min="37" max="37" width="15.42578125" customWidth="1" outlineLevel="1"/>
    <col min="38" max="38" width="14.42578125" customWidth="1" outlineLevel="1"/>
    <col min="39" max="39" width="35" customWidth="1" outlineLevel="1"/>
    <col min="40" max="40" width="14" customWidth="1"/>
    <col min="41" max="41" width="13.28515625" customWidth="1"/>
    <col min="42" max="42" width="13.140625" customWidth="1"/>
    <col min="43" max="43" width="9.42578125" customWidth="1"/>
    <col min="44" max="44" width="18.140625" customWidth="1"/>
    <col min="45" max="45" width="14.42578125" bestFit="1" customWidth="1"/>
    <col min="46" max="46" width="26" bestFit="1" customWidth="1"/>
    <col min="47" max="47" width="13.5703125" bestFit="1" customWidth="1"/>
    <col min="48" max="48" width="11.42578125" bestFit="1" customWidth="1"/>
    <col min="49" max="49" width="15.140625" customWidth="1"/>
    <col min="50" max="50" width="25.7109375" customWidth="1"/>
    <col min="257" max="257" width="4.42578125" customWidth="1"/>
    <col min="258" max="258" width="21.7109375" customWidth="1"/>
    <col min="259" max="259" width="7.42578125" customWidth="1"/>
    <col min="260" max="260" width="12.42578125" customWidth="1"/>
    <col min="261" max="261" width="9.42578125" customWidth="1"/>
    <col min="262" max="262" width="40.28515625" customWidth="1"/>
    <col min="263" max="263" width="15.42578125" bestFit="1" customWidth="1"/>
    <col min="264" max="264" width="7.28515625" bestFit="1" customWidth="1"/>
    <col min="265" max="265" width="10" customWidth="1"/>
    <col min="266" max="266" width="15.7109375" bestFit="1" customWidth="1"/>
    <col min="267" max="267" width="13.7109375" bestFit="1" customWidth="1"/>
    <col min="268" max="268" width="10.28515625" customWidth="1"/>
    <col min="269" max="269" width="14.42578125" customWidth="1"/>
    <col min="270" max="270" width="13.42578125" customWidth="1"/>
    <col min="271" max="271" width="18" customWidth="1"/>
    <col min="272" max="274" width="12" customWidth="1"/>
    <col min="275" max="275" width="17.28515625" customWidth="1"/>
    <col min="276" max="277" width="13" customWidth="1"/>
    <col min="278" max="278" width="14" customWidth="1"/>
    <col min="279" max="279" width="12.42578125" customWidth="1"/>
    <col min="280" max="280" width="12" customWidth="1"/>
    <col min="281" max="281" width="9.7109375" customWidth="1"/>
    <col min="282" max="283" width="14.7109375" customWidth="1"/>
    <col min="284" max="284" width="7.7109375" customWidth="1"/>
    <col min="285" max="285" width="13.42578125" customWidth="1"/>
    <col min="286" max="286" width="14.7109375" customWidth="1"/>
    <col min="287" max="287" width="8.140625" customWidth="1"/>
    <col min="288" max="289" width="9.42578125" customWidth="1"/>
    <col min="290" max="290" width="14.140625" customWidth="1"/>
    <col min="291" max="291" width="11.42578125" customWidth="1"/>
    <col min="292" max="292" width="11" customWidth="1"/>
    <col min="293" max="294" width="9.42578125" customWidth="1"/>
    <col min="295" max="295" width="16.28515625" customWidth="1"/>
    <col min="296" max="296" width="17.28515625" customWidth="1"/>
    <col min="297" max="297" width="13.28515625" customWidth="1"/>
    <col min="298" max="298" width="13.140625" customWidth="1"/>
    <col min="299" max="299" width="9.42578125" customWidth="1"/>
    <col min="300" max="300" width="24.140625" customWidth="1"/>
    <col min="301" max="301" width="11.7109375" customWidth="1"/>
    <col min="302" max="302" width="12.28515625" customWidth="1"/>
    <col min="303" max="303" width="10.7109375" customWidth="1"/>
    <col min="304" max="304" width="9.42578125" bestFit="1" customWidth="1"/>
    <col min="305" max="305" width="15.140625" customWidth="1"/>
    <col min="306" max="306" width="25.7109375" customWidth="1"/>
    <col min="513" max="513" width="4.42578125" customWidth="1"/>
    <col min="514" max="514" width="21.7109375" customWidth="1"/>
    <col min="515" max="515" width="7.42578125" customWidth="1"/>
    <col min="516" max="516" width="12.42578125" customWidth="1"/>
    <col min="517" max="517" width="9.42578125" customWidth="1"/>
    <col min="518" max="518" width="40.28515625" customWidth="1"/>
    <col min="519" max="519" width="15.42578125" bestFit="1" customWidth="1"/>
    <col min="520" max="520" width="7.28515625" bestFit="1" customWidth="1"/>
    <col min="521" max="521" width="10" customWidth="1"/>
    <col min="522" max="522" width="15.7109375" bestFit="1" customWidth="1"/>
    <col min="523" max="523" width="13.7109375" bestFit="1" customWidth="1"/>
    <col min="524" max="524" width="10.28515625" customWidth="1"/>
    <col min="525" max="525" width="14.42578125" customWidth="1"/>
    <col min="526" max="526" width="13.42578125" customWidth="1"/>
    <col min="527" max="527" width="18" customWidth="1"/>
    <col min="528" max="530" width="12" customWidth="1"/>
    <col min="531" max="531" width="17.28515625" customWidth="1"/>
    <col min="532" max="533" width="13" customWidth="1"/>
    <col min="534" max="534" width="14" customWidth="1"/>
    <col min="535" max="535" width="12.42578125" customWidth="1"/>
    <col min="536" max="536" width="12" customWidth="1"/>
    <col min="537" max="537" width="9.7109375" customWidth="1"/>
    <col min="538" max="539" width="14.7109375" customWidth="1"/>
    <col min="540" max="540" width="7.7109375" customWidth="1"/>
    <col min="541" max="541" width="13.42578125" customWidth="1"/>
    <col min="542" max="542" width="14.7109375" customWidth="1"/>
    <col min="543" max="543" width="8.140625" customWidth="1"/>
    <col min="544" max="545" width="9.42578125" customWidth="1"/>
    <col min="546" max="546" width="14.140625" customWidth="1"/>
    <col min="547" max="547" width="11.42578125" customWidth="1"/>
    <col min="548" max="548" width="11" customWidth="1"/>
    <col min="549" max="550" width="9.42578125" customWidth="1"/>
    <col min="551" max="551" width="16.28515625" customWidth="1"/>
    <col min="552" max="552" width="17.28515625" customWidth="1"/>
    <col min="553" max="553" width="13.28515625" customWidth="1"/>
    <col min="554" max="554" width="13.140625" customWidth="1"/>
    <col min="555" max="555" width="9.42578125" customWidth="1"/>
    <col min="556" max="556" width="24.140625" customWidth="1"/>
    <col min="557" max="557" width="11.7109375" customWidth="1"/>
    <col min="558" max="558" width="12.28515625" customWidth="1"/>
    <col min="559" max="559" width="10.7109375" customWidth="1"/>
    <col min="560" max="560" width="9.42578125" bestFit="1" customWidth="1"/>
    <col min="561" max="561" width="15.140625" customWidth="1"/>
    <col min="562" max="562" width="25.7109375" customWidth="1"/>
    <col min="769" max="769" width="4.42578125" customWidth="1"/>
    <col min="770" max="770" width="21.7109375" customWidth="1"/>
    <col min="771" max="771" width="7.42578125" customWidth="1"/>
    <col min="772" max="772" width="12.42578125" customWidth="1"/>
    <col min="773" max="773" width="9.42578125" customWidth="1"/>
    <col min="774" max="774" width="40.28515625" customWidth="1"/>
    <col min="775" max="775" width="15.42578125" bestFit="1" customWidth="1"/>
    <col min="776" max="776" width="7.28515625" bestFit="1" customWidth="1"/>
    <col min="777" max="777" width="10" customWidth="1"/>
    <col min="778" max="778" width="15.7109375" bestFit="1" customWidth="1"/>
    <col min="779" max="779" width="13.7109375" bestFit="1" customWidth="1"/>
    <col min="780" max="780" width="10.28515625" customWidth="1"/>
    <col min="781" max="781" width="14.42578125" customWidth="1"/>
    <col min="782" max="782" width="13.42578125" customWidth="1"/>
    <col min="783" max="783" width="18" customWidth="1"/>
    <col min="784" max="786" width="12" customWidth="1"/>
    <col min="787" max="787" width="17.28515625" customWidth="1"/>
    <col min="788" max="789" width="13" customWidth="1"/>
    <col min="790" max="790" width="14" customWidth="1"/>
    <col min="791" max="791" width="12.42578125" customWidth="1"/>
    <col min="792" max="792" width="12" customWidth="1"/>
    <col min="793" max="793" width="9.7109375" customWidth="1"/>
    <col min="794" max="795" width="14.7109375" customWidth="1"/>
    <col min="796" max="796" width="7.7109375" customWidth="1"/>
    <col min="797" max="797" width="13.42578125" customWidth="1"/>
    <col min="798" max="798" width="14.7109375" customWidth="1"/>
    <col min="799" max="799" width="8.140625" customWidth="1"/>
    <col min="800" max="801" width="9.42578125" customWidth="1"/>
    <col min="802" max="802" width="14.140625" customWidth="1"/>
    <col min="803" max="803" width="11.42578125" customWidth="1"/>
    <col min="804" max="804" width="11" customWidth="1"/>
    <col min="805" max="806" width="9.42578125" customWidth="1"/>
    <col min="807" max="807" width="16.28515625" customWidth="1"/>
    <col min="808" max="808" width="17.28515625" customWidth="1"/>
    <col min="809" max="809" width="13.28515625" customWidth="1"/>
    <col min="810" max="810" width="13.140625" customWidth="1"/>
    <col min="811" max="811" width="9.42578125" customWidth="1"/>
    <col min="812" max="812" width="24.140625" customWidth="1"/>
    <col min="813" max="813" width="11.7109375" customWidth="1"/>
    <col min="814" max="814" width="12.28515625" customWidth="1"/>
    <col min="815" max="815" width="10.7109375" customWidth="1"/>
    <col min="816" max="816" width="9.42578125" bestFit="1" customWidth="1"/>
    <col min="817" max="817" width="15.140625" customWidth="1"/>
    <col min="818" max="818" width="25.7109375" customWidth="1"/>
    <col min="1025" max="1025" width="4.42578125" customWidth="1"/>
    <col min="1026" max="1026" width="21.7109375" customWidth="1"/>
    <col min="1027" max="1027" width="7.42578125" customWidth="1"/>
    <col min="1028" max="1028" width="12.42578125" customWidth="1"/>
    <col min="1029" max="1029" width="9.42578125" customWidth="1"/>
    <col min="1030" max="1030" width="40.28515625" customWidth="1"/>
    <col min="1031" max="1031" width="15.42578125" bestFit="1" customWidth="1"/>
    <col min="1032" max="1032" width="7.28515625" bestFit="1" customWidth="1"/>
    <col min="1033" max="1033" width="10" customWidth="1"/>
    <col min="1034" max="1034" width="15.7109375" bestFit="1" customWidth="1"/>
    <col min="1035" max="1035" width="13.7109375" bestFit="1" customWidth="1"/>
    <col min="1036" max="1036" width="10.28515625" customWidth="1"/>
    <col min="1037" max="1037" width="14.42578125" customWidth="1"/>
    <col min="1038" max="1038" width="13.42578125" customWidth="1"/>
    <col min="1039" max="1039" width="18" customWidth="1"/>
    <col min="1040" max="1042" width="12" customWidth="1"/>
    <col min="1043" max="1043" width="17.28515625" customWidth="1"/>
    <col min="1044" max="1045" width="13" customWidth="1"/>
    <col min="1046" max="1046" width="14" customWidth="1"/>
    <col min="1047" max="1047" width="12.42578125" customWidth="1"/>
    <col min="1048" max="1048" width="12" customWidth="1"/>
    <col min="1049" max="1049" width="9.7109375" customWidth="1"/>
    <col min="1050" max="1051" width="14.7109375" customWidth="1"/>
    <col min="1052" max="1052" width="7.7109375" customWidth="1"/>
    <col min="1053" max="1053" width="13.42578125" customWidth="1"/>
    <col min="1054" max="1054" width="14.7109375" customWidth="1"/>
    <col min="1055" max="1055" width="8.140625" customWidth="1"/>
    <col min="1056" max="1057" width="9.42578125" customWidth="1"/>
    <col min="1058" max="1058" width="14.140625" customWidth="1"/>
    <col min="1059" max="1059" width="11.42578125" customWidth="1"/>
    <col min="1060" max="1060" width="11" customWidth="1"/>
    <col min="1061" max="1062" width="9.42578125" customWidth="1"/>
    <col min="1063" max="1063" width="16.28515625" customWidth="1"/>
    <col min="1064" max="1064" width="17.28515625" customWidth="1"/>
    <col min="1065" max="1065" width="13.28515625" customWidth="1"/>
    <col min="1066" max="1066" width="13.140625" customWidth="1"/>
    <col min="1067" max="1067" width="9.42578125" customWidth="1"/>
    <col min="1068" max="1068" width="24.140625" customWidth="1"/>
    <col min="1069" max="1069" width="11.7109375" customWidth="1"/>
    <col min="1070" max="1070" width="12.28515625" customWidth="1"/>
    <col min="1071" max="1071" width="10.7109375" customWidth="1"/>
    <col min="1072" max="1072" width="9.42578125" bestFit="1" customWidth="1"/>
    <col min="1073" max="1073" width="15.140625" customWidth="1"/>
    <col min="1074" max="1074" width="25.7109375" customWidth="1"/>
    <col min="1281" max="1281" width="4.42578125" customWidth="1"/>
    <col min="1282" max="1282" width="21.7109375" customWidth="1"/>
    <col min="1283" max="1283" width="7.42578125" customWidth="1"/>
    <col min="1284" max="1284" width="12.42578125" customWidth="1"/>
    <col min="1285" max="1285" width="9.42578125" customWidth="1"/>
    <col min="1286" max="1286" width="40.28515625" customWidth="1"/>
    <col min="1287" max="1287" width="15.42578125" bestFit="1" customWidth="1"/>
    <col min="1288" max="1288" width="7.28515625" bestFit="1" customWidth="1"/>
    <col min="1289" max="1289" width="10" customWidth="1"/>
    <col min="1290" max="1290" width="15.7109375" bestFit="1" customWidth="1"/>
    <col min="1291" max="1291" width="13.7109375" bestFit="1" customWidth="1"/>
    <col min="1292" max="1292" width="10.28515625" customWidth="1"/>
    <col min="1293" max="1293" width="14.42578125" customWidth="1"/>
    <col min="1294" max="1294" width="13.42578125" customWidth="1"/>
    <col min="1295" max="1295" width="18" customWidth="1"/>
    <col min="1296" max="1298" width="12" customWidth="1"/>
    <col min="1299" max="1299" width="17.28515625" customWidth="1"/>
    <col min="1300" max="1301" width="13" customWidth="1"/>
    <col min="1302" max="1302" width="14" customWidth="1"/>
    <col min="1303" max="1303" width="12.42578125" customWidth="1"/>
    <col min="1304" max="1304" width="12" customWidth="1"/>
    <col min="1305" max="1305" width="9.7109375" customWidth="1"/>
    <col min="1306" max="1307" width="14.7109375" customWidth="1"/>
    <col min="1308" max="1308" width="7.7109375" customWidth="1"/>
    <col min="1309" max="1309" width="13.42578125" customWidth="1"/>
    <col min="1310" max="1310" width="14.7109375" customWidth="1"/>
    <col min="1311" max="1311" width="8.140625" customWidth="1"/>
    <col min="1312" max="1313" width="9.42578125" customWidth="1"/>
    <col min="1314" max="1314" width="14.140625" customWidth="1"/>
    <col min="1315" max="1315" width="11.42578125" customWidth="1"/>
    <col min="1316" max="1316" width="11" customWidth="1"/>
    <col min="1317" max="1318" width="9.42578125" customWidth="1"/>
    <col min="1319" max="1319" width="16.28515625" customWidth="1"/>
    <col min="1320" max="1320" width="17.28515625" customWidth="1"/>
    <col min="1321" max="1321" width="13.28515625" customWidth="1"/>
    <col min="1322" max="1322" width="13.140625" customWidth="1"/>
    <col min="1323" max="1323" width="9.42578125" customWidth="1"/>
    <col min="1324" max="1324" width="24.140625" customWidth="1"/>
    <col min="1325" max="1325" width="11.7109375" customWidth="1"/>
    <col min="1326" max="1326" width="12.28515625" customWidth="1"/>
    <col min="1327" max="1327" width="10.7109375" customWidth="1"/>
    <col min="1328" max="1328" width="9.42578125" bestFit="1" customWidth="1"/>
    <col min="1329" max="1329" width="15.140625" customWidth="1"/>
    <col min="1330" max="1330" width="25.7109375" customWidth="1"/>
    <col min="1537" max="1537" width="4.42578125" customWidth="1"/>
    <col min="1538" max="1538" width="21.7109375" customWidth="1"/>
    <col min="1539" max="1539" width="7.42578125" customWidth="1"/>
    <col min="1540" max="1540" width="12.42578125" customWidth="1"/>
    <col min="1541" max="1541" width="9.42578125" customWidth="1"/>
    <col min="1542" max="1542" width="40.28515625" customWidth="1"/>
    <col min="1543" max="1543" width="15.42578125" bestFit="1" customWidth="1"/>
    <col min="1544" max="1544" width="7.28515625" bestFit="1" customWidth="1"/>
    <col min="1545" max="1545" width="10" customWidth="1"/>
    <col min="1546" max="1546" width="15.7109375" bestFit="1" customWidth="1"/>
    <col min="1547" max="1547" width="13.7109375" bestFit="1" customWidth="1"/>
    <col min="1548" max="1548" width="10.28515625" customWidth="1"/>
    <col min="1549" max="1549" width="14.42578125" customWidth="1"/>
    <col min="1550" max="1550" width="13.42578125" customWidth="1"/>
    <col min="1551" max="1551" width="18" customWidth="1"/>
    <col min="1552" max="1554" width="12" customWidth="1"/>
    <col min="1555" max="1555" width="17.28515625" customWidth="1"/>
    <col min="1556" max="1557" width="13" customWidth="1"/>
    <col min="1558" max="1558" width="14" customWidth="1"/>
    <col min="1559" max="1559" width="12.42578125" customWidth="1"/>
    <col min="1560" max="1560" width="12" customWidth="1"/>
    <col min="1561" max="1561" width="9.7109375" customWidth="1"/>
    <col min="1562" max="1563" width="14.7109375" customWidth="1"/>
    <col min="1564" max="1564" width="7.7109375" customWidth="1"/>
    <col min="1565" max="1565" width="13.42578125" customWidth="1"/>
    <col min="1566" max="1566" width="14.7109375" customWidth="1"/>
    <col min="1567" max="1567" width="8.140625" customWidth="1"/>
    <col min="1568" max="1569" width="9.42578125" customWidth="1"/>
    <col min="1570" max="1570" width="14.140625" customWidth="1"/>
    <col min="1571" max="1571" width="11.42578125" customWidth="1"/>
    <col min="1572" max="1572" width="11" customWidth="1"/>
    <col min="1573" max="1574" width="9.42578125" customWidth="1"/>
    <col min="1575" max="1575" width="16.28515625" customWidth="1"/>
    <col min="1576" max="1576" width="17.28515625" customWidth="1"/>
    <col min="1577" max="1577" width="13.28515625" customWidth="1"/>
    <col min="1578" max="1578" width="13.140625" customWidth="1"/>
    <col min="1579" max="1579" width="9.42578125" customWidth="1"/>
    <col min="1580" max="1580" width="24.140625" customWidth="1"/>
    <col min="1581" max="1581" width="11.7109375" customWidth="1"/>
    <col min="1582" max="1582" width="12.28515625" customWidth="1"/>
    <col min="1583" max="1583" width="10.7109375" customWidth="1"/>
    <col min="1584" max="1584" width="9.42578125" bestFit="1" customWidth="1"/>
    <col min="1585" max="1585" width="15.140625" customWidth="1"/>
    <col min="1586" max="1586" width="25.7109375" customWidth="1"/>
    <col min="1793" max="1793" width="4.42578125" customWidth="1"/>
    <col min="1794" max="1794" width="21.7109375" customWidth="1"/>
    <col min="1795" max="1795" width="7.42578125" customWidth="1"/>
    <col min="1796" max="1796" width="12.42578125" customWidth="1"/>
    <col min="1797" max="1797" width="9.42578125" customWidth="1"/>
    <col min="1798" max="1798" width="40.28515625" customWidth="1"/>
    <col min="1799" max="1799" width="15.42578125" bestFit="1" customWidth="1"/>
    <col min="1800" max="1800" width="7.28515625" bestFit="1" customWidth="1"/>
    <col min="1801" max="1801" width="10" customWidth="1"/>
    <col min="1802" max="1802" width="15.7109375" bestFit="1" customWidth="1"/>
    <col min="1803" max="1803" width="13.7109375" bestFit="1" customWidth="1"/>
    <col min="1804" max="1804" width="10.28515625" customWidth="1"/>
    <col min="1805" max="1805" width="14.42578125" customWidth="1"/>
    <col min="1806" max="1806" width="13.42578125" customWidth="1"/>
    <col min="1807" max="1807" width="18" customWidth="1"/>
    <col min="1808" max="1810" width="12" customWidth="1"/>
    <col min="1811" max="1811" width="17.28515625" customWidth="1"/>
    <col min="1812" max="1813" width="13" customWidth="1"/>
    <col min="1814" max="1814" width="14" customWidth="1"/>
    <col min="1815" max="1815" width="12.42578125" customWidth="1"/>
    <col min="1816" max="1816" width="12" customWidth="1"/>
    <col min="1817" max="1817" width="9.7109375" customWidth="1"/>
    <col min="1818" max="1819" width="14.7109375" customWidth="1"/>
    <col min="1820" max="1820" width="7.7109375" customWidth="1"/>
    <col min="1821" max="1821" width="13.42578125" customWidth="1"/>
    <col min="1822" max="1822" width="14.7109375" customWidth="1"/>
    <col min="1823" max="1823" width="8.140625" customWidth="1"/>
    <col min="1824" max="1825" width="9.42578125" customWidth="1"/>
    <col min="1826" max="1826" width="14.140625" customWidth="1"/>
    <col min="1827" max="1827" width="11.42578125" customWidth="1"/>
    <col min="1828" max="1828" width="11" customWidth="1"/>
    <col min="1829" max="1830" width="9.42578125" customWidth="1"/>
    <col min="1831" max="1831" width="16.28515625" customWidth="1"/>
    <col min="1832" max="1832" width="17.28515625" customWidth="1"/>
    <col min="1833" max="1833" width="13.28515625" customWidth="1"/>
    <col min="1834" max="1834" width="13.140625" customWidth="1"/>
    <col min="1835" max="1835" width="9.42578125" customWidth="1"/>
    <col min="1836" max="1836" width="24.140625" customWidth="1"/>
    <col min="1837" max="1837" width="11.7109375" customWidth="1"/>
    <col min="1838" max="1838" width="12.28515625" customWidth="1"/>
    <col min="1839" max="1839" width="10.7109375" customWidth="1"/>
    <col min="1840" max="1840" width="9.42578125" bestFit="1" customWidth="1"/>
    <col min="1841" max="1841" width="15.140625" customWidth="1"/>
    <col min="1842" max="1842" width="25.7109375" customWidth="1"/>
    <col min="2049" max="2049" width="4.42578125" customWidth="1"/>
    <col min="2050" max="2050" width="21.7109375" customWidth="1"/>
    <col min="2051" max="2051" width="7.42578125" customWidth="1"/>
    <col min="2052" max="2052" width="12.42578125" customWidth="1"/>
    <col min="2053" max="2053" width="9.42578125" customWidth="1"/>
    <col min="2054" max="2054" width="40.28515625" customWidth="1"/>
    <col min="2055" max="2055" width="15.42578125" bestFit="1" customWidth="1"/>
    <col min="2056" max="2056" width="7.28515625" bestFit="1" customWidth="1"/>
    <col min="2057" max="2057" width="10" customWidth="1"/>
    <col min="2058" max="2058" width="15.7109375" bestFit="1" customWidth="1"/>
    <col min="2059" max="2059" width="13.7109375" bestFit="1" customWidth="1"/>
    <col min="2060" max="2060" width="10.28515625" customWidth="1"/>
    <col min="2061" max="2061" width="14.42578125" customWidth="1"/>
    <col min="2062" max="2062" width="13.42578125" customWidth="1"/>
    <col min="2063" max="2063" width="18" customWidth="1"/>
    <col min="2064" max="2066" width="12" customWidth="1"/>
    <col min="2067" max="2067" width="17.28515625" customWidth="1"/>
    <col min="2068" max="2069" width="13" customWidth="1"/>
    <col min="2070" max="2070" width="14" customWidth="1"/>
    <col min="2071" max="2071" width="12.42578125" customWidth="1"/>
    <col min="2072" max="2072" width="12" customWidth="1"/>
    <col min="2073" max="2073" width="9.7109375" customWidth="1"/>
    <col min="2074" max="2075" width="14.7109375" customWidth="1"/>
    <col min="2076" max="2076" width="7.7109375" customWidth="1"/>
    <col min="2077" max="2077" width="13.42578125" customWidth="1"/>
    <col min="2078" max="2078" width="14.7109375" customWidth="1"/>
    <col min="2079" max="2079" width="8.140625" customWidth="1"/>
    <col min="2080" max="2081" width="9.42578125" customWidth="1"/>
    <col min="2082" max="2082" width="14.140625" customWidth="1"/>
    <col min="2083" max="2083" width="11.42578125" customWidth="1"/>
    <col min="2084" max="2084" width="11" customWidth="1"/>
    <col min="2085" max="2086" width="9.42578125" customWidth="1"/>
    <col min="2087" max="2087" width="16.28515625" customWidth="1"/>
    <col min="2088" max="2088" width="17.28515625" customWidth="1"/>
    <col min="2089" max="2089" width="13.28515625" customWidth="1"/>
    <col min="2090" max="2090" width="13.140625" customWidth="1"/>
    <col min="2091" max="2091" width="9.42578125" customWidth="1"/>
    <col min="2092" max="2092" width="24.140625" customWidth="1"/>
    <col min="2093" max="2093" width="11.7109375" customWidth="1"/>
    <col min="2094" max="2094" width="12.28515625" customWidth="1"/>
    <col min="2095" max="2095" width="10.7109375" customWidth="1"/>
    <col min="2096" max="2096" width="9.42578125" bestFit="1" customWidth="1"/>
    <col min="2097" max="2097" width="15.140625" customWidth="1"/>
    <col min="2098" max="2098" width="25.7109375" customWidth="1"/>
    <col min="2305" max="2305" width="4.42578125" customWidth="1"/>
    <col min="2306" max="2306" width="21.7109375" customWidth="1"/>
    <col min="2307" max="2307" width="7.42578125" customWidth="1"/>
    <col min="2308" max="2308" width="12.42578125" customWidth="1"/>
    <col min="2309" max="2309" width="9.42578125" customWidth="1"/>
    <col min="2310" max="2310" width="40.28515625" customWidth="1"/>
    <col min="2311" max="2311" width="15.42578125" bestFit="1" customWidth="1"/>
    <col min="2312" max="2312" width="7.28515625" bestFit="1" customWidth="1"/>
    <col min="2313" max="2313" width="10" customWidth="1"/>
    <col min="2314" max="2314" width="15.7109375" bestFit="1" customWidth="1"/>
    <col min="2315" max="2315" width="13.7109375" bestFit="1" customWidth="1"/>
    <col min="2316" max="2316" width="10.28515625" customWidth="1"/>
    <col min="2317" max="2317" width="14.42578125" customWidth="1"/>
    <col min="2318" max="2318" width="13.42578125" customWidth="1"/>
    <col min="2319" max="2319" width="18" customWidth="1"/>
    <col min="2320" max="2322" width="12" customWidth="1"/>
    <col min="2323" max="2323" width="17.28515625" customWidth="1"/>
    <col min="2324" max="2325" width="13" customWidth="1"/>
    <col min="2326" max="2326" width="14" customWidth="1"/>
    <col min="2327" max="2327" width="12.42578125" customWidth="1"/>
    <col min="2328" max="2328" width="12" customWidth="1"/>
    <col min="2329" max="2329" width="9.7109375" customWidth="1"/>
    <col min="2330" max="2331" width="14.7109375" customWidth="1"/>
    <col min="2332" max="2332" width="7.7109375" customWidth="1"/>
    <col min="2333" max="2333" width="13.42578125" customWidth="1"/>
    <col min="2334" max="2334" width="14.7109375" customWidth="1"/>
    <col min="2335" max="2335" width="8.140625" customWidth="1"/>
    <col min="2336" max="2337" width="9.42578125" customWidth="1"/>
    <col min="2338" max="2338" width="14.140625" customWidth="1"/>
    <col min="2339" max="2339" width="11.42578125" customWidth="1"/>
    <col min="2340" max="2340" width="11" customWidth="1"/>
    <col min="2341" max="2342" width="9.42578125" customWidth="1"/>
    <col min="2343" max="2343" width="16.28515625" customWidth="1"/>
    <col min="2344" max="2344" width="17.28515625" customWidth="1"/>
    <col min="2345" max="2345" width="13.28515625" customWidth="1"/>
    <col min="2346" max="2346" width="13.140625" customWidth="1"/>
    <col min="2347" max="2347" width="9.42578125" customWidth="1"/>
    <col min="2348" max="2348" width="24.140625" customWidth="1"/>
    <col min="2349" max="2349" width="11.7109375" customWidth="1"/>
    <col min="2350" max="2350" width="12.28515625" customWidth="1"/>
    <col min="2351" max="2351" width="10.7109375" customWidth="1"/>
    <col min="2352" max="2352" width="9.42578125" bestFit="1" customWidth="1"/>
    <col min="2353" max="2353" width="15.140625" customWidth="1"/>
    <col min="2354" max="2354" width="25.7109375" customWidth="1"/>
    <col min="2561" max="2561" width="4.42578125" customWidth="1"/>
    <col min="2562" max="2562" width="21.7109375" customWidth="1"/>
    <col min="2563" max="2563" width="7.42578125" customWidth="1"/>
    <col min="2564" max="2564" width="12.42578125" customWidth="1"/>
    <col min="2565" max="2565" width="9.42578125" customWidth="1"/>
    <col min="2566" max="2566" width="40.28515625" customWidth="1"/>
    <col min="2567" max="2567" width="15.42578125" bestFit="1" customWidth="1"/>
    <col min="2568" max="2568" width="7.28515625" bestFit="1" customWidth="1"/>
    <col min="2569" max="2569" width="10" customWidth="1"/>
    <col min="2570" max="2570" width="15.7109375" bestFit="1" customWidth="1"/>
    <col min="2571" max="2571" width="13.7109375" bestFit="1" customWidth="1"/>
    <col min="2572" max="2572" width="10.28515625" customWidth="1"/>
    <col min="2573" max="2573" width="14.42578125" customWidth="1"/>
    <col min="2574" max="2574" width="13.42578125" customWidth="1"/>
    <col min="2575" max="2575" width="18" customWidth="1"/>
    <col min="2576" max="2578" width="12" customWidth="1"/>
    <col min="2579" max="2579" width="17.28515625" customWidth="1"/>
    <col min="2580" max="2581" width="13" customWidth="1"/>
    <col min="2582" max="2582" width="14" customWidth="1"/>
    <col min="2583" max="2583" width="12.42578125" customWidth="1"/>
    <col min="2584" max="2584" width="12" customWidth="1"/>
    <col min="2585" max="2585" width="9.7109375" customWidth="1"/>
    <col min="2586" max="2587" width="14.7109375" customWidth="1"/>
    <col min="2588" max="2588" width="7.7109375" customWidth="1"/>
    <col min="2589" max="2589" width="13.42578125" customWidth="1"/>
    <col min="2590" max="2590" width="14.7109375" customWidth="1"/>
    <col min="2591" max="2591" width="8.140625" customWidth="1"/>
    <col min="2592" max="2593" width="9.42578125" customWidth="1"/>
    <col min="2594" max="2594" width="14.140625" customWidth="1"/>
    <col min="2595" max="2595" width="11.42578125" customWidth="1"/>
    <col min="2596" max="2596" width="11" customWidth="1"/>
    <col min="2597" max="2598" width="9.42578125" customWidth="1"/>
    <col min="2599" max="2599" width="16.28515625" customWidth="1"/>
    <col min="2600" max="2600" width="17.28515625" customWidth="1"/>
    <col min="2601" max="2601" width="13.28515625" customWidth="1"/>
    <col min="2602" max="2602" width="13.140625" customWidth="1"/>
    <col min="2603" max="2603" width="9.42578125" customWidth="1"/>
    <col min="2604" max="2604" width="24.140625" customWidth="1"/>
    <col min="2605" max="2605" width="11.7109375" customWidth="1"/>
    <col min="2606" max="2606" width="12.28515625" customWidth="1"/>
    <col min="2607" max="2607" width="10.7109375" customWidth="1"/>
    <col min="2608" max="2608" width="9.42578125" bestFit="1" customWidth="1"/>
    <col min="2609" max="2609" width="15.140625" customWidth="1"/>
    <col min="2610" max="2610" width="25.7109375" customWidth="1"/>
    <col min="2817" max="2817" width="4.42578125" customWidth="1"/>
    <col min="2818" max="2818" width="21.7109375" customWidth="1"/>
    <col min="2819" max="2819" width="7.42578125" customWidth="1"/>
    <col min="2820" max="2820" width="12.42578125" customWidth="1"/>
    <col min="2821" max="2821" width="9.42578125" customWidth="1"/>
    <col min="2822" max="2822" width="40.28515625" customWidth="1"/>
    <col min="2823" max="2823" width="15.42578125" bestFit="1" customWidth="1"/>
    <col min="2824" max="2824" width="7.28515625" bestFit="1" customWidth="1"/>
    <col min="2825" max="2825" width="10" customWidth="1"/>
    <col min="2826" max="2826" width="15.7109375" bestFit="1" customWidth="1"/>
    <col min="2827" max="2827" width="13.7109375" bestFit="1" customWidth="1"/>
    <col min="2828" max="2828" width="10.28515625" customWidth="1"/>
    <col min="2829" max="2829" width="14.42578125" customWidth="1"/>
    <col min="2830" max="2830" width="13.42578125" customWidth="1"/>
    <col min="2831" max="2831" width="18" customWidth="1"/>
    <col min="2832" max="2834" width="12" customWidth="1"/>
    <col min="2835" max="2835" width="17.28515625" customWidth="1"/>
    <col min="2836" max="2837" width="13" customWidth="1"/>
    <col min="2838" max="2838" width="14" customWidth="1"/>
    <col min="2839" max="2839" width="12.42578125" customWidth="1"/>
    <col min="2840" max="2840" width="12" customWidth="1"/>
    <col min="2841" max="2841" width="9.7109375" customWidth="1"/>
    <col min="2842" max="2843" width="14.7109375" customWidth="1"/>
    <col min="2844" max="2844" width="7.7109375" customWidth="1"/>
    <col min="2845" max="2845" width="13.42578125" customWidth="1"/>
    <col min="2846" max="2846" width="14.7109375" customWidth="1"/>
    <col min="2847" max="2847" width="8.140625" customWidth="1"/>
    <col min="2848" max="2849" width="9.42578125" customWidth="1"/>
    <col min="2850" max="2850" width="14.140625" customWidth="1"/>
    <col min="2851" max="2851" width="11.42578125" customWidth="1"/>
    <col min="2852" max="2852" width="11" customWidth="1"/>
    <col min="2853" max="2854" width="9.42578125" customWidth="1"/>
    <col min="2855" max="2855" width="16.28515625" customWidth="1"/>
    <col min="2856" max="2856" width="17.28515625" customWidth="1"/>
    <col min="2857" max="2857" width="13.28515625" customWidth="1"/>
    <col min="2858" max="2858" width="13.140625" customWidth="1"/>
    <col min="2859" max="2859" width="9.42578125" customWidth="1"/>
    <col min="2860" max="2860" width="24.140625" customWidth="1"/>
    <col min="2861" max="2861" width="11.7109375" customWidth="1"/>
    <col min="2862" max="2862" width="12.28515625" customWidth="1"/>
    <col min="2863" max="2863" width="10.7109375" customWidth="1"/>
    <col min="2864" max="2864" width="9.42578125" bestFit="1" customWidth="1"/>
    <col min="2865" max="2865" width="15.140625" customWidth="1"/>
    <col min="2866" max="2866" width="25.7109375" customWidth="1"/>
    <col min="3073" max="3073" width="4.42578125" customWidth="1"/>
    <col min="3074" max="3074" width="21.7109375" customWidth="1"/>
    <col min="3075" max="3075" width="7.42578125" customWidth="1"/>
    <col min="3076" max="3076" width="12.42578125" customWidth="1"/>
    <col min="3077" max="3077" width="9.42578125" customWidth="1"/>
    <col min="3078" max="3078" width="40.28515625" customWidth="1"/>
    <col min="3079" max="3079" width="15.42578125" bestFit="1" customWidth="1"/>
    <col min="3080" max="3080" width="7.28515625" bestFit="1" customWidth="1"/>
    <col min="3081" max="3081" width="10" customWidth="1"/>
    <col min="3082" max="3082" width="15.7109375" bestFit="1" customWidth="1"/>
    <col min="3083" max="3083" width="13.7109375" bestFit="1" customWidth="1"/>
    <col min="3084" max="3084" width="10.28515625" customWidth="1"/>
    <col min="3085" max="3085" width="14.42578125" customWidth="1"/>
    <col min="3086" max="3086" width="13.42578125" customWidth="1"/>
    <col min="3087" max="3087" width="18" customWidth="1"/>
    <col min="3088" max="3090" width="12" customWidth="1"/>
    <col min="3091" max="3091" width="17.28515625" customWidth="1"/>
    <col min="3092" max="3093" width="13" customWidth="1"/>
    <col min="3094" max="3094" width="14" customWidth="1"/>
    <col min="3095" max="3095" width="12.42578125" customWidth="1"/>
    <col min="3096" max="3096" width="12" customWidth="1"/>
    <col min="3097" max="3097" width="9.7109375" customWidth="1"/>
    <col min="3098" max="3099" width="14.7109375" customWidth="1"/>
    <col min="3100" max="3100" width="7.7109375" customWidth="1"/>
    <col min="3101" max="3101" width="13.42578125" customWidth="1"/>
    <col min="3102" max="3102" width="14.7109375" customWidth="1"/>
    <col min="3103" max="3103" width="8.140625" customWidth="1"/>
    <col min="3104" max="3105" width="9.42578125" customWidth="1"/>
    <col min="3106" max="3106" width="14.140625" customWidth="1"/>
    <col min="3107" max="3107" width="11.42578125" customWidth="1"/>
    <col min="3108" max="3108" width="11" customWidth="1"/>
    <col min="3109" max="3110" width="9.42578125" customWidth="1"/>
    <col min="3111" max="3111" width="16.28515625" customWidth="1"/>
    <col min="3112" max="3112" width="17.28515625" customWidth="1"/>
    <col min="3113" max="3113" width="13.28515625" customWidth="1"/>
    <col min="3114" max="3114" width="13.140625" customWidth="1"/>
    <col min="3115" max="3115" width="9.42578125" customWidth="1"/>
    <col min="3116" max="3116" width="24.140625" customWidth="1"/>
    <col min="3117" max="3117" width="11.7109375" customWidth="1"/>
    <col min="3118" max="3118" width="12.28515625" customWidth="1"/>
    <col min="3119" max="3119" width="10.7109375" customWidth="1"/>
    <col min="3120" max="3120" width="9.42578125" bestFit="1" customWidth="1"/>
    <col min="3121" max="3121" width="15.140625" customWidth="1"/>
    <col min="3122" max="3122" width="25.7109375" customWidth="1"/>
    <col min="3329" max="3329" width="4.42578125" customWidth="1"/>
    <col min="3330" max="3330" width="21.7109375" customWidth="1"/>
    <col min="3331" max="3331" width="7.42578125" customWidth="1"/>
    <col min="3332" max="3332" width="12.42578125" customWidth="1"/>
    <col min="3333" max="3333" width="9.42578125" customWidth="1"/>
    <col min="3334" max="3334" width="40.28515625" customWidth="1"/>
    <col min="3335" max="3335" width="15.42578125" bestFit="1" customWidth="1"/>
    <col min="3336" max="3336" width="7.28515625" bestFit="1" customWidth="1"/>
    <col min="3337" max="3337" width="10" customWidth="1"/>
    <col min="3338" max="3338" width="15.7109375" bestFit="1" customWidth="1"/>
    <col min="3339" max="3339" width="13.7109375" bestFit="1" customWidth="1"/>
    <col min="3340" max="3340" width="10.28515625" customWidth="1"/>
    <col min="3341" max="3341" width="14.42578125" customWidth="1"/>
    <col min="3342" max="3342" width="13.42578125" customWidth="1"/>
    <col min="3343" max="3343" width="18" customWidth="1"/>
    <col min="3344" max="3346" width="12" customWidth="1"/>
    <col min="3347" max="3347" width="17.28515625" customWidth="1"/>
    <col min="3348" max="3349" width="13" customWidth="1"/>
    <col min="3350" max="3350" width="14" customWidth="1"/>
    <col min="3351" max="3351" width="12.42578125" customWidth="1"/>
    <col min="3352" max="3352" width="12" customWidth="1"/>
    <col min="3353" max="3353" width="9.7109375" customWidth="1"/>
    <col min="3354" max="3355" width="14.7109375" customWidth="1"/>
    <col min="3356" max="3356" width="7.7109375" customWidth="1"/>
    <col min="3357" max="3357" width="13.42578125" customWidth="1"/>
    <col min="3358" max="3358" width="14.7109375" customWidth="1"/>
    <col min="3359" max="3359" width="8.140625" customWidth="1"/>
    <col min="3360" max="3361" width="9.42578125" customWidth="1"/>
    <col min="3362" max="3362" width="14.140625" customWidth="1"/>
    <col min="3363" max="3363" width="11.42578125" customWidth="1"/>
    <col min="3364" max="3364" width="11" customWidth="1"/>
    <col min="3365" max="3366" width="9.42578125" customWidth="1"/>
    <col min="3367" max="3367" width="16.28515625" customWidth="1"/>
    <col min="3368" max="3368" width="17.28515625" customWidth="1"/>
    <col min="3369" max="3369" width="13.28515625" customWidth="1"/>
    <col min="3370" max="3370" width="13.140625" customWidth="1"/>
    <col min="3371" max="3371" width="9.42578125" customWidth="1"/>
    <col min="3372" max="3372" width="24.140625" customWidth="1"/>
    <col min="3373" max="3373" width="11.7109375" customWidth="1"/>
    <col min="3374" max="3374" width="12.28515625" customWidth="1"/>
    <col min="3375" max="3375" width="10.7109375" customWidth="1"/>
    <col min="3376" max="3376" width="9.42578125" bestFit="1" customWidth="1"/>
    <col min="3377" max="3377" width="15.140625" customWidth="1"/>
    <col min="3378" max="3378" width="25.7109375" customWidth="1"/>
    <col min="3585" max="3585" width="4.42578125" customWidth="1"/>
    <col min="3586" max="3586" width="21.7109375" customWidth="1"/>
    <col min="3587" max="3587" width="7.42578125" customWidth="1"/>
    <col min="3588" max="3588" width="12.42578125" customWidth="1"/>
    <col min="3589" max="3589" width="9.42578125" customWidth="1"/>
    <col min="3590" max="3590" width="40.28515625" customWidth="1"/>
    <col min="3591" max="3591" width="15.42578125" bestFit="1" customWidth="1"/>
    <col min="3592" max="3592" width="7.28515625" bestFit="1" customWidth="1"/>
    <col min="3593" max="3593" width="10" customWidth="1"/>
    <col min="3594" max="3594" width="15.7109375" bestFit="1" customWidth="1"/>
    <col min="3595" max="3595" width="13.7109375" bestFit="1" customWidth="1"/>
    <col min="3596" max="3596" width="10.28515625" customWidth="1"/>
    <col min="3597" max="3597" width="14.42578125" customWidth="1"/>
    <col min="3598" max="3598" width="13.42578125" customWidth="1"/>
    <col min="3599" max="3599" width="18" customWidth="1"/>
    <col min="3600" max="3602" width="12" customWidth="1"/>
    <col min="3603" max="3603" width="17.28515625" customWidth="1"/>
    <col min="3604" max="3605" width="13" customWidth="1"/>
    <col min="3606" max="3606" width="14" customWidth="1"/>
    <col min="3607" max="3607" width="12.42578125" customWidth="1"/>
    <col min="3608" max="3608" width="12" customWidth="1"/>
    <col min="3609" max="3609" width="9.7109375" customWidth="1"/>
    <col min="3610" max="3611" width="14.7109375" customWidth="1"/>
    <col min="3612" max="3612" width="7.7109375" customWidth="1"/>
    <col min="3613" max="3613" width="13.42578125" customWidth="1"/>
    <col min="3614" max="3614" width="14.7109375" customWidth="1"/>
    <col min="3615" max="3615" width="8.140625" customWidth="1"/>
    <col min="3616" max="3617" width="9.42578125" customWidth="1"/>
    <col min="3618" max="3618" width="14.140625" customWidth="1"/>
    <col min="3619" max="3619" width="11.42578125" customWidth="1"/>
    <col min="3620" max="3620" width="11" customWidth="1"/>
    <col min="3621" max="3622" width="9.42578125" customWidth="1"/>
    <col min="3623" max="3623" width="16.28515625" customWidth="1"/>
    <col min="3624" max="3624" width="17.28515625" customWidth="1"/>
    <col min="3625" max="3625" width="13.28515625" customWidth="1"/>
    <col min="3626" max="3626" width="13.140625" customWidth="1"/>
    <col min="3627" max="3627" width="9.42578125" customWidth="1"/>
    <col min="3628" max="3628" width="24.140625" customWidth="1"/>
    <col min="3629" max="3629" width="11.7109375" customWidth="1"/>
    <col min="3630" max="3630" width="12.28515625" customWidth="1"/>
    <col min="3631" max="3631" width="10.7109375" customWidth="1"/>
    <col min="3632" max="3632" width="9.42578125" bestFit="1" customWidth="1"/>
    <col min="3633" max="3633" width="15.140625" customWidth="1"/>
    <col min="3634" max="3634" width="25.7109375" customWidth="1"/>
    <col min="3841" max="3841" width="4.42578125" customWidth="1"/>
    <col min="3842" max="3842" width="21.7109375" customWidth="1"/>
    <col min="3843" max="3843" width="7.42578125" customWidth="1"/>
    <col min="3844" max="3844" width="12.42578125" customWidth="1"/>
    <col min="3845" max="3845" width="9.42578125" customWidth="1"/>
    <col min="3846" max="3846" width="40.28515625" customWidth="1"/>
    <col min="3847" max="3847" width="15.42578125" bestFit="1" customWidth="1"/>
    <col min="3848" max="3848" width="7.28515625" bestFit="1" customWidth="1"/>
    <col min="3849" max="3849" width="10" customWidth="1"/>
    <col min="3850" max="3850" width="15.7109375" bestFit="1" customWidth="1"/>
    <col min="3851" max="3851" width="13.7109375" bestFit="1" customWidth="1"/>
    <col min="3852" max="3852" width="10.28515625" customWidth="1"/>
    <col min="3853" max="3853" width="14.42578125" customWidth="1"/>
    <col min="3854" max="3854" width="13.42578125" customWidth="1"/>
    <col min="3855" max="3855" width="18" customWidth="1"/>
    <col min="3856" max="3858" width="12" customWidth="1"/>
    <col min="3859" max="3859" width="17.28515625" customWidth="1"/>
    <col min="3860" max="3861" width="13" customWidth="1"/>
    <col min="3862" max="3862" width="14" customWidth="1"/>
    <col min="3863" max="3863" width="12.42578125" customWidth="1"/>
    <col min="3864" max="3864" width="12" customWidth="1"/>
    <col min="3865" max="3865" width="9.7109375" customWidth="1"/>
    <col min="3866" max="3867" width="14.7109375" customWidth="1"/>
    <col min="3868" max="3868" width="7.7109375" customWidth="1"/>
    <col min="3869" max="3869" width="13.42578125" customWidth="1"/>
    <col min="3870" max="3870" width="14.7109375" customWidth="1"/>
    <col min="3871" max="3871" width="8.140625" customWidth="1"/>
    <col min="3872" max="3873" width="9.42578125" customWidth="1"/>
    <col min="3874" max="3874" width="14.140625" customWidth="1"/>
    <col min="3875" max="3875" width="11.42578125" customWidth="1"/>
    <col min="3876" max="3876" width="11" customWidth="1"/>
    <col min="3877" max="3878" width="9.42578125" customWidth="1"/>
    <col min="3879" max="3879" width="16.28515625" customWidth="1"/>
    <col min="3880" max="3880" width="17.28515625" customWidth="1"/>
    <col min="3881" max="3881" width="13.28515625" customWidth="1"/>
    <col min="3882" max="3882" width="13.140625" customWidth="1"/>
    <col min="3883" max="3883" width="9.42578125" customWidth="1"/>
    <col min="3884" max="3884" width="24.140625" customWidth="1"/>
    <col min="3885" max="3885" width="11.7109375" customWidth="1"/>
    <col min="3886" max="3886" width="12.28515625" customWidth="1"/>
    <col min="3887" max="3887" width="10.7109375" customWidth="1"/>
    <col min="3888" max="3888" width="9.42578125" bestFit="1" customWidth="1"/>
    <col min="3889" max="3889" width="15.140625" customWidth="1"/>
    <col min="3890" max="3890" width="25.7109375" customWidth="1"/>
    <col min="4097" max="4097" width="4.42578125" customWidth="1"/>
    <col min="4098" max="4098" width="21.7109375" customWidth="1"/>
    <col min="4099" max="4099" width="7.42578125" customWidth="1"/>
    <col min="4100" max="4100" width="12.42578125" customWidth="1"/>
    <col min="4101" max="4101" width="9.42578125" customWidth="1"/>
    <col min="4102" max="4102" width="40.28515625" customWidth="1"/>
    <col min="4103" max="4103" width="15.42578125" bestFit="1" customWidth="1"/>
    <col min="4104" max="4104" width="7.28515625" bestFit="1" customWidth="1"/>
    <col min="4105" max="4105" width="10" customWidth="1"/>
    <col min="4106" max="4106" width="15.7109375" bestFit="1" customWidth="1"/>
    <col min="4107" max="4107" width="13.7109375" bestFit="1" customWidth="1"/>
    <col min="4108" max="4108" width="10.28515625" customWidth="1"/>
    <col min="4109" max="4109" width="14.42578125" customWidth="1"/>
    <col min="4110" max="4110" width="13.42578125" customWidth="1"/>
    <col min="4111" max="4111" width="18" customWidth="1"/>
    <col min="4112" max="4114" width="12" customWidth="1"/>
    <col min="4115" max="4115" width="17.28515625" customWidth="1"/>
    <col min="4116" max="4117" width="13" customWidth="1"/>
    <col min="4118" max="4118" width="14" customWidth="1"/>
    <col min="4119" max="4119" width="12.42578125" customWidth="1"/>
    <col min="4120" max="4120" width="12" customWidth="1"/>
    <col min="4121" max="4121" width="9.7109375" customWidth="1"/>
    <col min="4122" max="4123" width="14.7109375" customWidth="1"/>
    <col min="4124" max="4124" width="7.7109375" customWidth="1"/>
    <col min="4125" max="4125" width="13.42578125" customWidth="1"/>
    <col min="4126" max="4126" width="14.7109375" customWidth="1"/>
    <col min="4127" max="4127" width="8.140625" customWidth="1"/>
    <col min="4128" max="4129" width="9.42578125" customWidth="1"/>
    <col min="4130" max="4130" width="14.140625" customWidth="1"/>
    <col min="4131" max="4131" width="11.42578125" customWidth="1"/>
    <col min="4132" max="4132" width="11" customWidth="1"/>
    <col min="4133" max="4134" width="9.42578125" customWidth="1"/>
    <col min="4135" max="4135" width="16.28515625" customWidth="1"/>
    <col min="4136" max="4136" width="17.28515625" customWidth="1"/>
    <col min="4137" max="4137" width="13.28515625" customWidth="1"/>
    <col min="4138" max="4138" width="13.140625" customWidth="1"/>
    <col min="4139" max="4139" width="9.42578125" customWidth="1"/>
    <col min="4140" max="4140" width="24.140625" customWidth="1"/>
    <col min="4141" max="4141" width="11.7109375" customWidth="1"/>
    <col min="4142" max="4142" width="12.28515625" customWidth="1"/>
    <col min="4143" max="4143" width="10.7109375" customWidth="1"/>
    <col min="4144" max="4144" width="9.42578125" bestFit="1" customWidth="1"/>
    <col min="4145" max="4145" width="15.140625" customWidth="1"/>
    <col min="4146" max="4146" width="25.7109375" customWidth="1"/>
    <col min="4353" max="4353" width="4.42578125" customWidth="1"/>
    <col min="4354" max="4354" width="21.7109375" customWidth="1"/>
    <col min="4355" max="4355" width="7.42578125" customWidth="1"/>
    <col min="4356" max="4356" width="12.42578125" customWidth="1"/>
    <col min="4357" max="4357" width="9.42578125" customWidth="1"/>
    <col min="4358" max="4358" width="40.28515625" customWidth="1"/>
    <col min="4359" max="4359" width="15.42578125" bestFit="1" customWidth="1"/>
    <col min="4360" max="4360" width="7.28515625" bestFit="1" customWidth="1"/>
    <col min="4361" max="4361" width="10" customWidth="1"/>
    <col min="4362" max="4362" width="15.7109375" bestFit="1" customWidth="1"/>
    <col min="4363" max="4363" width="13.7109375" bestFit="1" customWidth="1"/>
    <col min="4364" max="4364" width="10.28515625" customWidth="1"/>
    <col min="4365" max="4365" width="14.42578125" customWidth="1"/>
    <col min="4366" max="4366" width="13.42578125" customWidth="1"/>
    <col min="4367" max="4367" width="18" customWidth="1"/>
    <col min="4368" max="4370" width="12" customWidth="1"/>
    <col min="4371" max="4371" width="17.28515625" customWidth="1"/>
    <col min="4372" max="4373" width="13" customWidth="1"/>
    <col min="4374" max="4374" width="14" customWidth="1"/>
    <col min="4375" max="4375" width="12.42578125" customWidth="1"/>
    <col min="4376" max="4376" width="12" customWidth="1"/>
    <col min="4377" max="4377" width="9.7109375" customWidth="1"/>
    <col min="4378" max="4379" width="14.7109375" customWidth="1"/>
    <col min="4380" max="4380" width="7.7109375" customWidth="1"/>
    <col min="4381" max="4381" width="13.42578125" customWidth="1"/>
    <col min="4382" max="4382" width="14.7109375" customWidth="1"/>
    <col min="4383" max="4383" width="8.140625" customWidth="1"/>
    <col min="4384" max="4385" width="9.42578125" customWidth="1"/>
    <col min="4386" max="4386" width="14.140625" customWidth="1"/>
    <col min="4387" max="4387" width="11.42578125" customWidth="1"/>
    <col min="4388" max="4388" width="11" customWidth="1"/>
    <col min="4389" max="4390" width="9.42578125" customWidth="1"/>
    <col min="4391" max="4391" width="16.28515625" customWidth="1"/>
    <col min="4392" max="4392" width="17.28515625" customWidth="1"/>
    <col min="4393" max="4393" width="13.28515625" customWidth="1"/>
    <col min="4394" max="4394" width="13.140625" customWidth="1"/>
    <col min="4395" max="4395" width="9.42578125" customWidth="1"/>
    <col min="4396" max="4396" width="24.140625" customWidth="1"/>
    <col min="4397" max="4397" width="11.7109375" customWidth="1"/>
    <col min="4398" max="4398" width="12.28515625" customWidth="1"/>
    <col min="4399" max="4399" width="10.7109375" customWidth="1"/>
    <col min="4400" max="4400" width="9.42578125" bestFit="1" customWidth="1"/>
    <col min="4401" max="4401" width="15.140625" customWidth="1"/>
    <col min="4402" max="4402" width="25.7109375" customWidth="1"/>
    <col min="4609" max="4609" width="4.42578125" customWidth="1"/>
    <col min="4610" max="4610" width="21.7109375" customWidth="1"/>
    <col min="4611" max="4611" width="7.42578125" customWidth="1"/>
    <col min="4612" max="4612" width="12.42578125" customWidth="1"/>
    <col min="4613" max="4613" width="9.42578125" customWidth="1"/>
    <col min="4614" max="4614" width="40.28515625" customWidth="1"/>
    <col min="4615" max="4615" width="15.42578125" bestFit="1" customWidth="1"/>
    <col min="4616" max="4616" width="7.28515625" bestFit="1" customWidth="1"/>
    <col min="4617" max="4617" width="10" customWidth="1"/>
    <col min="4618" max="4618" width="15.7109375" bestFit="1" customWidth="1"/>
    <col min="4619" max="4619" width="13.7109375" bestFit="1" customWidth="1"/>
    <col min="4620" max="4620" width="10.28515625" customWidth="1"/>
    <col min="4621" max="4621" width="14.42578125" customWidth="1"/>
    <col min="4622" max="4622" width="13.42578125" customWidth="1"/>
    <col min="4623" max="4623" width="18" customWidth="1"/>
    <col min="4624" max="4626" width="12" customWidth="1"/>
    <col min="4627" max="4627" width="17.28515625" customWidth="1"/>
    <col min="4628" max="4629" width="13" customWidth="1"/>
    <col min="4630" max="4630" width="14" customWidth="1"/>
    <col min="4631" max="4631" width="12.42578125" customWidth="1"/>
    <col min="4632" max="4632" width="12" customWidth="1"/>
    <col min="4633" max="4633" width="9.7109375" customWidth="1"/>
    <col min="4634" max="4635" width="14.7109375" customWidth="1"/>
    <col min="4636" max="4636" width="7.7109375" customWidth="1"/>
    <col min="4637" max="4637" width="13.42578125" customWidth="1"/>
    <col min="4638" max="4638" width="14.7109375" customWidth="1"/>
    <col min="4639" max="4639" width="8.140625" customWidth="1"/>
    <col min="4640" max="4641" width="9.42578125" customWidth="1"/>
    <col min="4642" max="4642" width="14.140625" customWidth="1"/>
    <col min="4643" max="4643" width="11.42578125" customWidth="1"/>
    <col min="4644" max="4644" width="11" customWidth="1"/>
    <col min="4645" max="4646" width="9.42578125" customWidth="1"/>
    <col min="4647" max="4647" width="16.28515625" customWidth="1"/>
    <col min="4648" max="4648" width="17.28515625" customWidth="1"/>
    <col min="4649" max="4649" width="13.28515625" customWidth="1"/>
    <col min="4650" max="4650" width="13.140625" customWidth="1"/>
    <col min="4651" max="4651" width="9.42578125" customWidth="1"/>
    <col min="4652" max="4652" width="24.140625" customWidth="1"/>
    <col min="4653" max="4653" width="11.7109375" customWidth="1"/>
    <col min="4654" max="4654" width="12.28515625" customWidth="1"/>
    <col min="4655" max="4655" width="10.7109375" customWidth="1"/>
    <col min="4656" max="4656" width="9.42578125" bestFit="1" customWidth="1"/>
    <col min="4657" max="4657" width="15.140625" customWidth="1"/>
    <col min="4658" max="4658" width="25.7109375" customWidth="1"/>
    <col min="4865" max="4865" width="4.42578125" customWidth="1"/>
    <col min="4866" max="4866" width="21.7109375" customWidth="1"/>
    <col min="4867" max="4867" width="7.42578125" customWidth="1"/>
    <col min="4868" max="4868" width="12.42578125" customWidth="1"/>
    <col min="4869" max="4869" width="9.42578125" customWidth="1"/>
    <col min="4870" max="4870" width="40.28515625" customWidth="1"/>
    <col min="4871" max="4871" width="15.42578125" bestFit="1" customWidth="1"/>
    <col min="4872" max="4872" width="7.28515625" bestFit="1" customWidth="1"/>
    <col min="4873" max="4873" width="10" customWidth="1"/>
    <col min="4874" max="4874" width="15.7109375" bestFit="1" customWidth="1"/>
    <col min="4875" max="4875" width="13.7109375" bestFit="1" customWidth="1"/>
    <col min="4876" max="4876" width="10.28515625" customWidth="1"/>
    <col min="4877" max="4877" width="14.42578125" customWidth="1"/>
    <col min="4878" max="4878" width="13.42578125" customWidth="1"/>
    <col min="4879" max="4879" width="18" customWidth="1"/>
    <col min="4880" max="4882" width="12" customWidth="1"/>
    <col min="4883" max="4883" width="17.28515625" customWidth="1"/>
    <col min="4884" max="4885" width="13" customWidth="1"/>
    <col min="4886" max="4886" width="14" customWidth="1"/>
    <col min="4887" max="4887" width="12.42578125" customWidth="1"/>
    <col min="4888" max="4888" width="12" customWidth="1"/>
    <col min="4889" max="4889" width="9.7109375" customWidth="1"/>
    <col min="4890" max="4891" width="14.7109375" customWidth="1"/>
    <col min="4892" max="4892" width="7.7109375" customWidth="1"/>
    <col min="4893" max="4893" width="13.42578125" customWidth="1"/>
    <col min="4894" max="4894" width="14.7109375" customWidth="1"/>
    <col min="4895" max="4895" width="8.140625" customWidth="1"/>
    <col min="4896" max="4897" width="9.42578125" customWidth="1"/>
    <col min="4898" max="4898" width="14.140625" customWidth="1"/>
    <col min="4899" max="4899" width="11.42578125" customWidth="1"/>
    <col min="4900" max="4900" width="11" customWidth="1"/>
    <col min="4901" max="4902" width="9.42578125" customWidth="1"/>
    <col min="4903" max="4903" width="16.28515625" customWidth="1"/>
    <col min="4904" max="4904" width="17.28515625" customWidth="1"/>
    <col min="4905" max="4905" width="13.28515625" customWidth="1"/>
    <col min="4906" max="4906" width="13.140625" customWidth="1"/>
    <col min="4907" max="4907" width="9.42578125" customWidth="1"/>
    <col min="4908" max="4908" width="24.140625" customWidth="1"/>
    <col min="4909" max="4909" width="11.7109375" customWidth="1"/>
    <col min="4910" max="4910" width="12.28515625" customWidth="1"/>
    <col min="4911" max="4911" width="10.7109375" customWidth="1"/>
    <col min="4912" max="4912" width="9.42578125" bestFit="1" customWidth="1"/>
    <col min="4913" max="4913" width="15.140625" customWidth="1"/>
    <col min="4914" max="4914" width="25.7109375" customWidth="1"/>
    <col min="5121" max="5121" width="4.42578125" customWidth="1"/>
    <col min="5122" max="5122" width="21.7109375" customWidth="1"/>
    <col min="5123" max="5123" width="7.42578125" customWidth="1"/>
    <col min="5124" max="5124" width="12.42578125" customWidth="1"/>
    <col min="5125" max="5125" width="9.42578125" customWidth="1"/>
    <col min="5126" max="5126" width="40.28515625" customWidth="1"/>
    <col min="5127" max="5127" width="15.42578125" bestFit="1" customWidth="1"/>
    <col min="5128" max="5128" width="7.28515625" bestFit="1" customWidth="1"/>
    <col min="5129" max="5129" width="10" customWidth="1"/>
    <col min="5130" max="5130" width="15.7109375" bestFit="1" customWidth="1"/>
    <col min="5131" max="5131" width="13.7109375" bestFit="1" customWidth="1"/>
    <col min="5132" max="5132" width="10.28515625" customWidth="1"/>
    <col min="5133" max="5133" width="14.42578125" customWidth="1"/>
    <col min="5134" max="5134" width="13.42578125" customWidth="1"/>
    <col min="5135" max="5135" width="18" customWidth="1"/>
    <col min="5136" max="5138" width="12" customWidth="1"/>
    <col min="5139" max="5139" width="17.28515625" customWidth="1"/>
    <col min="5140" max="5141" width="13" customWidth="1"/>
    <col min="5142" max="5142" width="14" customWidth="1"/>
    <col min="5143" max="5143" width="12.42578125" customWidth="1"/>
    <col min="5144" max="5144" width="12" customWidth="1"/>
    <col min="5145" max="5145" width="9.7109375" customWidth="1"/>
    <col min="5146" max="5147" width="14.7109375" customWidth="1"/>
    <col min="5148" max="5148" width="7.7109375" customWidth="1"/>
    <col min="5149" max="5149" width="13.42578125" customWidth="1"/>
    <col min="5150" max="5150" width="14.7109375" customWidth="1"/>
    <col min="5151" max="5151" width="8.140625" customWidth="1"/>
    <col min="5152" max="5153" width="9.42578125" customWidth="1"/>
    <col min="5154" max="5154" width="14.140625" customWidth="1"/>
    <col min="5155" max="5155" width="11.42578125" customWidth="1"/>
    <col min="5156" max="5156" width="11" customWidth="1"/>
    <col min="5157" max="5158" width="9.42578125" customWidth="1"/>
    <col min="5159" max="5159" width="16.28515625" customWidth="1"/>
    <col min="5160" max="5160" width="17.28515625" customWidth="1"/>
    <col min="5161" max="5161" width="13.28515625" customWidth="1"/>
    <col min="5162" max="5162" width="13.140625" customWidth="1"/>
    <col min="5163" max="5163" width="9.42578125" customWidth="1"/>
    <col min="5164" max="5164" width="24.140625" customWidth="1"/>
    <col min="5165" max="5165" width="11.7109375" customWidth="1"/>
    <col min="5166" max="5166" width="12.28515625" customWidth="1"/>
    <col min="5167" max="5167" width="10.7109375" customWidth="1"/>
    <col min="5168" max="5168" width="9.42578125" bestFit="1" customWidth="1"/>
    <col min="5169" max="5169" width="15.140625" customWidth="1"/>
    <col min="5170" max="5170" width="25.7109375" customWidth="1"/>
    <col min="5377" max="5377" width="4.42578125" customWidth="1"/>
    <col min="5378" max="5378" width="21.7109375" customWidth="1"/>
    <col min="5379" max="5379" width="7.42578125" customWidth="1"/>
    <col min="5380" max="5380" width="12.42578125" customWidth="1"/>
    <col min="5381" max="5381" width="9.42578125" customWidth="1"/>
    <col min="5382" max="5382" width="40.28515625" customWidth="1"/>
    <col min="5383" max="5383" width="15.42578125" bestFit="1" customWidth="1"/>
    <col min="5384" max="5384" width="7.28515625" bestFit="1" customWidth="1"/>
    <col min="5385" max="5385" width="10" customWidth="1"/>
    <col min="5386" max="5386" width="15.7109375" bestFit="1" customWidth="1"/>
    <col min="5387" max="5387" width="13.7109375" bestFit="1" customWidth="1"/>
    <col min="5388" max="5388" width="10.28515625" customWidth="1"/>
    <col min="5389" max="5389" width="14.42578125" customWidth="1"/>
    <col min="5390" max="5390" width="13.42578125" customWidth="1"/>
    <col min="5391" max="5391" width="18" customWidth="1"/>
    <col min="5392" max="5394" width="12" customWidth="1"/>
    <col min="5395" max="5395" width="17.28515625" customWidth="1"/>
    <col min="5396" max="5397" width="13" customWidth="1"/>
    <col min="5398" max="5398" width="14" customWidth="1"/>
    <col min="5399" max="5399" width="12.42578125" customWidth="1"/>
    <col min="5400" max="5400" width="12" customWidth="1"/>
    <col min="5401" max="5401" width="9.7109375" customWidth="1"/>
    <col min="5402" max="5403" width="14.7109375" customWidth="1"/>
    <col min="5404" max="5404" width="7.7109375" customWidth="1"/>
    <col min="5405" max="5405" width="13.42578125" customWidth="1"/>
    <col min="5406" max="5406" width="14.7109375" customWidth="1"/>
    <col min="5407" max="5407" width="8.140625" customWidth="1"/>
    <col min="5408" max="5409" width="9.42578125" customWidth="1"/>
    <col min="5410" max="5410" width="14.140625" customWidth="1"/>
    <col min="5411" max="5411" width="11.42578125" customWidth="1"/>
    <col min="5412" max="5412" width="11" customWidth="1"/>
    <col min="5413" max="5414" width="9.42578125" customWidth="1"/>
    <col min="5415" max="5415" width="16.28515625" customWidth="1"/>
    <col min="5416" max="5416" width="17.28515625" customWidth="1"/>
    <col min="5417" max="5417" width="13.28515625" customWidth="1"/>
    <col min="5418" max="5418" width="13.140625" customWidth="1"/>
    <col min="5419" max="5419" width="9.42578125" customWidth="1"/>
    <col min="5420" max="5420" width="24.140625" customWidth="1"/>
    <col min="5421" max="5421" width="11.7109375" customWidth="1"/>
    <col min="5422" max="5422" width="12.28515625" customWidth="1"/>
    <col min="5423" max="5423" width="10.7109375" customWidth="1"/>
    <col min="5424" max="5424" width="9.42578125" bestFit="1" customWidth="1"/>
    <col min="5425" max="5425" width="15.140625" customWidth="1"/>
    <col min="5426" max="5426" width="25.7109375" customWidth="1"/>
    <col min="5633" max="5633" width="4.42578125" customWidth="1"/>
    <col min="5634" max="5634" width="21.7109375" customWidth="1"/>
    <col min="5635" max="5635" width="7.42578125" customWidth="1"/>
    <col min="5636" max="5636" width="12.42578125" customWidth="1"/>
    <col min="5637" max="5637" width="9.42578125" customWidth="1"/>
    <col min="5638" max="5638" width="40.28515625" customWidth="1"/>
    <col min="5639" max="5639" width="15.42578125" bestFit="1" customWidth="1"/>
    <col min="5640" max="5640" width="7.28515625" bestFit="1" customWidth="1"/>
    <col min="5641" max="5641" width="10" customWidth="1"/>
    <col min="5642" max="5642" width="15.7109375" bestFit="1" customWidth="1"/>
    <col min="5643" max="5643" width="13.7109375" bestFit="1" customWidth="1"/>
    <col min="5644" max="5644" width="10.28515625" customWidth="1"/>
    <col min="5645" max="5645" width="14.42578125" customWidth="1"/>
    <col min="5646" max="5646" width="13.42578125" customWidth="1"/>
    <col min="5647" max="5647" width="18" customWidth="1"/>
    <col min="5648" max="5650" width="12" customWidth="1"/>
    <col min="5651" max="5651" width="17.28515625" customWidth="1"/>
    <col min="5652" max="5653" width="13" customWidth="1"/>
    <col min="5654" max="5654" width="14" customWidth="1"/>
    <col min="5655" max="5655" width="12.42578125" customWidth="1"/>
    <col min="5656" max="5656" width="12" customWidth="1"/>
    <col min="5657" max="5657" width="9.7109375" customWidth="1"/>
    <col min="5658" max="5659" width="14.7109375" customWidth="1"/>
    <col min="5660" max="5660" width="7.7109375" customWidth="1"/>
    <col min="5661" max="5661" width="13.42578125" customWidth="1"/>
    <col min="5662" max="5662" width="14.7109375" customWidth="1"/>
    <col min="5663" max="5663" width="8.140625" customWidth="1"/>
    <col min="5664" max="5665" width="9.42578125" customWidth="1"/>
    <col min="5666" max="5666" width="14.140625" customWidth="1"/>
    <col min="5667" max="5667" width="11.42578125" customWidth="1"/>
    <col min="5668" max="5668" width="11" customWidth="1"/>
    <col min="5669" max="5670" width="9.42578125" customWidth="1"/>
    <col min="5671" max="5671" width="16.28515625" customWidth="1"/>
    <col min="5672" max="5672" width="17.28515625" customWidth="1"/>
    <col min="5673" max="5673" width="13.28515625" customWidth="1"/>
    <col min="5674" max="5674" width="13.140625" customWidth="1"/>
    <col min="5675" max="5675" width="9.42578125" customWidth="1"/>
    <col min="5676" max="5676" width="24.140625" customWidth="1"/>
    <col min="5677" max="5677" width="11.7109375" customWidth="1"/>
    <col min="5678" max="5678" width="12.28515625" customWidth="1"/>
    <col min="5679" max="5679" width="10.7109375" customWidth="1"/>
    <col min="5680" max="5680" width="9.42578125" bestFit="1" customWidth="1"/>
    <col min="5681" max="5681" width="15.140625" customWidth="1"/>
    <col min="5682" max="5682" width="25.7109375" customWidth="1"/>
    <col min="5889" max="5889" width="4.42578125" customWidth="1"/>
    <col min="5890" max="5890" width="21.7109375" customWidth="1"/>
    <col min="5891" max="5891" width="7.42578125" customWidth="1"/>
    <col min="5892" max="5892" width="12.42578125" customWidth="1"/>
    <col min="5893" max="5893" width="9.42578125" customWidth="1"/>
    <col min="5894" max="5894" width="40.28515625" customWidth="1"/>
    <col min="5895" max="5895" width="15.42578125" bestFit="1" customWidth="1"/>
    <col min="5896" max="5896" width="7.28515625" bestFit="1" customWidth="1"/>
    <col min="5897" max="5897" width="10" customWidth="1"/>
    <col min="5898" max="5898" width="15.7109375" bestFit="1" customWidth="1"/>
    <col min="5899" max="5899" width="13.7109375" bestFit="1" customWidth="1"/>
    <col min="5900" max="5900" width="10.28515625" customWidth="1"/>
    <col min="5901" max="5901" width="14.42578125" customWidth="1"/>
    <col min="5902" max="5902" width="13.42578125" customWidth="1"/>
    <col min="5903" max="5903" width="18" customWidth="1"/>
    <col min="5904" max="5906" width="12" customWidth="1"/>
    <col min="5907" max="5907" width="17.28515625" customWidth="1"/>
    <col min="5908" max="5909" width="13" customWidth="1"/>
    <col min="5910" max="5910" width="14" customWidth="1"/>
    <col min="5911" max="5911" width="12.42578125" customWidth="1"/>
    <col min="5912" max="5912" width="12" customWidth="1"/>
    <col min="5913" max="5913" width="9.7109375" customWidth="1"/>
    <col min="5914" max="5915" width="14.7109375" customWidth="1"/>
    <col min="5916" max="5916" width="7.7109375" customWidth="1"/>
    <col min="5917" max="5917" width="13.42578125" customWidth="1"/>
    <col min="5918" max="5918" width="14.7109375" customWidth="1"/>
    <col min="5919" max="5919" width="8.140625" customWidth="1"/>
    <col min="5920" max="5921" width="9.42578125" customWidth="1"/>
    <col min="5922" max="5922" width="14.140625" customWidth="1"/>
    <col min="5923" max="5923" width="11.42578125" customWidth="1"/>
    <col min="5924" max="5924" width="11" customWidth="1"/>
    <col min="5925" max="5926" width="9.42578125" customWidth="1"/>
    <col min="5927" max="5927" width="16.28515625" customWidth="1"/>
    <col min="5928" max="5928" width="17.28515625" customWidth="1"/>
    <col min="5929" max="5929" width="13.28515625" customWidth="1"/>
    <col min="5930" max="5930" width="13.140625" customWidth="1"/>
    <col min="5931" max="5931" width="9.42578125" customWidth="1"/>
    <col min="5932" max="5932" width="24.140625" customWidth="1"/>
    <col min="5933" max="5933" width="11.7109375" customWidth="1"/>
    <col min="5934" max="5934" width="12.28515625" customWidth="1"/>
    <col min="5935" max="5935" width="10.7109375" customWidth="1"/>
    <col min="5936" max="5936" width="9.42578125" bestFit="1" customWidth="1"/>
    <col min="5937" max="5937" width="15.140625" customWidth="1"/>
    <col min="5938" max="5938" width="25.7109375" customWidth="1"/>
    <col min="6145" max="6145" width="4.42578125" customWidth="1"/>
    <col min="6146" max="6146" width="21.7109375" customWidth="1"/>
    <col min="6147" max="6147" width="7.42578125" customWidth="1"/>
    <col min="6148" max="6148" width="12.42578125" customWidth="1"/>
    <col min="6149" max="6149" width="9.42578125" customWidth="1"/>
    <col min="6150" max="6150" width="40.28515625" customWidth="1"/>
    <col min="6151" max="6151" width="15.42578125" bestFit="1" customWidth="1"/>
    <col min="6152" max="6152" width="7.28515625" bestFit="1" customWidth="1"/>
    <col min="6153" max="6153" width="10" customWidth="1"/>
    <col min="6154" max="6154" width="15.7109375" bestFit="1" customWidth="1"/>
    <col min="6155" max="6155" width="13.7109375" bestFit="1" customWidth="1"/>
    <col min="6156" max="6156" width="10.28515625" customWidth="1"/>
    <col min="6157" max="6157" width="14.42578125" customWidth="1"/>
    <col min="6158" max="6158" width="13.42578125" customWidth="1"/>
    <col min="6159" max="6159" width="18" customWidth="1"/>
    <col min="6160" max="6162" width="12" customWidth="1"/>
    <col min="6163" max="6163" width="17.28515625" customWidth="1"/>
    <col min="6164" max="6165" width="13" customWidth="1"/>
    <col min="6166" max="6166" width="14" customWidth="1"/>
    <col min="6167" max="6167" width="12.42578125" customWidth="1"/>
    <col min="6168" max="6168" width="12" customWidth="1"/>
    <col min="6169" max="6169" width="9.7109375" customWidth="1"/>
    <col min="6170" max="6171" width="14.7109375" customWidth="1"/>
    <col min="6172" max="6172" width="7.7109375" customWidth="1"/>
    <col min="6173" max="6173" width="13.42578125" customWidth="1"/>
    <col min="6174" max="6174" width="14.7109375" customWidth="1"/>
    <col min="6175" max="6175" width="8.140625" customWidth="1"/>
    <col min="6176" max="6177" width="9.42578125" customWidth="1"/>
    <col min="6178" max="6178" width="14.140625" customWidth="1"/>
    <col min="6179" max="6179" width="11.42578125" customWidth="1"/>
    <col min="6180" max="6180" width="11" customWidth="1"/>
    <col min="6181" max="6182" width="9.42578125" customWidth="1"/>
    <col min="6183" max="6183" width="16.28515625" customWidth="1"/>
    <col min="6184" max="6184" width="17.28515625" customWidth="1"/>
    <col min="6185" max="6185" width="13.28515625" customWidth="1"/>
    <col min="6186" max="6186" width="13.140625" customWidth="1"/>
    <col min="6187" max="6187" width="9.42578125" customWidth="1"/>
    <col min="6188" max="6188" width="24.140625" customWidth="1"/>
    <col min="6189" max="6189" width="11.7109375" customWidth="1"/>
    <col min="6190" max="6190" width="12.28515625" customWidth="1"/>
    <col min="6191" max="6191" width="10.7109375" customWidth="1"/>
    <col min="6192" max="6192" width="9.42578125" bestFit="1" customWidth="1"/>
    <col min="6193" max="6193" width="15.140625" customWidth="1"/>
    <col min="6194" max="6194" width="25.7109375" customWidth="1"/>
    <col min="6401" max="6401" width="4.42578125" customWidth="1"/>
    <col min="6402" max="6402" width="21.7109375" customWidth="1"/>
    <col min="6403" max="6403" width="7.42578125" customWidth="1"/>
    <col min="6404" max="6404" width="12.42578125" customWidth="1"/>
    <col min="6405" max="6405" width="9.42578125" customWidth="1"/>
    <col min="6406" max="6406" width="40.28515625" customWidth="1"/>
    <col min="6407" max="6407" width="15.42578125" bestFit="1" customWidth="1"/>
    <col min="6408" max="6408" width="7.28515625" bestFit="1" customWidth="1"/>
    <col min="6409" max="6409" width="10" customWidth="1"/>
    <col min="6410" max="6410" width="15.7109375" bestFit="1" customWidth="1"/>
    <col min="6411" max="6411" width="13.7109375" bestFit="1" customWidth="1"/>
    <col min="6412" max="6412" width="10.28515625" customWidth="1"/>
    <col min="6413" max="6413" width="14.42578125" customWidth="1"/>
    <col min="6414" max="6414" width="13.42578125" customWidth="1"/>
    <col min="6415" max="6415" width="18" customWidth="1"/>
    <col min="6416" max="6418" width="12" customWidth="1"/>
    <col min="6419" max="6419" width="17.28515625" customWidth="1"/>
    <col min="6420" max="6421" width="13" customWidth="1"/>
    <col min="6422" max="6422" width="14" customWidth="1"/>
    <col min="6423" max="6423" width="12.42578125" customWidth="1"/>
    <col min="6424" max="6424" width="12" customWidth="1"/>
    <col min="6425" max="6425" width="9.7109375" customWidth="1"/>
    <col min="6426" max="6427" width="14.7109375" customWidth="1"/>
    <col min="6428" max="6428" width="7.7109375" customWidth="1"/>
    <col min="6429" max="6429" width="13.42578125" customWidth="1"/>
    <col min="6430" max="6430" width="14.7109375" customWidth="1"/>
    <col min="6431" max="6431" width="8.140625" customWidth="1"/>
    <col min="6432" max="6433" width="9.42578125" customWidth="1"/>
    <col min="6434" max="6434" width="14.140625" customWidth="1"/>
    <col min="6435" max="6435" width="11.42578125" customWidth="1"/>
    <col min="6436" max="6436" width="11" customWidth="1"/>
    <col min="6437" max="6438" width="9.42578125" customWidth="1"/>
    <col min="6439" max="6439" width="16.28515625" customWidth="1"/>
    <col min="6440" max="6440" width="17.28515625" customWidth="1"/>
    <col min="6441" max="6441" width="13.28515625" customWidth="1"/>
    <col min="6442" max="6442" width="13.140625" customWidth="1"/>
    <col min="6443" max="6443" width="9.42578125" customWidth="1"/>
    <col min="6444" max="6444" width="24.140625" customWidth="1"/>
    <col min="6445" max="6445" width="11.7109375" customWidth="1"/>
    <col min="6446" max="6446" width="12.28515625" customWidth="1"/>
    <col min="6447" max="6447" width="10.7109375" customWidth="1"/>
    <col min="6448" max="6448" width="9.42578125" bestFit="1" customWidth="1"/>
    <col min="6449" max="6449" width="15.140625" customWidth="1"/>
    <col min="6450" max="6450" width="25.7109375" customWidth="1"/>
    <col min="6657" max="6657" width="4.42578125" customWidth="1"/>
    <col min="6658" max="6658" width="21.7109375" customWidth="1"/>
    <col min="6659" max="6659" width="7.42578125" customWidth="1"/>
    <col min="6660" max="6660" width="12.42578125" customWidth="1"/>
    <col min="6661" max="6661" width="9.42578125" customWidth="1"/>
    <col min="6662" max="6662" width="40.28515625" customWidth="1"/>
    <col min="6663" max="6663" width="15.42578125" bestFit="1" customWidth="1"/>
    <col min="6664" max="6664" width="7.28515625" bestFit="1" customWidth="1"/>
    <col min="6665" max="6665" width="10" customWidth="1"/>
    <col min="6666" max="6666" width="15.7109375" bestFit="1" customWidth="1"/>
    <col min="6667" max="6667" width="13.7109375" bestFit="1" customWidth="1"/>
    <col min="6668" max="6668" width="10.28515625" customWidth="1"/>
    <col min="6669" max="6669" width="14.42578125" customWidth="1"/>
    <col min="6670" max="6670" width="13.42578125" customWidth="1"/>
    <col min="6671" max="6671" width="18" customWidth="1"/>
    <col min="6672" max="6674" width="12" customWidth="1"/>
    <col min="6675" max="6675" width="17.28515625" customWidth="1"/>
    <col min="6676" max="6677" width="13" customWidth="1"/>
    <col min="6678" max="6678" width="14" customWidth="1"/>
    <col min="6679" max="6679" width="12.42578125" customWidth="1"/>
    <col min="6680" max="6680" width="12" customWidth="1"/>
    <col min="6681" max="6681" width="9.7109375" customWidth="1"/>
    <col min="6682" max="6683" width="14.7109375" customWidth="1"/>
    <col min="6684" max="6684" width="7.7109375" customWidth="1"/>
    <col min="6685" max="6685" width="13.42578125" customWidth="1"/>
    <col min="6686" max="6686" width="14.7109375" customWidth="1"/>
    <col min="6687" max="6687" width="8.140625" customWidth="1"/>
    <col min="6688" max="6689" width="9.42578125" customWidth="1"/>
    <col min="6690" max="6690" width="14.140625" customWidth="1"/>
    <col min="6691" max="6691" width="11.42578125" customWidth="1"/>
    <col min="6692" max="6692" width="11" customWidth="1"/>
    <col min="6693" max="6694" width="9.42578125" customWidth="1"/>
    <col min="6695" max="6695" width="16.28515625" customWidth="1"/>
    <col min="6696" max="6696" width="17.28515625" customWidth="1"/>
    <col min="6697" max="6697" width="13.28515625" customWidth="1"/>
    <col min="6698" max="6698" width="13.140625" customWidth="1"/>
    <col min="6699" max="6699" width="9.42578125" customWidth="1"/>
    <col min="6700" max="6700" width="24.140625" customWidth="1"/>
    <col min="6701" max="6701" width="11.7109375" customWidth="1"/>
    <col min="6702" max="6702" width="12.28515625" customWidth="1"/>
    <col min="6703" max="6703" width="10.7109375" customWidth="1"/>
    <col min="6704" max="6704" width="9.42578125" bestFit="1" customWidth="1"/>
    <col min="6705" max="6705" width="15.140625" customWidth="1"/>
    <col min="6706" max="6706" width="25.7109375" customWidth="1"/>
    <col min="6913" max="6913" width="4.42578125" customWidth="1"/>
    <col min="6914" max="6914" width="21.7109375" customWidth="1"/>
    <col min="6915" max="6915" width="7.42578125" customWidth="1"/>
    <col min="6916" max="6916" width="12.42578125" customWidth="1"/>
    <col min="6917" max="6917" width="9.42578125" customWidth="1"/>
    <col min="6918" max="6918" width="40.28515625" customWidth="1"/>
    <col min="6919" max="6919" width="15.42578125" bestFit="1" customWidth="1"/>
    <col min="6920" max="6920" width="7.28515625" bestFit="1" customWidth="1"/>
    <col min="6921" max="6921" width="10" customWidth="1"/>
    <col min="6922" max="6922" width="15.7109375" bestFit="1" customWidth="1"/>
    <col min="6923" max="6923" width="13.7109375" bestFit="1" customWidth="1"/>
    <col min="6924" max="6924" width="10.28515625" customWidth="1"/>
    <col min="6925" max="6925" width="14.42578125" customWidth="1"/>
    <col min="6926" max="6926" width="13.42578125" customWidth="1"/>
    <col min="6927" max="6927" width="18" customWidth="1"/>
    <col min="6928" max="6930" width="12" customWidth="1"/>
    <col min="6931" max="6931" width="17.28515625" customWidth="1"/>
    <col min="6932" max="6933" width="13" customWidth="1"/>
    <col min="6934" max="6934" width="14" customWidth="1"/>
    <col min="6935" max="6935" width="12.42578125" customWidth="1"/>
    <col min="6936" max="6936" width="12" customWidth="1"/>
    <col min="6937" max="6937" width="9.7109375" customWidth="1"/>
    <col min="6938" max="6939" width="14.7109375" customWidth="1"/>
    <col min="6940" max="6940" width="7.7109375" customWidth="1"/>
    <col min="6941" max="6941" width="13.42578125" customWidth="1"/>
    <col min="6942" max="6942" width="14.7109375" customWidth="1"/>
    <col min="6943" max="6943" width="8.140625" customWidth="1"/>
    <col min="6944" max="6945" width="9.42578125" customWidth="1"/>
    <col min="6946" max="6946" width="14.140625" customWidth="1"/>
    <col min="6947" max="6947" width="11.42578125" customWidth="1"/>
    <col min="6948" max="6948" width="11" customWidth="1"/>
    <col min="6949" max="6950" width="9.42578125" customWidth="1"/>
    <col min="6951" max="6951" width="16.28515625" customWidth="1"/>
    <col min="6952" max="6952" width="17.28515625" customWidth="1"/>
    <col min="6953" max="6953" width="13.28515625" customWidth="1"/>
    <col min="6954" max="6954" width="13.140625" customWidth="1"/>
    <col min="6955" max="6955" width="9.42578125" customWidth="1"/>
    <col min="6956" max="6956" width="24.140625" customWidth="1"/>
    <col min="6957" max="6957" width="11.7109375" customWidth="1"/>
    <col min="6958" max="6958" width="12.28515625" customWidth="1"/>
    <col min="6959" max="6959" width="10.7109375" customWidth="1"/>
    <col min="6960" max="6960" width="9.42578125" bestFit="1" customWidth="1"/>
    <col min="6961" max="6961" width="15.140625" customWidth="1"/>
    <col min="6962" max="6962" width="25.7109375" customWidth="1"/>
    <col min="7169" max="7169" width="4.42578125" customWidth="1"/>
    <col min="7170" max="7170" width="21.7109375" customWidth="1"/>
    <col min="7171" max="7171" width="7.42578125" customWidth="1"/>
    <col min="7172" max="7172" width="12.42578125" customWidth="1"/>
    <col min="7173" max="7173" width="9.42578125" customWidth="1"/>
    <col min="7174" max="7174" width="40.28515625" customWidth="1"/>
    <col min="7175" max="7175" width="15.42578125" bestFit="1" customWidth="1"/>
    <col min="7176" max="7176" width="7.28515625" bestFit="1" customWidth="1"/>
    <col min="7177" max="7177" width="10" customWidth="1"/>
    <col min="7178" max="7178" width="15.7109375" bestFit="1" customWidth="1"/>
    <col min="7179" max="7179" width="13.7109375" bestFit="1" customWidth="1"/>
    <col min="7180" max="7180" width="10.28515625" customWidth="1"/>
    <col min="7181" max="7181" width="14.42578125" customWidth="1"/>
    <col min="7182" max="7182" width="13.42578125" customWidth="1"/>
    <col min="7183" max="7183" width="18" customWidth="1"/>
    <col min="7184" max="7186" width="12" customWidth="1"/>
    <col min="7187" max="7187" width="17.28515625" customWidth="1"/>
    <col min="7188" max="7189" width="13" customWidth="1"/>
    <col min="7190" max="7190" width="14" customWidth="1"/>
    <col min="7191" max="7191" width="12.42578125" customWidth="1"/>
    <col min="7192" max="7192" width="12" customWidth="1"/>
    <col min="7193" max="7193" width="9.7109375" customWidth="1"/>
    <col min="7194" max="7195" width="14.7109375" customWidth="1"/>
    <col min="7196" max="7196" width="7.7109375" customWidth="1"/>
    <col min="7197" max="7197" width="13.42578125" customWidth="1"/>
    <col min="7198" max="7198" width="14.7109375" customWidth="1"/>
    <col min="7199" max="7199" width="8.140625" customWidth="1"/>
    <col min="7200" max="7201" width="9.42578125" customWidth="1"/>
    <col min="7202" max="7202" width="14.140625" customWidth="1"/>
    <col min="7203" max="7203" width="11.42578125" customWidth="1"/>
    <col min="7204" max="7204" width="11" customWidth="1"/>
    <col min="7205" max="7206" width="9.42578125" customWidth="1"/>
    <col min="7207" max="7207" width="16.28515625" customWidth="1"/>
    <col min="7208" max="7208" width="17.28515625" customWidth="1"/>
    <col min="7209" max="7209" width="13.28515625" customWidth="1"/>
    <col min="7210" max="7210" width="13.140625" customWidth="1"/>
    <col min="7211" max="7211" width="9.42578125" customWidth="1"/>
    <col min="7212" max="7212" width="24.140625" customWidth="1"/>
    <col min="7213" max="7213" width="11.7109375" customWidth="1"/>
    <col min="7214" max="7214" width="12.28515625" customWidth="1"/>
    <col min="7215" max="7215" width="10.7109375" customWidth="1"/>
    <col min="7216" max="7216" width="9.42578125" bestFit="1" customWidth="1"/>
    <col min="7217" max="7217" width="15.140625" customWidth="1"/>
    <col min="7218" max="7218" width="25.7109375" customWidth="1"/>
    <col min="7425" max="7425" width="4.42578125" customWidth="1"/>
    <col min="7426" max="7426" width="21.7109375" customWidth="1"/>
    <col min="7427" max="7427" width="7.42578125" customWidth="1"/>
    <col min="7428" max="7428" width="12.42578125" customWidth="1"/>
    <col min="7429" max="7429" width="9.42578125" customWidth="1"/>
    <col min="7430" max="7430" width="40.28515625" customWidth="1"/>
    <col min="7431" max="7431" width="15.42578125" bestFit="1" customWidth="1"/>
    <col min="7432" max="7432" width="7.28515625" bestFit="1" customWidth="1"/>
    <col min="7433" max="7433" width="10" customWidth="1"/>
    <col min="7434" max="7434" width="15.7109375" bestFit="1" customWidth="1"/>
    <col min="7435" max="7435" width="13.7109375" bestFit="1" customWidth="1"/>
    <col min="7436" max="7436" width="10.28515625" customWidth="1"/>
    <col min="7437" max="7437" width="14.42578125" customWidth="1"/>
    <col min="7438" max="7438" width="13.42578125" customWidth="1"/>
    <col min="7439" max="7439" width="18" customWidth="1"/>
    <col min="7440" max="7442" width="12" customWidth="1"/>
    <col min="7443" max="7443" width="17.28515625" customWidth="1"/>
    <col min="7444" max="7445" width="13" customWidth="1"/>
    <col min="7446" max="7446" width="14" customWidth="1"/>
    <col min="7447" max="7447" width="12.42578125" customWidth="1"/>
    <col min="7448" max="7448" width="12" customWidth="1"/>
    <col min="7449" max="7449" width="9.7109375" customWidth="1"/>
    <col min="7450" max="7451" width="14.7109375" customWidth="1"/>
    <col min="7452" max="7452" width="7.7109375" customWidth="1"/>
    <col min="7453" max="7453" width="13.42578125" customWidth="1"/>
    <col min="7454" max="7454" width="14.7109375" customWidth="1"/>
    <col min="7455" max="7455" width="8.140625" customWidth="1"/>
    <col min="7456" max="7457" width="9.42578125" customWidth="1"/>
    <col min="7458" max="7458" width="14.140625" customWidth="1"/>
    <col min="7459" max="7459" width="11.42578125" customWidth="1"/>
    <col min="7460" max="7460" width="11" customWidth="1"/>
    <col min="7461" max="7462" width="9.42578125" customWidth="1"/>
    <col min="7463" max="7463" width="16.28515625" customWidth="1"/>
    <col min="7464" max="7464" width="17.28515625" customWidth="1"/>
    <col min="7465" max="7465" width="13.28515625" customWidth="1"/>
    <col min="7466" max="7466" width="13.140625" customWidth="1"/>
    <col min="7467" max="7467" width="9.42578125" customWidth="1"/>
    <col min="7468" max="7468" width="24.140625" customWidth="1"/>
    <col min="7469" max="7469" width="11.7109375" customWidth="1"/>
    <col min="7470" max="7470" width="12.28515625" customWidth="1"/>
    <col min="7471" max="7471" width="10.7109375" customWidth="1"/>
    <col min="7472" max="7472" width="9.42578125" bestFit="1" customWidth="1"/>
    <col min="7473" max="7473" width="15.140625" customWidth="1"/>
    <col min="7474" max="7474" width="25.7109375" customWidth="1"/>
    <col min="7681" max="7681" width="4.42578125" customWidth="1"/>
    <col min="7682" max="7682" width="21.7109375" customWidth="1"/>
    <col min="7683" max="7683" width="7.42578125" customWidth="1"/>
    <col min="7684" max="7684" width="12.42578125" customWidth="1"/>
    <col min="7685" max="7685" width="9.42578125" customWidth="1"/>
    <col min="7686" max="7686" width="40.28515625" customWidth="1"/>
    <col min="7687" max="7687" width="15.42578125" bestFit="1" customWidth="1"/>
    <col min="7688" max="7688" width="7.28515625" bestFit="1" customWidth="1"/>
    <col min="7689" max="7689" width="10" customWidth="1"/>
    <col min="7690" max="7690" width="15.7109375" bestFit="1" customWidth="1"/>
    <col min="7691" max="7691" width="13.7109375" bestFit="1" customWidth="1"/>
    <col min="7692" max="7692" width="10.28515625" customWidth="1"/>
    <col min="7693" max="7693" width="14.42578125" customWidth="1"/>
    <col min="7694" max="7694" width="13.42578125" customWidth="1"/>
    <col min="7695" max="7695" width="18" customWidth="1"/>
    <col min="7696" max="7698" width="12" customWidth="1"/>
    <col min="7699" max="7699" width="17.28515625" customWidth="1"/>
    <col min="7700" max="7701" width="13" customWidth="1"/>
    <col min="7702" max="7702" width="14" customWidth="1"/>
    <col min="7703" max="7703" width="12.42578125" customWidth="1"/>
    <col min="7704" max="7704" width="12" customWidth="1"/>
    <col min="7705" max="7705" width="9.7109375" customWidth="1"/>
    <col min="7706" max="7707" width="14.7109375" customWidth="1"/>
    <col min="7708" max="7708" width="7.7109375" customWidth="1"/>
    <col min="7709" max="7709" width="13.42578125" customWidth="1"/>
    <col min="7710" max="7710" width="14.7109375" customWidth="1"/>
    <col min="7711" max="7711" width="8.140625" customWidth="1"/>
    <col min="7712" max="7713" width="9.42578125" customWidth="1"/>
    <col min="7714" max="7714" width="14.140625" customWidth="1"/>
    <col min="7715" max="7715" width="11.42578125" customWidth="1"/>
    <col min="7716" max="7716" width="11" customWidth="1"/>
    <col min="7717" max="7718" width="9.42578125" customWidth="1"/>
    <col min="7719" max="7719" width="16.28515625" customWidth="1"/>
    <col min="7720" max="7720" width="17.28515625" customWidth="1"/>
    <col min="7721" max="7721" width="13.28515625" customWidth="1"/>
    <col min="7722" max="7722" width="13.140625" customWidth="1"/>
    <col min="7723" max="7723" width="9.42578125" customWidth="1"/>
    <col min="7724" max="7724" width="24.140625" customWidth="1"/>
    <col min="7725" max="7725" width="11.7109375" customWidth="1"/>
    <col min="7726" max="7726" width="12.28515625" customWidth="1"/>
    <col min="7727" max="7727" width="10.7109375" customWidth="1"/>
    <col min="7728" max="7728" width="9.42578125" bestFit="1" customWidth="1"/>
    <col min="7729" max="7729" width="15.140625" customWidth="1"/>
    <col min="7730" max="7730" width="25.7109375" customWidth="1"/>
    <col min="7937" max="7937" width="4.42578125" customWidth="1"/>
    <col min="7938" max="7938" width="21.7109375" customWidth="1"/>
    <col min="7939" max="7939" width="7.42578125" customWidth="1"/>
    <col min="7940" max="7940" width="12.42578125" customWidth="1"/>
    <col min="7941" max="7941" width="9.42578125" customWidth="1"/>
    <col min="7942" max="7942" width="40.28515625" customWidth="1"/>
    <col min="7943" max="7943" width="15.42578125" bestFit="1" customWidth="1"/>
    <col min="7944" max="7944" width="7.28515625" bestFit="1" customWidth="1"/>
    <col min="7945" max="7945" width="10" customWidth="1"/>
    <col min="7946" max="7946" width="15.7109375" bestFit="1" customWidth="1"/>
    <col min="7947" max="7947" width="13.7109375" bestFit="1" customWidth="1"/>
    <col min="7948" max="7948" width="10.28515625" customWidth="1"/>
    <col min="7949" max="7949" width="14.42578125" customWidth="1"/>
    <col min="7950" max="7950" width="13.42578125" customWidth="1"/>
    <col min="7951" max="7951" width="18" customWidth="1"/>
    <col min="7952" max="7954" width="12" customWidth="1"/>
    <col min="7955" max="7955" width="17.28515625" customWidth="1"/>
    <col min="7956" max="7957" width="13" customWidth="1"/>
    <col min="7958" max="7958" width="14" customWidth="1"/>
    <col min="7959" max="7959" width="12.42578125" customWidth="1"/>
    <col min="7960" max="7960" width="12" customWidth="1"/>
    <col min="7961" max="7961" width="9.7109375" customWidth="1"/>
    <col min="7962" max="7963" width="14.7109375" customWidth="1"/>
    <col min="7964" max="7964" width="7.7109375" customWidth="1"/>
    <col min="7965" max="7965" width="13.42578125" customWidth="1"/>
    <col min="7966" max="7966" width="14.7109375" customWidth="1"/>
    <col min="7967" max="7967" width="8.140625" customWidth="1"/>
    <col min="7968" max="7969" width="9.42578125" customWidth="1"/>
    <col min="7970" max="7970" width="14.140625" customWidth="1"/>
    <col min="7971" max="7971" width="11.42578125" customWidth="1"/>
    <col min="7972" max="7972" width="11" customWidth="1"/>
    <col min="7973" max="7974" width="9.42578125" customWidth="1"/>
    <col min="7975" max="7975" width="16.28515625" customWidth="1"/>
    <col min="7976" max="7976" width="17.28515625" customWidth="1"/>
    <col min="7977" max="7977" width="13.28515625" customWidth="1"/>
    <col min="7978" max="7978" width="13.140625" customWidth="1"/>
    <col min="7979" max="7979" width="9.42578125" customWidth="1"/>
    <col min="7980" max="7980" width="24.140625" customWidth="1"/>
    <col min="7981" max="7981" width="11.7109375" customWidth="1"/>
    <col min="7982" max="7982" width="12.28515625" customWidth="1"/>
    <col min="7983" max="7983" width="10.7109375" customWidth="1"/>
    <col min="7984" max="7984" width="9.42578125" bestFit="1" customWidth="1"/>
    <col min="7985" max="7985" width="15.140625" customWidth="1"/>
    <col min="7986" max="7986" width="25.7109375" customWidth="1"/>
    <col min="8193" max="8193" width="4.42578125" customWidth="1"/>
    <col min="8194" max="8194" width="21.7109375" customWidth="1"/>
    <col min="8195" max="8195" width="7.42578125" customWidth="1"/>
    <col min="8196" max="8196" width="12.42578125" customWidth="1"/>
    <col min="8197" max="8197" width="9.42578125" customWidth="1"/>
    <col min="8198" max="8198" width="40.28515625" customWidth="1"/>
    <col min="8199" max="8199" width="15.42578125" bestFit="1" customWidth="1"/>
    <col min="8200" max="8200" width="7.28515625" bestFit="1" customWidth="1"/>
    <col min="8201" max="8201" width="10" customWidth="1"/>
    <col min="8202" max="8202" width="15.7109375" bestFit="1" customWidth="1"/>
    <col min="8203" max="8203" width="13.7109375" bestFit="1" customWidth="1"/>
    <col min="8204" max="8204" width="10.28515625" customWidth="1"/>
    <col min="8205" max="8205" width="14.42578125" customWidth="1"/>
    <col min="8206" max="8206" width="13.42578125" customWidth="1"/>
    <col min="8207" max="8207" width="18" customWidth="1"/>
    <col min="8208" max="8210" width="12" customWidth="1"/>
    <col min="8211" max="8211" width="17.28515625" customWidth="1"/>
    <col min="8212" max="8213" width="13" customWidth="1"/>
    <col min="8214" max="8214" width="14" customWidth="1"/>
    <col min="8215" max="8215" width="12.42578125" customWidth="1"/>
    <col min="8216" max="8216" width="12" customWidth="1"/>
    <col min="8217" max="8217" width="9.7109375" customWidth="1"/>
    <col min="8218" max="8219" width="14.7109375" customWidth="1"/>
    <col min="8220" max="8220" width="7.7109375" customWidth="1"/>
    <col min="8221" max="8221" width="13.42578125" customWidth="1"/>
    <col min="8222" max="8222" width="14.7109375" customWidth="1"/>
    <col min="8223" max="8223" width="8.140625" customWidth="1"/>
    <col min="8224" max="8225" width="9.42578125" customWidth="1"/>
    <col min="8226" max="8226" width="14.140625" customWidth="1"/>
    <col min="8227" max="8227" width="11.42578125" customWidth="1"/>
    <col min="8228" max="8228" width="11" customWidth="1"/>
    <col min="8229" max="8230" width="9.42578125" customWidth="1"/>
    <col min="8231" max="8231" width="16.28515625" customWidth="1"/>
    <col min="8232" max="8232" width="17.28515625" customWidth="1"/>
    <col min="8233" max="8233" width="13.28515625" customWidth="1"/>
    <col min="8234" max="8234" width="13.140625" customWidth="1"/>
    <col min="8235" max="8235" width="9.42578125" customWidth="1"/>
    <col min="8236" max="8236" width="24.140625" customWidth="1"/>
    <col min="8237" max="8237" width="11.7109375" customWidth="1"/>
    <col min="8238" max="8238" width="12.28515625" customWidth="1"/>
    <col min="8239" max="8239" width="10.7109375" customWidth="1"/>
    <col min="8240" max="8240" width="9.42578125" bestFit="1" customWidth="1"/>
    <col min="8241" max="8241" width="15.140625" customWidth="1"/>
    <col min="8242" max="8242" width="25.7109375" customWidth="1"/>
    <col min="8449" max="8449" width="4.42578125" customWidth="1"/>
    <col min="8450" max="8450" width="21.7109375" customWidth="1"/>
    <col min="8451" max="8451" width="7.42578125" customWidth="1"/>
    <col min="8452" max="8452" width="12.42578125" customWidth="1"/>
    <col min="8453" max="8453" width="9.42578125" customWidth="1"/>
    <col min="8454" max="8454" width="40.28515625" customWidth="1"/>
    <col min="8455" max="8455" width="15.42578125" bestFit="1" customWidth="1"/>
    <col min="8456" max="8456" width="7.28515625" bestFit="1" customWidth="1"/>
    <col min="8457" max="8457" width="10" customWidth="1"/>
    <col min="8458" max="8458" width="15.7109375" bestFit="1" customWidth="1"/>
    <col min="8459" max="8459" width="13.7109375" bestFit="1" customWidth="1"/>
    <col min="8460" max="8460" width="10.28515625" customWidth="1"/>
    <col min="8461" max="8461" width="14.42578125" customWidth="1"/>
    <col min="8462" max="8462" width="13.42578125" customWidth="1"/>
    <col min="8463" max="8463" width="18" customWidth="1"/>
    <col min="8464" max="8466" width="12" customWidth="1"/>
    <col min="8467" max="8467" width="17.28515625" customWidth="1"/>
    <col min="8468" max="8469" width="13" customWidth="1"/>
    <col min="8470" max="8470" width="14" customWidth="1"/>
    <col min="8471" max="8471" width="12.42578125" customWidth="1"/>
    <col min="8472" max="8472" width="12" customWidth="1"/>
    <col min="8473" max="8473" width="9.7109375" customWidth="1"/>
    <col min="8474" max="8475" width="14.7109375" customWidth="1"/>
    <col min="8476" max="8476" width="7.7109375" customWidth="1"/>
    <col min="8477" max="8477" width="13.42578125" customWidth="1"/>
    <col min="8478" max="8478" width="14.7109375" customWidth="1"/>
    <col min="8479" max="8479" width="8.140625" customWidth="1"/>
    <col min="8480" max="8481" width="9.42578125" customWidth="1"/>
    <col min="8482" max="8482" width="14.140625" customWidth="1"/>
    <col min="8483" max="8483" width="11.42578125" customWidth="1"/>
    <col min="8484" max="8484" width="11" customWidth="1"/>
    <col min="8485" max="8486" width="9.42578125" customWidth="1"/>
    <col min="8487" max="8487" width="16.28515625" customWidth="1"/>
    <col min="8488" max="8488" width="17.28515625" customWidth="1"/>
    <col min="8489" max="8489" width="13.28515625" customWidth="1"/>
    <col min="8490" max="8490" width="13.140625" customWidth="1"/>
    <col min="8491" max="8491" width="9.42578125" customWidth="1"/>
    <col min="8492" max="8492" width="24.140625" customWidth="1"/>
    <col min="8493" max="8493" width="11.7109375" customWidth="1"/>
    <col min="8494" max="8494" width="12.28515625" customWidth="1"/>
    <col min="8495" max="8495" width="10.7109375" customWidth="1"/>
    <col min="8496" max="8496" width="9.42578125" bestFit="1" customWidth="1"/>
    <col min="8497" max="8497" width="15.140625" customWidth="1"/>
    <col min="8498" max="8498" width="25.7109375" customWidth="1"/>
    <col min="8705" max="8705" width="4.42578125" customWidth="1"/>
    <col min="8706" max="8706" width="21.7109375" customWidth="1"/>
    <col min="8707" max="8707" width="7.42578125" customWidth="1"/>
    <col min="8708" max="8708" width="12.42578125" customWidth="1"/>
    <col min="8709" max="8709" width="9.42578125" customWidth="1"/>
    <col min="8710" max="8710" width="40.28515625" customWidth="1"/>
    <col min="8711" max="8711" width="15.42578125" bestFit="1" customWidth="1"/>
    <col min="8712" max="8712" width="7.28515625" bestFit="1" customWidth="1"/>
    <col min="8713" max="8713" width="10" customWidth="1"/>
    <col min="8714" max="8714" width="15.7109375" bestFit="1" customWidth="1"/>
    <col min="8715" max="8715" width="13.7109375" bestFit="1" customWidth="1"/>
    <col min="8716" max="8716" width="10.28515625" customWidth="1"/>
    <col min="8717" max="8717" width="14.42578125" customWidth="1"/>
    <col min="8718" max="8718" width="13.42578125" customWidth="1"/>
    <col min="8719" max="8719" width="18" customWidth="1"/>
    <col min="8720" max="8722" width="12" customWidth="1"/>
    <col min="8723" max="8723" width="17.28515625" customWidth="1"/>
    <col min="8724" max="8725" width="13" customWidth="1"/>
    <col min="8726" max="8726" width="14" customWidth="1"/>
    <col min="8727" max="8727" width="12.42578125" customWidth="1"/>
    <col min="8728" max="8728" width="12" customWidth="1"/>
    <col min="8729" max="8729" width="9.7109375" customWidth="1"/>
    <col min="8730" max="8731" width="14.7109375" customWidth="1"/>
    <col min="8732" max="8732" width="7.7109375" customWidth="1"/>
    <col min="8733" max="8733" width="13.42578125" customWidth="1"/>
    <col min="8734" max="8734" width="14.7109375" customWidth="1"/>
    <col min="8735" max="8735" width="8.140625" customWidth="1"/>
    <col min="8736" max="8737" width="9.42578125" customWidth="1"/>
    <col min="8738" max="8738" width="14.140625" customWidth="1"/>
    <col min="8739" max="8739" width="11.42578125" customWidth="1"/>
    <col min="8740" max="8740" width="11" customWidth="1"/>
    <col min="8741" max="8742" width="9.42578125" customWidth="1"/>
    <col min="8743" max="8743" width="16.28515625" customWidth="1"/>
    <col min="8744" max="8744" width="17.28515625" customWidth="1"/>
    <col min="8745" max="8745" width="13.28515625" customWidth="1"/>
    <col min="8746" max="8746" width="13.140625" customWidth="1"/>
    <col min="8747" max="8747" width="9.42578125" customWidth="1"/>
    <col min="8748" max="8748" width="24.140625" customWidth="1"/>
    <col min="8749" max="8749" width="11.7109375" customWidth="1"/>
    <col min="8750" max="8750" width="12.28515625" customWidth="1"/>
    <col min="8751" max="8751" width="10.7109375" customWidth="1"/>
    <col min="8752" max="8752" width="9.42578125" bestFit="1" customWidth="1"/>
    <col min="8753" max="8753" width="15.140625" customWidth="1"/>
    <col min="8754" max="8754" width="25.7109375" customWidth="1"/>
    <col min="8961" max="8961" width="4.42578125" customWidth="1"/>
    <col min="8962" max="8962" width="21.7109375" customWidth="1"/>
    <col min="8963" max="8963" width="7.42578125" customWidth="1"/>
    <col min="8964" max="8964" width="12.42578125" customWidth="1"/>
    <col min="8965" max="8965" width="9.42578125" customWidth="1"/>
    <col min="8966" max="8966" width="40.28515625" customWidth="1"/>
    <col min="8967" max="8967" width="15.42578125" bestFit="1" customWidth="1"/>
    <col min="8968" max="8968" width="7.28515625" bestFit="1" customWidth="1"/>
    <col min="8969" max="8969" width="10" customWidth="1"/>
    <col min="8970" max="8970" width="15.7109375" bestFit="1" customWidth="1"/>
    <col min="8971" max="8971" width="13.7109375" bestFit="1" customWidth="1"/>
    <col min="8972" max="8972" width="10.28515625" customWidth="1"/>
    <col min="8973" max="8973" width="14.42578125" customWidth="1"/>
    <col min="8974" max="8974" width="13.42578125" customWidth="1"/>
    <col min="8975" max="8975" width="18" customWidth="1"/>
    <col min="8976" max="8978" width="12" customWidth="1"/>
    <col min="8979" max="8979" width="17.28515625" customWidth="1"/>
    <col min="8980" max="8981" width="13" customWidth="1"/>
    <col min="8982" max="8982" width="14" customWidth="1"/>
    <col min="8983" max="8983" width="12.42578125" customWidth="1"/>
    <col min="8984" max="8984" width="12" customWidth="1"/>
    <col min="8985" max="8985" width="9.7109375" customWidth="1"/>
    <col min="8986" max="8987" width="14.7109375" customWidth="1"/>
    <col min="8988" max="8988" width="7.7109375" customWidth="1"/>
    <col min="8989" max="8989" width="13.42578125" customWidth="1"/>
    <col min="8990" max="8990" width="14.7109375" customWidth="1"/>
    <col min="8991" max="8991" width="8.140625" customWidth="1"/>
    <col min="8992" max="8993" width="9.42578125" customWidth="1"/>
    <col min="8994" max="8994" width="14.140625" customWidth="1"/>
    <col min="8995" max="8995" width="11.42578125" customWidth="1"/>
    <col min="8996" max="8996" width="11" customWidth="1"/>
    <col min="8997" max="8998" width="9.42578125" customWidth="1"/>
    <col min="8999" max="8999" width="16.28515625" customWidth="1"/>
    <col min="9000" max="9000" width="17.28515625" customWidth="1"/>
    <col min="9001" max="9001" width="13.28515625" customWidth="1"/>
    <col min="9002" max="9002" width="13.140625" customWidth="1"/>
    <col min="9003" max="9003" width="9.42578125" customWidth="1"/>
    <col min="9004" max="9004" width="24.140625" customWidth="1"/>
    <col min="9005" max="9005" width="11.7109375" customWidth="1"/>
    <col min="9006" max="9006" width="12.28515625" customWidth="1"/>
    <col min="9007" max="9007" width="10.7109375" customWidth="1"/>
    <col min="9008" max="9008" width="9.42578125" bestFit="1" customWidth="1"/>
    <col min="9009" max="9009" width="15.140625" customWidth="1"/>
    <col min="9010" max="9010" width="25.7109375" customWidth="1"/>
    <col min="9217" max="9217" width="4.42578125" customWidth="1"/>
    <col min="9218" max="9218" width="21.7109375" customWidth="1"/>
    <col min="9219" max="9219" width="7.42578125" customWidth="1"/>
    <col min="9220" max="9220" width="12.42578125" customWidth="1"/>
    <col min="9221" max="9221" width="9.42578125" customWidth="1"/>
    <col min="9222" max="9222" width="40.28515625" customWidth="1"/>
    <col min="9223" max="9223" width="15.42578125" bestFit="1" customWidth="1"/>
    <col min="9224" max="9224" width="7.28515625" bestFit="1" customWidth="1"/>
    <col min="9225" max="9225" width="10" customWidth="1"/>
    <col min="9226" max="9226" width="15.7109375" bestFit="1" customWidth="1"/>
    <col min="9227" max="9227" width="13.7109375" bestFit="1" customWidth="1"/>
    <col min="9228" max="9228" width="10.28515625" customWidth="1"/>
    <col min="9229" max="9229" width="14.42578125" customWidth="1"/>
    <col min="9230" max="9230" width="13.42578125" customWidth="1"/>
    <col min="9231" max="9231" width="18" customWidth="1"/>
    <col min="9232" max="9234" width="12" customWidth="1"/>
    <col min="9235" max="9235" width="17.28515625" customWidth="1"/>
    <col min="9236" max="9237" width="13" customWidth="1"/>
    <col min="9238" max="9238" width="14" customWidth="1"/>
    <col min="9239" max="9239" width="12.42578125" customWidth="1"/>
    <col min="9240" max="9240" width="12" customWidth="1"/>
    <col min="9241" max="9241" width="9.7109375" customWidth="1"/>
    <col min="9242" max="9243" width="14.7109375" customWidth="1"/>
    <col min="9244" max="9244" width="7.7109375" customWidth="1"/>
    <col min="9245" max="9245" width="13.42578125" customWidth="1"/>
    <col min="9246" max="9246" width="14.7109375" customWidth="1"/>
    <col min="9247" max="9247" width="8.140625" customWidth="1"/>
    <col min="9248" max="9249" width="9.42578125" customWidth="1"/>
    <col min="9250" max="9250" width="14.140625" customWidth="1"/>
    <col min="9251" max="9251" width="11.42578125" customWidth="1"/>
    <col min="9252" max="9252" width="11" customWidth="1"/>
    <col min="9253" max="9254" width="9.42578125" customWidth="1"/>
    <col min="9255" max="9255" width="16.28515625" customWidth="1"/>
    <col min="9256" max="9256" width="17.28515625" customWidth="1"/>
    <col min="9257" max="9257" width="13.28515625" customWidth="1"/>
    <col min="9258" max="9258" width="13.140625" customWidth="1"/>
    <col min="9259" max="9259" width="9.42578125" customWidth="1"/>
    <col min="9260" max="9260" width="24.140625" customWidth="1"/>
    <col min="9261" max="9261" width="11.7109375" customWidth="1"/>
    <col min="9262" max="9262" width="12.28515625" customWidth="1"/>
    <col min="9263" max="9263" width="10.7109375" customWidth="1"/>
    <col min="9264" max="9264" width="9.42578125" bestFit="1" customWidth="1"/>
    <col min="9265" max="9265" width="15.140625" customWidth="1"/>
    <col min="9266" max="9266" width="25.7109375" customWidth="1"/>
    <col min="9473" max="9473" width="4.42578125" customWidth="1"/>
    <col min="9474" max="9474" width="21.7109375" customWidth="1"/>
    <col min="9475" max="9475" width="7.42578125" customWidth="1"/>
    <col min="9476" max="9476" width="12.42578125" customWidth="1"/>
    <col min="9477" max="9477" width="9.42578125" customWidth="1"/>
    <col min="9478" max="9478" width="40.28515625" customWidth="1"/>
    <col min="9479" max="9479" width="15.42578125" bestFit="1" customWidth="1"/>
    <col min="9480" max="9480" width="7.28515625" bestFit="1" customWidth="1"/>
    <col min="9481" max="9481" width="10" customWidth="1"/>
    <col min="9482" max="9482" width="15.7109375" bestFit="1" customWidth="1"/>
    <col min="9483" max="9483" width="13.7109375" bestFit="1" customWidth="1"/>
    <col min="9484" max="9484" width="10.28515625" customWidth="1"/>
    <col min="9485" max="9485" width="14.42578125" customWidth="1"/>
    <col min="9486" max="9486" width="13.42578125" customWidth="1"/>
    <col min="9487" max="9487" width="18" customWidth="1"/>
    <col min="9488" max="9490" width="12" customWidth="1"/>
    <col min="9491" max="9491" width="17.28515625" customWidth="1"/>
    <col min="9492" max="9493" width="13" customWidth="1"/>
    <col min="9494" max="9494" width="14" customWidth="1"/>
    <col min="9495" max="9495" width="12.42578125" customWidth="1"/>
    <col min="9496" max="9496" width="12" customWidth="1"/>
    <col min="9497" max="9497" width="9.7109375" customWidth="1"/>
    <col min="9498" max="9499" width="14.7109375" customWidth="1"/>
    <col min="9500" max="9500" width="7.7109375" customWidth="1"/>
    <col min="9501" max="9501" width="13.42578125" customWidth="1"/>
    <col min="9502" max="9502" width="14.7109375" customWidth="1"/>
    <col min="9503" max="9503" width="8.140625" customWidth="1"/>
    <col min="9504" max="9505" width="9.42578125" customWidth="1"/>
    <col min="9506" max="9506" width="14.140625" customWidth="1"/>
    <col min="9507" max="9507" width="11.42578125" customWidth="1"/>
    <col min="9508" max="9508" width="11" customWidth="1"/>
    <col min="9509" max="9510" width="9.42578125" customWidth="1"/>
    <col min="9511" max="9511" width="16.28515625" customWidth="1"/>
    <col min="9512" max="9512" width="17.28515625" customWidth="1"/>
    <col min="9513" max="9513" width="13.28515625" customWidth="1"/>
    <col min="9514" max="9514" width="13.140625" customWidth="1"/>
    <col min="9515" max="9515" width="9.42578125" customWidth="1"/>
    <col min="9516" max="9516" width="24.140625" customWidth="1"/>
    <col min="9517" max="9517" width="11.7109375" customWidth="1"/>
    <col min="9518" max="9518" width="12.28515625" customWidth="1"/>
    <col min="9519" max="9519" width="10.7109375" customWidth="1"/>
    <col min="9520" max="9520" width="9.42578125" bestFit="1" customWidth="1"/>
    <col min="9521" max="9521" width="15.140625" customWidth="1"/>
    <col min="9522" max="9522" width="25.7109375" customWidth="1"/>
    <col min="9729" max="9729" width="4.42578125" customWidth="1"/>
    <col min="9730" max="9730" width="21.7109375" customWidth="1"/>
    <col min="9731" max="9731" width="7.42578125" customWidth="1"/>
    <col min="9732" max="9732" width="12.42578125" customWidth="1"/>
    <col min="9733" max="9733" width="9.42578125" customWidth="1"/>
    <col min="9734" max="9734" width="40.28515625" customWidth="1"/>
    <col min="9735" max="9735" width="15.42578125" bestFit="1" customWidth="1"/>
    <col min="9736" max="9736" width="7.28515625" bestFit="1" customWidth="1"/>
    <col min="9737" max="9737" width="10" customWidth="1"/>
    <col min="9738" max="9738" width="15.7109375" bestFit="1" customWidth="1"/>
    <col min="9739" max="9739" width="13.7109375" bestFit="1" customWidth="1"/>
    <col min="9740" max="9740" width="10.28515625" customWidth="1"/>
    <col min="9741" max="9741" width="14.42578125" customWidth="1"/>
    <col min="9742" max="9742" width="13.42578125" customWidth="1"/>
    <col min="9743" max="9743" width="18" customWidth="1"/>
    <col min="9744" max="9746" width="12" customWidth="1"/>
    <col min="9747" max="9747" width="17.28515625" customWidth="1"/>
    <col min="9748" max="9749" width="13" customWidth="1"/>
    <col min="9750" max="9750" width="14" customWidth="1"/>
    <col min="9751" max="9751" width="12.42578125" customWidth="1"/>
    <col min="9752" max="9752" width="12" customWidth="1"/>
    <col min="9753" max="9753" width="9.7109375" customWidth="1"/>
    <col min="9754" max="9755" width="14.7109375" customWidth="1"/>
    <col min="9756" max="9756" width="7.7109375" customWidth="1"/>
    <col min="9757" max="9757" width="13.42578125" customWidth="1"/>
    <col min="9758" max="9758" width="14.7109375" customWidth="1"/>
    <col min="9759" max="9759" width="8.140625" customWidth="1"/>
    <col min="9760" max="9761" width="9.42578125" customWidth="1"/>
    <col min="9762" max="9762" width="14.140625" customWidth="1"/>
    <col min="9763" max="9763" width="11.42578125" customWidth="1"/>
    <col min="9764" max="9764" width="11" customWidth="1"/>
    <col min="9765" max="9766" width="9.42578125" customWidth="1"/>
    <col min="9767" max="9767" width="16.28515625" customWidth="1"/>
    <col min="9768" max="9768" width="17.28515625" customWidth="1"/>
    <col min="9769" max="9769" width="13.28515625" customWidth="1"/>
    <col min="9770" max="9770" width="13.140625" customWidth="1"/>
    <col min="9771" max="9771" width="9.42578125" customWidth="1"/>
    <col min="9772" max="9772" width="24.140625" customWidth="1"/>
    <col min="9773" max="9773" width="11.7109375" customWidth="1"/>
    <col min="9774" max="9774" width="12.28515625" customWidth="1"/>
    <col min="9775" max="9775" width="10.7109375" customWidth="1"/>
    <col min="9776" max="9776" width="9.42578125" bestFit="1" customWidth="1"/>
    <col min="9777" max="9777" width="15.140625" customWidth="1"/>
    <col min="9778" max="9778" width="25.7109375" customWidth="1"/>
    <col min="9985" max="9985" width="4.42578125" customWidth="1"/>
    <col min="9986" max="9986" width="21.7109375" customWidth="1"/>
    <col min="9987" max="9987" width="7.42578125" customWidth="1"/>
    <col min="9988" max="9988" width="12.42578125" customWidth="1"/>
    <col min="9989" max="9989" width="9.42578125" customWidth="1"/>
    <col min="9990" max="9990" width="40.28515625" customWidth="1"/>
    <col min="9991" max="9991" width="15.42578125" bestFit="1" customWidth="1"/>
    <col min="9992" max="9992" width="7.28515625" bestFit="1" customWidth="1"/>
    <col min="9993" max="9993" width="10" customWidth="1"/>
    <col min="9994" max="9994" width="15.7109375" bestFit="1" customWidth="1"/>
    <col min="9995" max="9995" width="13.7109375" bestFit="1" customWidth="1"/>
    <col min="9996" max="9996" width="10.28515625" customWidth="1"/>
    <col min="9997" max="9997" width="14.42578125" customWidth="1"/>
    <col min="9998" max="9998" width="13.42578125" customWidth="1"/>
    <col min="9999" max="9999" width="18" customWidth="1"/>
    <col min="10000" max="10002" width="12" customWidth="1"/>
    <col min="10003" max="10003" width="17.28515625" customWidth="1"/>
    <col min="10004" max="10005" width="13" customWidth="1"/>
    <col min="10006" max="10006" width="14" customWidth="1"/>
    <col min="10007" max="10007" width="12.42578125" customWidth="1"/>
    <col min="10008" max="10008" width="12" customWidth="1"/>
    <col min="10009" max="10009" width="9.7109375" customWidth="1"/>
    <col min="10010" max="10011" width="14.7109375" customWidth="1"/>
    <col min="10012" max="10012" width="7.7109375" customWidth="1"/>
    <col min="10013" max="10013" width="13.42578125" customWidth="1"/>
    <col min="10014" max="10014" width="14.7109375" customWidth="1"/>
    <col min="10015" max="10015" width="8.140625" customWidth="1"/>
    <col min="10016" max="10017" width="9.42578125" customWidth="1"/>
    <col min="10018" max="10018" width="14.140625" customWidth="1"/>
    <col min="10019" max="10019" width="11.42578125" customWidth="1"/>
    <col min="10020" max="10020" width="11" customWidth="1"/>
    <col min="10021" max="10022" width="9.42578125" customWidth="1"/>
    <col min="10023" max="10023" width="16.28515625" customWidth="1"/>
    <col min="10024" max="10024" width="17.28515625" customWidth="1"/>
    <col min="10025" max="10025" width="13.28515625" customWidth="1"/>
    <col min="10026" max="10026" width="13.140625" customWidth="1"/>
    <col min="10027" max="10027" width="9.42578125" customWidth="1"/>
    <col min="10028" max="10028" width="24.140625" customWidth="1"/>
    <col min="10029" max="10029" width="11.7109375" customWidth="1"/>
    <col min="10030" max="10030" width="12.28515625" customWidth="1"/>
    <col min="10031" max="10031" width="10.7109375" customWidth="1"/>
    <col min="10032" max="10032" width="9.42578125" bestFit="1" customWidth="1"/>
    <col min="10033" max="10033" width="15.140625" customWidth="1"/>
    <col min="10034" max="10034" width="25.7109375" customWidth="1"/>
    <col min="10241" max="10241" width="4.42578125" customWidth="1"/>
    <col min="10242" max="10242" width="21.7109375" customWidth="1"/>
    <col min="10243" max="10243" width="7.42578125" customWidth="1"/>
    <col min="10244" max="10244" width="12.42578125" customWidth="1"/>
    <col min="10245" max="10245" width="9.42578125" customWidth="1"/>
    <col min="10246" max="10246" width="40.28515625" customWidth="1"/>
    <col min="10247" max="10247" width="15.42578125" bestFit="1" customWidth="1"/>
    <col min="10248" max="10248" width="7.28515625" bestFit="1" customWidth="1"/>
    <col min="10249" max="10249" width="10" customWidth="1"/>
    <col min="10250" max="10250" width="15.7109375" bestFit="1" customWidth="1"/>
    <col min="10251" max="10251" width="13.7109375" bestFit="1" customWidth="1"/>
    <col min="10252" max="10252" width="10.28515625" customWidth="1"/>
    <col min="10253" max="10253" width="14.42578125" customWidth="1"/>
    <col min="10254" max="10254" width="13.42578125" customWidth="1"/>
    <col min="10255" max="10255" width="18" customWidth="1"/>
    <col min="10256" max="10258" width="12" customWidth="1"/>
    <col min="10259" max="10259" width="17.28515625" customWidth="1"/>
    <col min="10260" max="10261" width="13" customWidth="1"/>
    <col min="10262" max="10262" width="14" customWidth="1"/>
    <col min="10263" max="10263" width="12.42578125" customWidth="1"/>
    <col min="10264" max="10264" width="12" customWidth="1"/>
    <col min="10265" max="10265" width="9.7109375" customWidth="1"/>
    <col min="10266" max="10267" width="14.7109375" customWidth="1"/>
    <col min="10268" max="10268" width="7.7109375" customWidth="1"/>
    <col min="10269" max="10269" width="13.42578125" customWidth="1"/>
    <col min="10270" max="10270" width="14.7109375" customWidth="1"/>
    <col min="10271" max="10271" width="8.140625" customWidth="1"/>
    <col min="10272" max="10273" width="9.42578125" customWidth="1"/>
    <col min="10274" max="10274" width="14.140625" customWidth="1"/>
    <col min="10275" max="10275" width="11.42578125" customWidth="1"/>
    <col min="10276" max="10276" width="11" customWidth="1"/>
    <col min="10277" max="10278" width="9.42578125" customWidth="1"/>
    <col min="10279" max="10279" width="16.28515625" customWidth="1"/>
    <col min="10280" max="10280" width="17.28515625" customWidth="1"/>
    <col min="10281" max="10281" width="13.28515625" customWidth="1"/>
    <col min="10282" max="10282" width="13.140625" customWidth="1"/>
    <col min="10283" max="10283" width="9.42578125" customWidth="1"/>
    <col min="10284" max="10284" width="24.140625" customWidth="1"/>
    <col min="10285" max="10285" width="11.7109375" customWidth="1"/>
    <col min="10286" max="10286" width="12.28515625" customWidth="1"/>
    <col min="10287" max="10287" width="10.7109375" customWidth="1"/>
    <col min="10288" max="10288" width="9.42578125" bestFit="1" customWidth="1"/>
    <col min="10289" max="10289" width="15.140625" customWidth="1"/>
    <col min="10290" max="10290" width="25.7109375" customWidth="1"/>
    <col min="10497" max="10497" width="4.42578125" customWidth="1"/>
    <col min="10498" max="10498" width="21.7109375" customWidth="1"/>
    <col min="10499" max="10499" width="7.42578125" customWidth="1"/>
    <col min="10500" max="10500" width="12.42578125" customWidth="1"/>
    <col min="10501" max="10501" width="9.42578125" customWidth="1"/>
    <col min="10502" max="10502" width="40.28515625" customWidth="1"/>
    <col min="10503" max="10503" width="15.42578125" bestFit="1" customWidth="1"/>
    <col min="10504" max="10504" width="7.28515625" bestFit="1" customWidth="1"/>
    <col min="10505" max="10505" width="10" customWidth="1"/>
    <col min="10506" max="10506" width="15.7109375" bestFit="1" customWidth="1"/>
    <col min="10507" max="10507" width="13.7109375" bestFit="1" customWidth="1"/>
    <col min="10508" max="10508" width="10.28515625" customWidth="1"/>
    <col min="10509" max="10509" width="14.42578125" customWidth="1"/>
    <col min="10510" max="10510" width="13.42578125" customWidth="1"/>
    <col min="10511" max="10511" width="18" customWidth="1"/>
    <col min="10512" max="10514" width="12" customWidth="1"/>
    <col min="10515" max="10515" width="17.28515625" customWidth="1"/>
    <col min="10516" max="10517" width="13" customWidth="1"/>
    <col min="10518" max="10518" width="14" customWidth="1"/>
    <col min="10519" max="10519" width="12.42578125" customWidth="1"/>
    <col min="10520" max="10520" width="12" customWidth="1"/>
    <col min="10521" max="10521" width="9.7109375" customWidth="1"/>
    <col min="10522" max="10523" width="14.7109375" customWidth="1"/>
    <col min="10524" max="10524" width="7.7109375" customWidth="1"/>
    <col min="10525" max="10525" width="13.42578125" customWidth="1"/>
    <col min="10526" max="10526" width="14.7109375" customWidth="1"/>
    <col min="10527" max="10527" width="8.140625" customWidth="1"/>
    <col min="10528" max="10529" width="9.42578125" customWidth="1"/>
    <col min="10530" max="10530" width="14.140625" customWidth="1"/>
    <col min="10531" max="10531" width="11.42578125" customWidth="1"/>
    <col min="10532" max="10532" width="11" customWidth="1"/>
    <col min="10533" max="10534" width="9.42578125" customWidth="1"/>
    <col min="10535" max="10535" width="16.28515625" customWidth="1"/>
    <col min="10536" max="10536" width="17.28515625" customWidth="1"/>
    <col min="10537" max="10537" width="13.28515625" customWidth="1"/>
    <col min="10538" max="10538" width="13.140625" customWidth="1"/>
    <col min="10539" max="10539" width="9.42578125" customWidth="1"/>
    <col min="10540" max="10540" width="24.140625" customWidth="1"/>
    <col min="10541" max="10541" width="11.7109375" customWidth="1"/>
    <col min="10542" max="10542" width="12.28515625" customWidth="1"/>
    <col min="10543" max="10543" width="10.7109375" customWidth="1"/>
    <col min="10544" max="10544" width="9.42578125" bestFit="1" customWidth="1"/>
    <col min="10545" max="10545" width="15.140625" customWidth="1"/>
    <col min="10546" max="10546" width="25.7109375" customWidth="1"/>
    <col min="10753" max="10753" width="4.42578125" customWidth="1"/>
    <col min="10754" max="10754" width="21.7109375" customWidth="1"/>
    <col min="10755" max="10755" width="7.42578125" customWidth="1"/>
    <col min="10756" max="10756" width="12.42578125" customWidth="1"/>
    <col min="10757" max="10757" width="9.42578125" customWidth="1"/>
    <col min="10758" max="10758" width="40.28515625" customWidth="1"/>
    <col min="10759" max="10759" width="15.42578125" bestFit="1" customWidth="1"/>
    <col min="10760" max="10760" width="7.28515625" bestFit="1" customWidth="1"/>
    <col min="10761" max="10761" width="10" customWidth="1"/>
    <col min="10762" max="10762" width="15.7109375" bestFit="1" customWidth="1"/>
    <col min="10763" max="10763" width="13.7109375" bestFit="1" customWidth="1"/>
    <col min="10764" max="10764" width="10.28515625" customWidth="1"/>
    <col min="10765" max="10765" width="14.42578125" customWidth="1"/>
    <col min="10766" max="10766" width="13.42578125" customWidth="1"/>
    <col min="10767" max="10767" width="18" customWidth="1"/>
    <col min="10768" max="10770" width="12" customWidth="1"/>
    <col min="10771" max="10771" width="17.28515625" customWidth="1"/>
    <col min="10772" max="10773" width="13" customWidth="1"/>
    <col min="10774" max="10774" width="14" customWidth="1"/>
    <col min="10775" max="10775" width="12.42578125" customWidth="1"/>
    <col min="10776" max="10776" width="12" customWidth="1"/>
    <col min="10777" max="10777" width="9.7109375" customWidth="1"/>
    <col min="10778" max="10779" width="14.7109375" customWidth="1"/>
    <col min="10780" max="10780" width="7.7109375" customWidth="1"/>
    <col min="10781" max="10781" width="13.42578125" customWidth="1"/>
    <col min="10782" max="10782" width="14.7109375" customWidth="1"/>
    <col min="10783" max="10783" width="8.140625" customWidth="1"/>
    <col min="10784" max="10785" width="9.42578125" customWidth="1"/>
    <col min="10786" max="10786" width="14.140625" customWidth="1"/>
    <col min="10787" max="10787" width="11.42578125" customWidth="1"/>
    <col min="10788" max="10788" width="11" customWidth="1"/>
    <col min="10789" max="10790" width="9.42578125" customWidth="1"/>
    <col min="10791" max="10791" width="16.28515625" customWidth="1"/>
    <col min="10792" max="10792" width="17.28515625" customWidth="1"/>
    <col min="10793" max="10793" width="13.28515625" customWidth="1"/>
    <col min="10794" max="10794" width="13.140625" customWidth="1"/>
    <col min="10795" max="10795" width="9.42578125" customWidth="1"/>
    <col min="10796" max="10796" width="24.140625" customWidth="1"/>
    <col min="10797" max="10797" width="11.7109375" customWidth="1"/>
    <col min="10798" max="10798" width="12.28515625" customWidth="1"/>
    <col min="10799" max="10799" width="10.7109375" customWidth="1"/>
    <col min="10800" max="10800" width="9.42578125" bestFit="1" customWidth="1"/>
    <col min="10801" max="10801" width="15.140625" customWidth="1"/>
    <col min="10802" max="10802" width="25.7109375" customWidth="1"/>
    <col min="11009" max="11009" width="4.42578125" customWidth="1"/>
    <col min="11010" max="11010" width="21.7109375" customWidth="1"/>
    <col min="11011" max="11011" width="7.42578125" customWidth="1"/>
    <col min="11012" max="11012" width="12.42578125" customWidth="1"/>
    <col min="11013" max="11013" width="9.42578125" customWidth="1"/>
    <col min="11014" max="11014" width="40.28515625" customWidth="1"/>
    <col min="11015" max="11015" width="15.42578125" bestFit="1" customWidth="1"/>
    <col min="11016" max="11016" width="7.28515625" bestFit="1" customWidth="1"/>
    <col min="11017" max="11017" width="10" customWidth="1"/>
    <col min="11018" max="11018" width="15.7109375" bestFit="1" customWidth="1"/>
    <col min="11019" max="11019" width="13.7109375" bestFit="1" customWidth="1"/>
    <col min="11020" max="11020" width="10.28515625" customWidth="1"/>
    <col min="11021" max="11021" width="14.42578125" customWidth="1"/>
    <col min="11022" max="11022" width="13.42578125" customWidth="1"/>
    <col min="11023" max="11023" width="18" customWidth="1"/>
    <col min="11024" max="11026" width="12" customWidth="1"/>
    <col min="11027" max="11027" width="17.28515625" customWidth="1"/>
    <col min="11028" max="11029" width="13" customWidth="1"/>
    <col min="11030" max="11030" width="14" customWidth="1"/>
    <col min="11031" max="11031" width="12.42578125" customWidth="1"/>
    <col min="11032" max="11032" width="12" customWidth="1"/>
    <col min="11033" max="11033" width="9.7109375" customWidth="1"/>
    <col min="11034" max="11035" width="14.7109375" customWidth="1"/>
    <col min="11036" max="11036" width="7.7109375" customWidth="1"/>
    <col min="11037" max="11037" width="13.42578125" customWidth="1"/>
    <col min="11038" max="11038" width="14.7109375" customWidth="1"/>
    <col min="11039" max="11039" width="8.140625" customWidth="1"/>
    <col min="11040" max="11041" width="9.42578125" customWidth="1"/>
    <col min="11042" max="11042" width="14.140625" customWidth="1"/>
    <col min="11043" max="11043" width="11.42578125" customWidth="1"/>
    <col min="11044" max="11044" width="11" customWidth="1"/>
    <col min="11045" max="11046" width="9.42578125" customWidth="1"/>
    <col min="11047" max="11047" width="16.28515625" customWidth="1"/>
    <col min="11048" max="11048" width="17.28515625" customWidth="1"/>
    <col min="11049" max="11049" width="13.28515625" customWidth="1"/>
    <col min="11050" max="11050" width="13.140625" customWidth="1"/>
    <col min="11051" max="11051" width="9.42578125" customWidth="1"/>
    <col min="11052" max="11052" width="24.140625" customWidth="1"/>
    <col min="11053" max="11053" width="11.7109375" customWidth="1"/>
    <col min="11054" max="11054" width="12.28515625" customWidth="1"/>
    <col min="11055" max="11055" width="10.7109375" customWidth="1"/>
    <col min="11056" max="11056" width="9.42578125" bestFit="1" customWidth="1"/>
    <col min="11057" max="11057" width="15.140625" customWidth="1"/>
    <col min="11058" max="11058" width="25.7109375" customWidth="1"/>
    <col min="11265" max="11265" width="4.42578125" customWidth="1"/>
    <col min="11266" max="11266" width="21.7109375" customWidth="1"/>
    <col min="11267" max="11267" width="7.42578125" customWidth="1"/>
    <col min="11268" max="11268" width="12.42578125" customWidth="1"/>
    <col min="11269" max="11269" width="9.42578125" customWidth="1"/>
    <col min="11270" max="11270" width="40.28515625" customWidth="1"/>
    <col min="11271" max="11271" width="15.42578125" bestFit="1" customWidth="1"/>
    <col min="11272" max="11272" width="7.28515625" bestFit="1" customWidth="1"/>
    <col min="11273" max="11273" width="10" customWidth="1"/>
    <col min="11274" max="11274" width="15.7109375" bestFit="1" customWidth="1"/>
    <col min="11275" max="11275" width="13.7109375" bestFit="1" customWidth="1"/>
    <col min="11276" max="11276" width="10.28515625" customWidth="1"/>
    <col min="11277" max="11277" width="14.42578125" customWidth="1"/>
    <col min="11278" max="11278" width="13.42578125" customWidth="1"/>
    <col min="11279" max="11279" width="18" customWidth="1"/>
    <col min="11280" max="11282" width="12" customWidth="1"/>
    <col min="11283" max="11283" width="17.28515625" customWidth="1"/>
    <col min="11284" max="11285" width="13" customWidth="1"/>
    <col min="11286" max="11286" width="14" customWidth="1"/>
    <col min="11287" max="11287" width="12.42578125" customWidth="1"/>
    <col min="11288" max="11288" width="12" customWidth="1"/>
    <col min="11289" max="11289" width="9.7109375" customWidth="1"/>
    <col min="11290" max="11291" width="14.7109375" customWidth="1"/>
    <col min="11292" max="11292" width="7.7109375" customWidth="1"/>
    <col min="11293" max="11293" width="13.42578125" customWidth="1"/>
    <col min="11294" max="11294" width="14.7109375" customWidth="1"/>
    <col min="11295" max="11295" width="8.140625" customWidth="1"/>
    <col min="11296" max="11297" width="9.42578125" customWidth="1"/>
    <col min="11298" max="11298" width="14.140625" customWidth="1"/>
    <col min="11299" max="11299" width="11.42578125" customWidth="1"/>
    <col min="11300" max="11300" width="11" customWidth="1"/>
    <col min="11301" max="11302" width="9.42578125" customWidth="1"/>
    <col min="11303" max="11303" width="16.28515625" customWidth="1"/>
    <col min="11304" max="11304" width="17.28515625" customWidth="1"/>
    <col min="11305" max="11305" width="13.28515625" customWidth="1"/>
    <col min="11306" max="11306" width="13.140625" customWidth="1"/>
    <col min="11307" max="11307" width="9.42578125" customWidth="1"/>
    <col min="11308" max="11308" width="24.140625" customWidth="1"/>
    <col min="11309" max="11309" width="11.7109375" customWidth="1"/>
    <col min="11310" max="11310" width="12.28515625" customWidth="1"/>
    <col min="11311" max="11311" width="10.7109375" customWidth="1"/>
    <col min="11312" max="11312" width="9.42578125" bestFit="1" customWidth="1"/>
    <col min="11313" max="11313" width="15.140625" customWidth="1"/>
    <col min="11314" max="11314" width="25.7109375" customWidth="1"/>
    <col min="11521" max="11521" width="4.42578125" customWidth="1"/>
    <col min="11522" max="11522" width="21.7109375" customWidth="1"/>
    <col min="11523" max="11523" width="7.42578125" customWidth="1"/>
    <col min="11524" max="11524" width="12.42578125" customWidth="1"/>
    <col min="11525" max="11525" width="9.42578125" customWidth="1"/>
    <col min="11526" max="11526" width="40.28515625" customWidth="1"/>
    <col min="11527" max="11527" width="15.42578125" bestFit="1" customWidth="1"/>
    <col min="11528" max="11528" width="7.28515625" bestFit="1" customWidth="1"/>
    <col min="11529" max="11529" width="10" customWidth="1"/>
    <col min="11530" max="11530" width="15.7109375" bestFit="1" customWidth="1"/>
    <col min="11531" max="11531" width="13.7109375" bestFit="1" customWidth="1"/>
    <col min="11532" max="11532" width="10.28515625" customWidth="1"/>
    <col min="11533" max="11533" width="14.42578125" customWidth="1"/>
    <col min="11534" max="11534" width="13.42578125" customWidth="1"/>
    <col min="11535" max="11535" width="18" customWidth="1"/>
    <col min="11536" max="11538" width="12" customWidth="1"/>
    <col min="11539" max="11539" width="17.28515625" customWidth="1"/>
    <col min="11540" max="11541" width="13" customWidth="1"/>
    <col min="11542" max="11542" width="14" customWidth="1"/>
    <col min="11543" max="11543" width="12.42578125" customWidth="1"/>
    <col min="11544" max="11544" width="12" customWidth="1"/>
    <col min="11545" max="11545" width="9.7109375" customWidth="1"/>
    <col min="11546" max="11547" width="14.7109375" customWidth="1"/>
    <col min="11548" max="11548" width="7.7109375" customWidth="1"/>
    <col min="11549" max="11549" width="13.42578125" customWidth="1"/>
    <col min="11550" max="11550" width="14.7109375" customWidth="1"/>
    <col min="11551" max="11551" width="8.140625" customWidth="1"/>
    <col min="11552" max="11553" width="9.42578125" customWidth="1"/>
    <col min="11554" max="11554" width="14.140625" customWidth="1"/>
    <col min="11555" max="11555" width="11.42578125" customWidth="1"/>
    <col min="11556" max="11556" width="11" customWidth="1"/>
    <col min="11557" max="11558" width="9.42578125" customWidth="1"/>
    <col min="11559" max="11559" width="16.28515625" customWidth="1"/>
    <col min="11560" max="11560" width="17.28515625" customWidth="1"/>
    <col min="11561" max="11561" width="13.28515625" customWidth="1"/>
    <col min="11562" max="11562" width="13.140625" customWidth="1"/>
    <col min="11563" max="11563" width="9.42578125" customWidth="1"/>
    <col min="11564" max="11564" width="24.140625" customWidth="1"/>
    <col min="11565" max="11565" width="11.7109375" customWidth="1"/>
    <col min="11566" max="11566" width="12.28515625" customWidth="1"/>
    <col min="11567" max="11567" width="10.7109375" customWidth="1"/>
    <col min="11568" max="11568" width="9.42578125" bestFit="1" customWidth="1"/>
    <col min="11569" max="11569" width="15.140625" customWidth="1"/>
    <col min="11570" max="11570" width="25.7109375" customWidth="1"/>
    <col min="11777" max="11777" width="4.42578125" customWidth="1"/>
    <col min="11778" max="11778" width="21.7109375" customWidth="1"/>
    <col min="11779" max="11779" width="7.42578125" customWidth="1"/>
    <col min="11780" max="11780" width="12.42578125" customWidth="1"/>
    <col min="11781" max="11781" width="9.42578125" customWidth="1"/>
    <col min="11782" max="11782" width="40.28515625" customWidth="1"/>
    <col min="11783" max="11783" width="15.42578125" bestFit="1" customWidth="1"/>
    <col min="11784" max="11784" width="7.28515625" bestFit="1" customWidth="1"/>
    <col min="11785" max="11785" width="10" customWidth="1"/>
    <col min="11786" max="11786" width="15.7109375" bestFit="1" customWidth="1"/>
    <col min="11787" max="11787" width="13.7109375" bestFit="1" customWidth="1"/>
    <col min="11788" max="11788" width="10.28515625" customWidth="1"/>
    <col min="11789" max="11789" width="14.42578125" customWidth="1"/>
    <col min="11790" max="11790" width="13.42578125" customWidth="1"/>
    <col min="11791" max="11791" width="18" customWidth="1"/>
    <col min="11792" max="11794" width="12" customWidth="1"/>
    <col min="11795" max="11795" width="17.28515625" customWidth="1"/>
    <col min="11796" max="11797" width="13" customWidth="1"/>
    <col min="11798" max="11798" width="14" customWidth="1"/>
    <col min="11799" max="11799" width="12.42578125" customWidth="1"/>
    <col min="11800" max="11800" width="12" customWidth="1"/>
    <col min="11801" max="11801" width="9.7109375" customWidth="1"/>
    <col min="11802" max="11803" width="14.7109375" customWidth="1"/>
    <col min="11804" max="11804" width="7.7109375" customWidth="1"/>
    <col min="11805" max="11805" width="13.42578125" customWidth="1"/>
    <col min="11806" max="11806" width="14.7109375" customWidth="1"/>
    <col min="11807" max="11807" width="8.140625" customWidth="1"/>
    <col min="11808" max="11809" width="9.42578125" customWidth="1"/>
    <col min="11810" max="11810" width="14.140625" customWidth="1"/>
    <col min="11811" max="11811" width="11.42578125" customWidth="1"/>
    <col min="11812" max="11812" width="11" customWidth="1"/>
    <col min="11813" max="11814" width="9.42578125" customWidth="1"/>
    <col min="11815" max="11815" width="16.28515625" customWidth="1"/>
    <col min="11816" max="11816" width="17.28515625" customWidth="1"/>
    <col min="11817" max="11817" width="13.28515625" customWidth="1"/>
    <col min="11818" max="11818" width="13.140625" customWidth="1"/>
    <col min="11819" max="11819" width="9.42578125" customWidth="1"/>
    <col min="11820" max="11820" width="24.140625" customWidth="1"/>
    <col min="11821" max="11821" width="11.7109375" customWidth="1"/>
    <col min="11822" max="11822" width="12.28515625" customWidth="1"/>
    <col min="11823" max="11823" width="10.7109375" customWidth="1"/>
    <col min="11824" max="11824" width="9.42578125" bestFit="1" customWidth="1"/>
    <col min="11825" max="11825" width="15.140625" customWidth="1"/>
    <col min="11826" max="11826" width="25.7109375" customWidth="1"/>
    <col min="12033" max="12033" width="4.42578125" customWidth="1"/>
    <col min="12034" max="12034" width="21.7109375" customWidth="1"/>
    <col min="12035" max="12035" width="7.42578125" customWidth="1"/>
    <col min="12036" max="12036" width="12.42578125" customWidth="1"/>
    <col min="12037" max="12037" width="9.42578125" customWidth="1"/>
    <col min="12038" max="12038" width="40.28515625" customWidth="1"/>
    <col min="12039" max="12039" width="15.42578125" bestFit="1" customWidth="1"/>
    <col min="12040" max="12040" width="7.28515625" bestFit="1" customWidth="1"/>
    <col min="12041" max="12041" width="10" customWidth="1"/>
    <col min="12042" max="12042" width="15.7109375" bestFit="1" customWidth="1"/>
    <col min="12043" max="12043" width="13.7109375" bestFit="1" customWidth="1"/>
    <col min="12044" max="12044" width="10.28515625" customWidth="1"/>
    <col min="12045" max="12045" width="14.42578125" customWidth="1"/>
    <col min="12046" max="12046" width="13.42578125" customWidth="1"/>
    <col min="12047" max="12047" width="18" customWidth="1"/>
    <col min="12048" max="12050" width="12" customWidth="1"/>
    <col min="12051" max="12051" width="17.28515625" customWidth="1"/>
    <col min="12052" max="12053" width="13" customWidth="1"/>
    <col min="12054" max="12054" width="14" customWidth="1"/>
    <col min="12055" max="12055" width="12.42578125" customWidth="1"/>
    <col min="12056" max="12056" width="12" customWidth="1"/>
    <col min="12057" max="12057" width="9.7109375" customWidth="1"/>
    <col min="12058" max="12059" width="14.7109375" customWidth="1"/>
    <col min="12060" max="12060" width="7.7109375" customWidth="1"/>
    <col min="12061" max="12061" width="13.42578125" customWidth="1"/>
    <col min="12062" max="12062" width="14.7109375" customWidth="1"/>
    <col min="12063" max="12063" width="8.140625" customWidth="1"/>
    <col min="12064" max="12065" width="9.42578125" customWidth="1"/>
    <col min="12066" max="12066" width="14.140625" customWidth="1"/>
    <col min="12067" max="12067" width="11.42578125" customWidth="1"/>
    <col min="12068" max="12068" width="11" customWidth="1"/>
    <col min="12069" max="12070" width="9.42578125" customWidth="1"/>
    <col min="12071" max="12071" width="16.28515625" customWidth="1"/>
    <col min="12072" max="12072" width="17.28515625" customWidth="1"/>
    <col min="12073" max="12073" width="13.28515625" customWidth="1"/>
    <col min="12074" max="12074" width="13.140625" customWidth="1"/>
    <col min="12075" max="12075" width="9.42578125" customWidth="1"/>
    <col min="12076" max="12076" width="24.140625" customWidth="1"/>
    <col min="12077" max="12077" width="11.7109375" customWidth="1"/>
    <col min="12078" max="12078" width="12.28515625" customWidth="1"/>
    <col min="12079" max="12079" width="10.7109375" customWidth="1"/>
    <col min="12080" max="12080" width="9.42578125" bestFit="1" customWidth="1"/>
    <col min="12081" max="12081" width="15.140625" customWidth="1"/>
    <col min="12082" max="12082" width="25.7109375" customWidth="1"/>
    <col min="12289" max="12289" width="4.42578125" customWidth="1"/>
    <col min="12290" max="12290" width="21.7109375" customWidth="1"/>
    <col min="12291" max="12291" width="7.42578125" customWidth="1"/>
    <col min="12292" max="12292" width="12.42578125" customWidth="1"/>
    <col min="12293" max="12293" width="9.42578125" customWidth="1"/>
    <col min="12294" max="12294" width="40.28515625" customWidth="1"/>
    <col min="12295" max="12295" width="15.42578125" bestFit="1" customWidth="1"/>
    <col min="12296" max="12296" width="7.28515625" bestFit="1" customWidth="1"/>
    <col min="12297" max="12297" width="10" customWidth="1"/>
    <col min="12298" max="12298" width="15.7109375" bestFit="1" customWidth="1"/>
    <col min="12299" max="12299" width="13.7109375" bestFit="1" customWidth="1"/>
    <col min="12300" max="12300" width="10.28515625" customWidth="1"/>
    <col min="12301" max="12301" width="14.42578125" customWidth="1"/>
    <col min="12302" max="12302" width="13.42578125" customWidth="1"/>
    <col min="12303" max="12303" width="18" customWidth="1"/>
    <col min="12304" max="12306" width="12" customWidth="1"/>
    <col min="12307" max="12307" width="17.28515625" customWidth="1"/>
    <col min="12308" max="12309" width="13" customWidth="1"/>
    <col min="12310" max="12310" width="14" customWidth="1"/>
    <col min="12311" max="12311" width="12.42578125" customWidth="1"/>
    <col min="12312" max="12312" width="12" customWidth="1"/>
    <col min="12313" max="12313" width="9.7109375" customWidth="1"/>
    <col min="12314" max="12315" width="14.7109375" customWidth="1"/>
    <col min="12316" max="12316" width="7.7109375" customWidth="1"/>
    <col min="12317" max="12317" width="13.42578125" customWidth="1"/>
    <col min="12318" max="12318" width="14.7109375" customWidth="1"/>
    <col min="12319" max="12319" width="8.140625" customWidth="1"/>
    <col min="12320" max="12321" width="9.42578125" customWidth="1"/>
    <col min="12322" max="12322" width="14.140625" customWidth="1"/>
    <col min="12323" max="12323" width="11.42578125" customWidth="1"/>
    <col min="12324" max="12324" width="11" customWidth="1"/>
    <col min="12325" max="12326" width="9.42578125" customWidth="1"/>
    <col min="12327" max="12327" width="16.28515625" customWidth="1"/>
    <col min="12328" max="12328" width="17.28515625" customWidth="1"/>
    <col min="12329" max="12329" width="13.28515625" customWidth="1"/>
    <col min="12330" max="12330" width="13.140625" customWidth="1"/>
    <col min="12331" max="12331" width="9.42578125" customWidth="1"/>
    <col min="12332" max="12332" width="24.140625" customWidth="1"/>
    <col min="12333" max="12333" width="11.7109375" customWidth="1"/>
    <col min="12334" max="12334" width="12.28515625" customWidth="1"/>
    <col min="12335" max="12335" width="10.7109375" customWidth="1"/>
    <col min="12336" max="12336" width="9.42578125" bestFit="1" customWidth="1"/>
    <col min="12337" max="12337" width="15.140625" customWidth="1"/>
    <col min="12338" max="12338" width="25.7109375" customWidth="1"/>
    <col min="12545" max="12545" width="4.42578125" customWidth="1"/>
    <col min="12546" max="12546" width="21.7109375" customWidth="1"/>
    <col min="12547" max="12547" width="7.42578125" customWidth="1"/>
    <col min="12548" max="12548" width="12.42578125" customWidth="1"/>
    <col min="12549" max="12549" width="9.42578125" customWidth="1"/>
    <col min="12550" max="12550" width="40.28515625" customWidth="1"/>
    <col min="12551" max="12551" width="15.42578125" bestFit="1" customWidth="1"/>
    <col min="12552" max="12552" width="7.28515625" bestFit="1" customWidth="1"/>
    <col min="12553" max="12553" width="10" customWidth="1"/>
    <col min="12554" max="12554" width="15.7109375" bestFit="1" customWidth="1"/>
    <col min="12555" max="12555" width="13.7109375" bestFit="1" customWidth="1"/>
    <col min="12556" max="12556" width="10.28515625" customWidth="1"/>
    <col min="12557" max="12557" width="14.42578125" customWidth="1"/>
    <col min="12558" max="12558" width="13.42578125" customWidth="1"/>
    <col min="12559" max="12559" width="18" customWidth="1"/>
    <col min="12560" max="12562" width="12" customWidth="1"/>
    <col min="12563" max="12563" width="17.28515625" customWidth="1"/>
    <col min="12564" max="12565" width="13" customWidth="1"/>
    <col min="12566" max="12566" width="14" customWidth="1"/>
    <col min="12567" max="12567" width="12.42578125" customWidth="1"/>
    <col min="12568" max="12568" width="12" customWidth="1"/>
    <col min="12569" max="12569" width="9.7109375" customWidth="1"/>
    <col min="12570" max="12571" width="14.7109375" customWidth="1"/>
    <col min="12572" max="12572" width="7.7109375" customWidth="1"/>
    <col min="12573" max="12573" width="13.42578125" customWidth="1"/>
    <col min="12574" max="12574" width="14.7109375" customWidth="1"/>
    <col min="12575" max="12575" width="8.140625" customWidth="1"/>
    <col min="12576" max="12577" width="9.42578125" customWidth="1"/>
    <col min="12578" max="12578" width="14.140625" customWidth="1"/>
    <col min="12579" max="12579" width="11.42578125" customWidth="1"/>
    <col min="12580" max="12580" width="11" customWidth="1"/>
    <col min="12581" max="12582" width="9.42578125" customWidth="1"/>
    <col min="12583" max="12583" width="16.28515625" customWidth="1"/>
    <col min="12584" max="12584" width="17.28515625" customWidth="1"/>
    <col min="12585" max="12585" width="13.28515625" customWidth="1"/>
    <col min="12586" max="12586" width="13.140625" customWidth="1"/>
    <col min="12587" max="12587" width="9.42578125" customWidth="1"/>
    <col min="12588" max="12588" width="24.140625" customWidth="1"/>
    <col min="12589" max="12589" width="11.7109375" customWidth="1"/>
    <col min="12590" max="12590" width="12.28515625" customWidth="1"/>
    <col min="12591" max="12591" width="10.7109375" customWidth="1"/>
    <col min="12592" max="12592" width="9.42578125" bestFit="1" customWidth="1"/>
    <col min="12593" max="12593" width="15.140625" customWidth="1"/>
    <col min="12594" max="12594" width="25.7109375" customWidth="1"/>
    <col min="12801" max="12801" width="4.42578125" customWidth="1"/>
    <col min="12802" max="12802" width="21.7109375" customWidth="1"/>
    <col min="12803" max="12803" width="7.42578125" customWidth="1"/>
    <col min="12804" max="12804" width="12.42578125" customWidth="1"/>
    <col min="12805" max="12805" width="9.42578125" customWidth="1"/>
    <col min="12806" max="12806" width="40.28515625" customWidth="1"/>
    <col min="12807" max="12807" width="15.42578125" bestFit="1" customWidth="1"/>
    <col min="12808" max="12808" width="7.28515625" bestFit="1" customWidth="1"/>
    <col min="12809" max="12809" width="10" customWidth="1"/>
    <col min="12810" max="12810" width="15.7109375" bestFit="1" customWidth="1"/>
    <col min="12811" max="12811" width="13.7109375" bestFit="1" customWidth="1"/>
    <col min="12812" max="12812" width="10.28515625" customWidth="1"/>
    <col min="12813" max="12813" width="14.42578125" customWidth="1"/>
    <col min="12814" max="12814" width="13.42578125" customWidth="1"/>
    <col min="12815" max="12815" width="18" customWidth="1"/>
    <col min="12816" max="12818" width="12" customWidth="1"/>
    <col min="12819" max="12819" width="17.28515625" customWidth="1"/>
    <col min="12820" max="12821" width="13" customWidth="1"/>
    <col min="12822" max="12822" width="14" customWidth="1"/>
    <col min="12823" max="12823" width="12.42578125" customWidth="1"/>
    <col min="12824" max="12824" width="12" customWidth="1"/>
    <col min="12825" max="12825" width="9.7109375" customWidth="1"/>
    <col min="12826" max="12827" width="14.7109375" customWidth="1"/>
    <col min="12828" max="12828" width="7.7109375" customWidth="1"/>
    <col min="12829" max="12829" width="13.42578125" customWidth="1"/>
    <col min="12830" max="12830" width="14.7109375" customWidth="1"/>
    <col min="12831" max="12831" width="8.140625" customWidth="1"/>
    <col min="12832" max="12833" width="9.42578125" customWidth="1"/>
    <col min="12834" max="12834" width="14.140625" customWidth="1"/>
    <col min="12835" max="12835" width="11.42578125" customWidth="1"/>
    <col min="12836" max="12836" width="11" customWidth="1"/>
    <col min="12837" max="12838" width="9.42578125" customWidth="1"/>
    <col min="12839" max="12839" width="16.28515625" customWidth="1"/>
    <col min="12840" max="12840" width="17.28515625" customWidth="1"/>
    <col min="12841" max="12841" width="13.28515625" customWidth="1"/>
    <col min="12842" max="12842" width="13.140625" customWidth="1"/>
    <col min="12843" max="12843" width="9.42578125" customWidth="1"/>
    <col min="12844" max="12844" width="24.140625" customWidth="1"/>
    <col min="12845" max="12845" width="11.7109375" customWidth="1"/>
    <col min="12846" max="12846" width="12.28515625" customWidth="1"/>
    <col min="12847" max="12847" width="10.7109375" customWidth="1"/>
    <col min="12848" max="12848" width="9.42578125" bestFit="1" customWidth="1"/>
    <col min="12849" max="12849" width="15.140625" customWidth="1"/>
    <col min="12850" max="12850" width="25.7109375" customWidth="1"/>
    <col min="13057" max="13057" width="4.42578125" customWidth="1"/>
    <col min="13058" max="13058" width="21.7109375" customWidth="1"/>
    <col min="13059" max="13059" width="7.42578125" customWidth="1"/>
    <col min="13060" max="13060" width="12.42578125" customWidth="1"/>
    <col min="13061" max="13061" width="9.42578125" customWidth="1"/>
    <col min="13062" max="13062" width="40.28515625" customWidth="1"/>
    <col min="13063" max="13063" width="15.42578125" bestFit="1" customWidth="1"/>
    <col min="13064" max="13064" width="7.28515625" bestFit="1" customWidth="1"/>
    <col min="13065" max="13065" width="10" customWidth="1"/>
    <col min="13066" max="13066" width="15.7109375" bestFit="1" customWidth="1"/>
    <col min="13067" max="13067" width="13.7109375" bestFit="1" customWidth="1"/>
    <col min="13068" max="13068" width="10.28515625" customWidth="1"/>
    <col min="13069" max="13069" width="14.42578125" customWidth="1"/>
    <col min="13070" max="13070" width="13.42578125" customWidth="1"/>
    <col min="13071" max="13071" width="18" customWidth="1"/>
    <col min="13072" max="13074" width="12" customWidth="1"/>
    <col min="13075" max="13075" width="17.28515625" customWidth="1"/>
    <col min="13076" max="13077" width="13" customWidth="1"/>
    <col min="13078" max="13078" width="14" customWidth="1"/>
    <col min="13079" max="13079" width="12.42578125" customWidth="1"/>
    <col min="13080" max="13080" width="12" customWidth="1"/>
    <col min="13081" max="13081" width="9.7109375" customWidth="1"/>
    <col min="13082" max="13083" width="14.7109375" customWidth="1"/>
    <col min="13084" max="13084" width="7.7109375" customWidth="1"/>
    <col min="13085" max="13085" width="13.42578125" customWidth="1"/>
    <col min="13086" max="13086" width="14.7109375" customWidth="1"/>
    <col min="13087" max="13087" width="8.140625" customWidth="1"/>
    <col min="13088" max="13089" width="9.42578125" customWidth="1"/>
    <col min="13090" max="13090" width="14.140625" customWidth="1"/>
    <col min="13091" max="13091" width="11.42578125" customWidth="1"/>
    <col min="13092" max="13092" width="11" customWidth="1"/>
    <col min="13093" max="13094" width="9.42578125" customWidth="1"/>
    <col min="13095" max="13095" width="16.28515625" customWidth="1"/>
    <col min="13096" max="13096" width="17.28515625" customWidth="1"/>
    <col min="13097" max="13097" width="13.28515625" customWidth="1"/>
    <col min="13098" max="13098" width="13.140625" customWidth="1"/>
    <col min="13099" max="13099" width="9.42578125" customWidth="1"/>
    <col min="13100" max="13100" width="24.140625" customWidth="1"/>
    <col min="13101" max="13101" width="11.7109375" customWidth="1"/>
    <col min="13102" max="13102" width="12.28515625" customWidth="1"/>
    <col min="13103" max="13103" width="10.7109375" customWidth="1"/>
    <col min="13104" max="13104" width="9.42578125" bestFit="1" customWidth="1"/>
    <col min="13105" max="13105" width="15.140625" customWidth="1"/>
    <col min="13106" max="13106" width="25.7109375" customWidth="1"/>
    <col min="13313" max="13313" width="4.42578125" customWidth="1"/>
    <col min="13314" max="13314" width="21.7109375" customWidth="1"/>
    <col min="13315" max="13315" width="7.42578125" customWidth="1"/>
    <col min="13316" max="13316" width="12.42578125" customWidth="1"/>
    <col min="13317" max="13317" width="9.42578125" customWidth="1"/>
    <col min="13318" max="13318" width="40.28515625" customWidth="1"/>
    <col min="13319" max="13319" width="15.42578125" bestFit="1" customWidth="1"/>
    <col min="13320" max="13320" width="7.28515625" bestFit="1" customWidth="1"/>
    <col min="13321" max="13321" width="10" customWidth="1"/>
    <col min="13322" max="13322" width="15.7109375" bestFit="1" customWidth="1"/>
    <col min="13323" max="13323" width="13.7109375" bestFit="1" customWidth="1"/>
    <col min="13324" max="13324" width="10.28515625" customWidth="1"/>
    <col min="13325" max="13325" width="14.42578125" customWidth="1"/>
    <col min="13326" max="13326" width="13.42578125" customWidth="1"/>
    <col min="13327" max="13327" width="18" customWidth="1"/>
    <col min="13328" max="13330" width="12" customWidth="1"/>
    <col min="13331" max="13331" width="17.28515625" customWidth="1"/>
    <col min="13332" max="13333" width="13" customWidth="1"/>
    <col min="13334" max="13334" width="14" customWidth="1"/>
    <col min="13335" max="13335" width="12.42578125" customWidth="1"/>
    <col min="13336" max="13336" width="12" customWidth="1"/>
    <col min="13337" max="13337" width="9.7109375" customWidth="1"/>
    <col min="13338" max="13339" width="14.7109375" customWidth="1"/>
    <col min="13340" max="13340" width="7.7109375" customWidth="1"/>
    <col min="13341" max="13341" width="13.42578125" customWidth="1"/>
    <col min="13342" max="13342" width="14.7109375" customWidth="1"/>
    <col min="13343" max="13343" width="8.140625" customWidth="1"/>
    <col min="13344" max="13345" width="9.42578125" customWidth="1"/>
    <col min="13346" max="13346" width="14.140625" customWidth="1"/>
    <col min="13347" max="13347" width="11.42578125" customWidth="1"/>
    <col min="13348" max="13348" width="11" customWidth="1"/>
    <col min="13349" max="13350" width="9.42578125" customWidth="1"/>
    <col min="13351" max="13351" width="16.28515625" customWidth="1"/>
    <col min="13352" max="13352" width="17.28515625" customWidth="1"/>
    <col min="13353" max="13353" width="13.28515625" customWidth="1"/>
    <col min="13354" max="13354" width="13.140625" customWidth="1"/>
    <col min="13355" max="13355" width="9.42578125" customWidth="1"/>
    <col min="13356" max="13356" width="24.140625" customWidth="1"/>
    <col min="13357" max="13357" width="11.7109375" customWidth="1"/>
    <col min="13358" max="13358" width="12.28515625" customWidth="1"/>
    <col min="13359" max="13359" width="10.7109375" customWidth="1"/>
    <col min="13360" max="13360" width="9.42578125" bestFit="1" customWidth="1"/>
    <col min="13361" max="13361" width="15.140625" customWidth="1"/>
    <col min="13362" max="13362" width="25.7109375" customWidth="1"/>
    <col min="13569" max="13569" width="4.42578125" customWidth="1"/>
    <col min="13570" max="13570" width="21.7109375" customWidth="1"/>
    <col min="13571" max="13571" width="7.42578125" customWidth="1"/>
    <col min="13572" max="13572" width="12.42578125" customWidth="1"/>
    <col min="13573" max="13573" width="9.42578125" customWidth="1"/>
    <col min="13574" max="13574" width="40.28515625" customWidth="1"/>
    <col min="13575" max="13575" width="15.42578125" bestFit="1" customWidth="1"/>
    <col min="13576" max="13576" width="7.28515625" bestFit="1" customWidth="1"/>
    <col min="13577" max="13577" width="10" customWidth="1"/>
    <col min="13578" max="13578" width="15.7109375" bestFit="1" customWidth="1"/>
    <col min="13579" max="13579" width="13.7109375" bestFit="1" customWidth="1"/>
    <col min="13580" max="13580" width="10.28515625" customWidth="1"/>
    <col min="13581" max="13581" width="14.42578125" customWidth="1"/>
    <col min="13582" max="13582" width="13.42578125" customWidth="1"/>
    <col min="13583" max="13583" width="18" customWidth="1"/>
    <col min="13584" max="13586" width="12" customWidth="1"/>
    <col min="13587" max="13587" width="17.28515625" customWidth="1"/>
    <col min="13588" max="13589" width="13" customWidth="1"/>
    <col min="13590" max="13590" width="14" customWidth="1"/>
    <col min="13591" max="13591" width="12.42578125" customWidth="1"/>
    <col min="13592" max="13592" width="12" customWidth="1"/>
    <col min="13593" max="13593" width="9.7109375" customWidth="1"/>
    <col min="13594" max="13595" width="14.7109375" customWidth="1"/>
    <col min="13596" max="13596" width="7.7109375" customWidth="1"/>
    <col min="13597" max="13597" width="13.42578125" customWidth="1"/>
    <col min="13598" max="13598" width="14.7109375" customWidth="1"/>
    <col min="13599" max="13599" width="8.140625" customWidth="1"/>
    <col min="13600" max="13601" width="9.42578125" customWidth="1"/>
    <col min="13602" max="13602" width="14.140625" customWidth="1"/>
    <col min="13603" max="13603" width="11.42578125" customWidth="1"/>
    <col min="13604" max="13604" width="11" customWidth="1"/>
    <col min="13605" max="13606" width="9.42578125" customWidth="1"/>
    <col min="13607" max="13607" width="16.28515625" customWidth="1"/>
    <col min="13608" max="13608" width="17.28515625" customWidth="1"/>
    <col min="13609" max="13609" width="13.28515625" customWidth="1"/>
    <col min="13610" max="13610" width="13.140625" customWidth="1"/>
    <col min="13611" max="13611" width="9.42578125" customWidth="1"/>
    <col min="13612" max="13612" width="24.140625" customWidth="1"/>
    <col min="13613" max="13613" width="11.7109375" customWidth="1"/>
    <col min="13614" max="13614" width="12.28515625" customWidth="1"/>
    <col min="13615" max="13615" width="10.7109375" customWidth="1"/>
    <col min="13616" max="13616" width="9.42578125" bestFit="1" customWidth="1"/>
    <col min="13617" max="13617" width="15.140625" customWidth="1"/>
    <col min="13618" max="13618" width="25.7109375" customWidth="1"/>
    <col min="13825" max="13825" width="4.42578125" customWidth="1"/>
    <col min="13826" max="13826" width="21.7109375" customWidth="1"/>
    <col min="13827" max="13827" width="7.42578125" customWidth="1"/>
    <col min="13828" max="13828" width="12.42578125" customWidth="1"/>
    <col min="13829" max="13829" width="9.42578125" customWidth="1"/>
    <col min="13830" max="13830" width="40.28515625" customWidth="1"/>
    <col min="13831" max="13831" width="15.42578125" bestFit="1" customWidth="1"/>
    <col min="13832" max="13832" width="7.28515625" bestFit="1" customWidth="1"/>
    <col min="13833" max="13833" width="10" customWidth="1"/>
    <col min="13834" max="13834" width="15.7109375" bestFit="1" customWidth="1"/>
    <col min="13835" max="13835" width="13.7109375" bestFit="1" customWidth="1"/>
    <col min="13836" max="13836" width="10.28515625" customWidth="1"/>
    <col min="13837" max="13837" width="14.42578125" customWidth="1"/>
    <col min="13838" max="13838" width="13.42578125" customWidth="1"/>
    <col min="13839" max="13839" width="18" customWidth="1"/>
    <col min="13840" max="13842" width="12" customWidth="1"/>
    <col min="13843" max="13843" width="17.28515625" customWidth="1"/>
    <col min="13844" max="13845" width="13" customWidth="1"/>
    <col min="13846" max="13846" width="14" customWidth="1"/>
    <col min="13847" max="13847" width="12.42578125" customWidth="1"/>
    <col min="13848" max="13848" width="12" customWidth="1"/>
    <col min="13849" max="13849" width="9.7109375" customWidth="1"/>
    <col min="13850" max="13851" width="14.7109375" customWidth="1"/>
    <col min="13852" max="13852" width="7.7109375" customWidth="1"/>
    <col min="13853" max="13853" width="13.42578125" customWidth="1"/>
    <col min="13854" max="13854" width="14.7109375" customWidth="1"/>
    <col min="13855" max="13855" width="8.140625" customWidth="1"/>
    <col min="13856" max="13857" width="9.42578125" customWidth="1"/>
    <col min="13858" max="13858" width="14.140625" customWidth="1"/>
    <col min="13859" max="13859" width="11.42578125" customWidth="1"/>
    <col min="13860" max="13860" width="11" customWidth="1"/>
    <col min="13861" max="13862" width="9.42578125" customWidth="1"/>
    <col min="13863" max="13863" width="16.28515625" customWidth="1"/>
    <col min="13864" max="13864" width="17.28515625" customWidth="1"/>
    <col min="13865" max="13865" width="13.28515625" customWidth="1"/>
    <col min="13866" max="13866" width="13.140625" customWidth="1"/>
    <col min="13867" max="13867" width="9.42578125" customWidth="1"/>
    <col min="13868" max="13868" width="24.140625" customWidth="1"/>
    <col min="13869" max="13869" width="11.7109375" customWidth="1"/>
    <col min="13870" max="13870" width="12.28515625" customWidth="1"/>
    <col min="13871" max="13871" width="10.7109375" customWidth="1"/>
    <col min="13872" max="13872" width="9.42578125" bestFit="1" customWidth="1"/>
    <col min="13873" max="13873" width="15.140625" customWidth="1"/>
    <col min="13874" max="13874" width="25.7109375" customWidth="1"/>
    <col min="14081" max="14081" width="4.42578125" customWidth="1"/>
    <col min="14082" max="14082" width="21.7109375" customWidth="1"/>
    <col min="14083" max="14083" width="7.42578125" customWidth="1"/>
    <col min="14084" max="14084" width="12.42578125" customWidth="1"/>
    <col min="14085" max="14085" width="9.42578125" customWidth="1"/>
    <col min="14086" max="14086" width="40.28515625" customWidth="1"/>
    <col min="14087" max="14087" width="15.42578125" bestFit="1" customWidth="1"/>
    <col min="14088" max="14088" width="7.28515625" bestFit="1" customWidth="1"/>
    <col min="14089" max="14089" width="10" customWidth="1"/>
    <col min="14090" max="14090" width="15.7109375" bestFit="1" customWidth="1"/>
    <col min="14091" max="14091" width="13.7109375" bestFit="1" customWidth="1"/>
    <col min="14092" max="14092" width="10.28515625" customWidth="1"/>
    <col min="14093" max="14093" width="14.42578125" customWidth="1"/>
    <col min="14094" max="14094" width="13.42578125" customWidth="1"/>
    <col min="14095" max="14095" width="18" customWidth="1"/>
    <col min="14096" max="14098" width="12" customWidth="1"/>
    <col min="14099" max="14099" width="17.28515625" customWidth="1"/>
    <col min="14100" max="14101" width="13" customWidth="1"/>
    <col min="14102" max="14102" width="14" customWidth="1"/>
    <col min="14103" max="14103" width="12.42578125" customWidth="1"/>
    <col min="14104" max="14104" width="12" customWidth="1"/>
    <col min="14105" max="14105" width="9.7109375" customWidth="1"/>
    <col min="14106" max="14107" width="14.7109375" customWidth="1"/>
    <col min="14108" max="14108" width="7.7109375" customWidth="1"/>
    <col min="14109" max="14109" width="13.42578125" customWidth="1"/>
    <col min="14110" max="14110" width="14.7109375" customWidth="1"/>
    <col min="14111" max="14111" width="8.140625" customWidth="1"/>
    <col min="14112" max="14113" width="9.42578125" customWidth="1"/>
    <col min="14114" max="14114" width="14.140625" customWidth="1"/>
    <col min="14115" max="14115" width="11.42578125" customWidth="1"/>
    <col min="14116" max="14116" width="11" customWidth="1"/>
    <col min="14117" max="14118" width="9.42578125" customWidth="1"/>
    <col min="14119" max="14119" width="16.28515625" customWidth="1"/>
    <col min="14120" max="14120" width="17.28515625" customWidth="1"/>
    <col min="14121" max="14121" width="13.28515625" customWidth="1"/>
    <col min="14122" max="14122" width="13.140625" customWidth="1"/>
    <col min="14123" max="14123" width="9.42578125" customWidth="1"/>
    <col min="14124" max="14124" width="24.140625" customWidth="1"/>
    <col min="14125" max="14125" width="11.7109375" customWidth="1"/>
    <col min="14126" max="14126" width="12.28515625" customWidth="1"/>
    <col min="14127" max="14127" width="10.7109375" customWidth="1"/>
    <col min="14128" max="14128" width="9.42578125" bestFit="1" customWidth="1"/>
    <col min="14129" max="14129" width="15.140625" customWidth="1"/>
    <col min="14130" max="14130" width="25.7109375" customWidth="1"/>
    <col min="14337" max="14337" width="4.42578125" customWidth="1"/>
    <col min="14338" max="14338" width="21.7109375" customWidth="1"/>
    <col min="14339" max="14339" width="7.42578125" customWidth="1"/>
    <col min="14340" max="14340" width="12.42578125" customWidth="1"/>
    <col min="14341" max="14341" width="9.42578125" customWidth="1"/>
    <col min="14342" max="14342" width="40.28515625" customWidth="1"/>
    <col min="14343" max="14343" width="15.42578125" bestFit="1" customWidth="1"/>
    <col min="14344" max="14344" width="7.28515625" bestFit="1" customWidth="1"/>
    <col min="14345" max="14345" width="10" customWidth="1"/>
    <col min="14346" max="14346" width="15.7109375" bestFit="1" customWidth="1"/>
    <col min="14347" max="14347" width="13.7109375" bestFit="1" customWidth="1"/>
    <col min="14348" max="14348" width="10.28515625" customWidth="1"/>
    <col min="14349" max="14349" width="14.42578125" customWidth="1"/>
    <col min="14350" max="14350" width="13.42578125" customWidth="1"/>
    <col min="14351" max="14351" width="18" customWidth="1"/>
    <col min="14352" max="14354" width="12" customWidth="1"/>
    <col min="14355" max="14355" width="17.28515625" customWidth="1"/>
    <col min="14356" max="14357" width="13" customWidth="1"/>
    <col min="14358" max="14358" width="14" customWidth="1"/>
    <col min="14359" max="14359" width="12.42578125" customWidth="1"/>
    <col min="14360" max="14360" width="12" customWidth="1"/>
    <col min="14361" max="14361" width="9.7109375" customWidth="1"/>
    <col min="14362" max="14363" width="14.7109375" customWidth="1"/>
    <col min="14364" max="14364" width="7.7109375" customWidth="1"/>
    <col min="14365" max="14365" width="13.42578125" customWidth="1"/>
    <col min="14366" max="14366" width="14.7109375" customWidth="1"/>
    <col min="14367" max="14367" width="8.140625" customWidth="1"/>
    <col min="14368" max="14369" width="9.42578125" customWidth="1"/>
    <col min="14370" max="14370" width="14.140625" customWidth="1"/>
    <col min="14371" max="14371" width="11.42578125" customWidth="1"/>
    <col min="14372" max="14372" width="11" customWidth="1"/>
    <col min="14373" max="14374" width="9.42578125" customWidth="1"/>
    <col min="14375" max="14375" width="16.28515625" customWidth="1"/>
    <col min="14376" max="14376" width="17.28515625" customWidth="1"/>
    <col min="14377" max="14377" width="13.28515625" customWidth="1"/>
    <col min="14378" max="14378" width="13.140625" customWidth="1"/>
    <col min="14379" max="14379" width="9.42578125" customWidth="1"/>
    <col min="14380" max="14380" width="24.140625" customWidth="1"/>
    <col min="14381" max="14381" width="11.7109375" customWidth="1"/>
    <col min="14382" max="14382" width="12.28515625" customWidth="1"/>
    <col min="14383" max="14383" width="10.7109375" customWidth="1"/>
    <col min="14384" max="14384" width="9.42578125" bestFit="1" customWidth="1"/>
    <col min="14385" max="14385" width="15.140625" customWidth="1"/>
    <col min="14386" max="14386" width="25.7109375" customWidth="1"/>
    <col min="14593" max="14593" width="4.42578125" customWidth="1"/>
    <col min="14594" max="14594" width="21.7109375" customWidth="1"/>
    <col min="14595" max="14595" width="7.42578125" customWidth="1"/>
    <col min="14596" max="14596" width="12.42578125" customWidth="1"/>
    <col min="14597" max="14597" width="9.42578125" customWidth="1"/>
    <col min="14598" max="14598" width="40.28515625" customWidth="1"/>
    <col min="14599" max="14599" width="15.42578125" bestFit="1" customWidth="1"/>
    <col min="14600" max="14600" width="7.28515625" bestFit="1" customWidth="1"/>
    <col min="14601" max="14601" width="10" customWidth="1"/>
    <col min="14602" max="14602" width="15.7109375" bestFit="1" customWidth="1"/>
    <col min="14603" max="14603" width="13.7109375" bestFit="1" customWidth="1"/>
    <col min="14604" max="14604" width="10.28515625" customWidth="1"/>
    <col min="14605" max="14605" width="14.42578125" customWidth="1"/>
    <col min="14606" max="14606" width="13.42578125" customWidth="1"/>
    <col min="14607" max="14607" width="18" customWidth="1"/>
    <col min="14608" max="14610" width="12" customWidth="1"/>
    <col min="14611" max="14611" width="17.28515625" customWidth="1"/>
    <col min="14612" max="14613" width="13" customWidth="1"/>
    <col min="14614" max="14614" width="14" customWidth="1"/>
    <col min="14615" max="14615" width="12.42578125" customWidth="1"/>
    <col min="14616" max="14616" width="12" customWidth="1"/>
    <col min="14617" max="14617" width="9.7109375" customWidth="1"/>
    <col min="14618" max="14619" width="14.7109375" customWidth="1"/>
    <col min="14620" max="14620" width="7.7109375" customWidth="1"/>
    <col min="14621" max="14621" width="13.42578125" customWidth="1"/>
    <col min="14622" max="14622" width="14.7109375" customWidth="1"/>
    <col min="14623" max="14623" width="8.140625" customWidth="1"/>
    <col min="14624" max="14625" width="9.42578125" customWidth="1"/>
    <col min="14626" max="14626" width="14.140625" customWidth="1"/>
    <col min="14627" max="14627" width="11.42578125" customWidth="1"/>
    <col min="14628" max="14628" width="11" customWidth="1"/>
    <col min="14629" max="14630" width="9.42578125" customWidth="1"/>
    <col min="14631" max="14631" width="16.28515625" customWidth="1"/>
    <col min="14632" max="14632" width="17.28515625" customWidth="1"/>
    <col min="14633" max="14633" width="13.28515625" customWidth="1"/>
    <col min="14634" max="14634" width="13.140625" customWidth="1"/>
    <col min="14635" max="14635" width="9.42578125" customWidth="1"/>
    <col min="14636" max="14636" width="24.140625" customWidth="1"/>
    <col min="14637" max="14637" width="11.7109375" customWidth="1"/>
    <col min="14638" max="14638" width="12.28515625" customWidth="1"/>
    <col min="14639" max="14639" width="10.7109375" customWidth="1"/>
    <col min="14640" max="14640" width="9.42578125" bestFit="1" customWidth="1"/>
    <col min="14641" max="14641" width="15.140625" customWidth="1"/>
    <col min="14642" max="14642" width="25.7109375" customWidth="1"/>
    <col min="14849" max="14849" width="4.42578125" customWidth="1"/>
    <col min="14850" max="14850" width="21.7109375" customWidth="1"/>
    <col min="14851" max="14851" width="7.42578125" customWidth="1"/>
    <col min="14852" max="14852" width="12.42578125" customWidth="1"/>
    <col min="14853" max="14853" width="9.42578125" customWidth="1"/>
    <col min="14854" max="14854" width="40.28515625" customWidth="1"/>
    <col min="14855" max="14855" width="15.42578125" bestFit="1" customWidth="1"/>
    <col min="14856" max="14856" width="7.28515625" bestFit="1" customWidth="1"/>
    <col min="14857" max="14857" width="10" customWidth="1"/>
    <col min="14858" max="14858" width="15.7109375" bestFit="1" customWidth="1"/>
    <col min="14859" max="14859" width="13.7109375" bestFit="1" customWidth="1"/>
    <col min="14860" max="14860" width="10.28515625" customWidth="1"/>
    <col min="14861" max="14861" width="14.42578125" customWidth="1"/>
    <col min="14862" max="14862" width="13.42578125" customWidth="1"/>
    <col min="14863" max="14863" width="18" customWidth="1"/>
    <col min="14864" max="14866" width="12" customWidth="1"/>
    <col min="14867" max="14867" width="17.28515625" customWidth="1"/>
    <col min="14868" max="14869" width="13" customWidth="1"/>
    <col min="14870" max="14870" width="14" customWidth="1"/>
    <col min="14871" max="14871" width="12.42578125" customWidth="1"/>
    <col min="14872" max="14872" width="12" customWidth="1"/>
    <col min="14873" max="14873" width="9.7109375" customWidth="1"/>
    <col min="14874" max="14875" width="14.7109375" customWidth="1"/>
    <col min="14876" max="14876" width="7.7109375" customWidth="1"/>
    <col min="14877" max="14877" width="13.42578125" customWidth="1"/>
    <col min="14878" max="14878" width="14.7109375" customWidth="1"/>
    <col min="14879" max="14879" width="8.140625" customWidth="1"/>
    <col min="14880" max="14881" width="9.42578125" customWidth="1"/>
    <col min="14882" max="14882" width="14.140625" customWidth="1"/>
    <col min="14883" max="14883" width="11.42578125" customWidth="1"/>
    <col min="14884" max="14884" width="11" customWidth="1"/>
    <col min="14885" max="14886" width="9.42578125" customWidth="1"/>
    <col min="14887" max="14887" width="16.28515625" customWidth="1"/>
    <col min="14888" max="14888" width="17.28515625" customWidth="1"/>
    <col min="14889" max="14889" width="13.28515625" customWidth="1"/>
    <col min="14890" max="14890" width="13.140625" customWidth="1"/>
    <col min="14891" max="14891" width="9.42578125" customWidth="1"/>
    <col min="14892" max="14892" width="24.140625" customWidth="1"/>
    <col min="14893" max="14893" width="11.7109375" customWidth="1"/>
    <col min="14894" max="14894" width="12.28515625" customWidth="1"/>
    <col min="14895" max="14895" width="10.7109375" customWidth="1"/>
    <col min="14896" max="14896" width="9.42578125" bestFit="1" customWidth="1"/>
    <col min="14897" max="14897" width="15.140625" customWidth="1"/>
    <col min="14898" max="14898" width="25.7109375" customWidth="1"/>
    <col min="15105" max="15105" width="4.42578125" customWidth="1"/>
    <col min="15106" max="15106" width="21.7109375" customWidth="1"/>
    <col min="15107" max="15107" width="7.42578125" customWidth="1"/>
    <col min="15108" max="15108" width="12.42578125" customWidth="1"/>
    <col min="15109" max="15109" width="9.42578125" customWidth="1"/>
    <col min="15110" max="15110" width="40.28515625" customWidth="1"/>
    <col min="15111" max="15111" width="15.42578125" bestFit="1" customWidth="1"/>
    <col min="15112" max="15112" width="7.28515625" bestFit="1" customWidth="1"/>
    <col min="15113" max="15113" width="10" customWidth="1"/>
    <col min="15114" max="15114" width="15.7109375" bestFit="1" customWidth="1"/>
    <col min="15115" max="15115" width="13.7109375" bestFit="1" customWidth="1"/>
    <col min="15116" max="15116" width="10.28515625" customWidth="1"/>
    <col min="15117" max="15117" width="14.42578125" customWidth="1"/>
    <col min="15118" max="15118" width="13.42578125" customWidth="1"/>
    <col min="15119" max="15119" width="18" customWidth="1"/>
    <col min="15120" max="15122" width="12" customWidth="1"/>
    <col min="15123" max="15123" width="17.28515625" customWidth="1"/>
    <col min="15124" max="15125" width="13" customWidth="1"/>
    <col min="15126" max="15126" width="14" customWidth="1"/>
    <col min="15127" max="15127" width="12.42578125" customWidth="1"/>
    <col min="15128" max="15128" width="12" customWidth="1"/>
    <col min="15129" max="15129" width="9.7109375" customWidth="1"/>
    <col min="15130" max="15131" width="14.7109375" customWidth="1"/>
    <col min="15132" max="15132" width="7.7109375" customWidth="1"/>
    <col min="15133" max="15133" width="13.42578125" customWidth="1"/>
    <col min="15134" max="15134" width="14.7109375" customWidth="1"/>
    <col min="15135" max="15135" width="8.140625" customWidth="1"/>
    <col min="15136" max="15137" width="9.42578125" customWidth="1"/>
    <col min="15138" max="15138" width="14.140625" customWidth="1"/>
    <col min="15139" max="15139" width="11.42578125" customWidth="1"/>
    <col min="15140" max="15140" width="11" customWidth="1"/>
    <col min="15141" max="15142" width="9.42578125" customWidth="1"/>
    <col min="15143" max="15143" width="16.28515625" customWidth="1"/>
    <col min="15144" max="15144" width="17.28515625" customWidth="1"/>
    <col min="15145" max="15145" width="13.28515625" customWidth="1"/>
    <col min="15146" max="15146" width="13.140625" customWidth="1"/>
    <col min="15147" max="15147" width="9.42578125" customWidth="1"/>
    <col min="15148" max="15148" width="24.140625" customWidth="1"/>
    <col min="15149" max="15149" width="11.7109375" customWidth="1"/>
    <col min="15150" max="15150" width="12.28515625" customWidth="1"/>
    <col min="15151" max="15151" width="10.7109375" customWidth="1"/>
    <col min="15152" max="15152" width="9.42578125" bestFit="1" customWidth="1"/>
    <col min="15153" max="15153" width="15.140625" customWidth="1"/>
    <col min="15154" max="15154" width="25.7109375" customWidth="1"/>
    <col min="15361" max="15361" width="4.42578125" customWidth="1"/>
    <col min="15362" max="15362" width="21.7109375" customWidth="1"/>
    <col min="15363" max="15363" width="7.42578125" customWidth="1"/>
    <col min="15364" max="15364" width="12.42578125" customWidth="1"/>
    <col min="15365" max="15365" width="9.42578125" customWidth="1"/>
    <col min="15366" max="15366" width="40.28515625" customWidth="1"/>
    <col min="15367" max="15367" width="15.42578125" bestFit="1" customWidth="1"/>
    <col min="15368" max="15368" width="7.28515625" bestFit="1" customWidth="1"/>
    <col min="15369" max="15369" width="10" customWidth="1"/>
    <col min="15370" max="15370" width="15.7109375" bestFit="1" customWidth="1"/>
    <col min="15371" max="15371" width="13.7109375" bestFit="1" customWidth="1"/>
    <col min="15372" max="15372" width="10.28515625" customWidth="1"/>
    <col min="15373" max="15373" width="14.42578125" customWidth="1"/>
    <col min="15374" max="15374" width="13.42578125" customWidth="1"/>
    <col min="15375" max="15375" width="18" customWidth="1"/>
    <col min="15376" max="15378" width="12" customWidth="1"/>
    <col min="15379" max="15379" width="17.28515625" customWidth="1"/>
    <col min="15380" max="15381" width="13" customWidth="1"/>
    <col min="15382" max="15382" width="14" customWidth="1"/>
    <col min="15383" max="15383" width="12.42578125" customWidth="1"/>
    <col min="15384" max="15384" width="12" customWidth="1"/>
    <col min="15385" max="15385" width="9.7109375" customWidth="1"/>
    <col min="15386" max="15387" width="14.7109375" customWidth="1"/>
    <col min="15388" max="15388" width="7.7109375" customWidth="1"/>
    <col min="15389" max="15389" width="13.42578125" customWidth="1"/>
    <col min="15390" max="15390" width="14.7109375" customWidth="1"/>
    <col min="15391" max="15391" width="8.140625" customWidth="1"/>
    <col min="15392" max="15393" width="9.42578125" customWidth="1"/>
    <col min="15394" max="15394" width="14.140625" customWidth="1"/>
    <col min="15395" max="15395" width="11.42578125" customWidth="1"/>
    <col min="15396" max="15396" width="11" customWidth="1"/>
    <col min="15397" max="15398" width="9.42578125" customWidth="1"/>
    <col min="15399" max="15399" width="16.28515625" customWidth="1"/>
    <col min="15400" max="15400" width="17.28515625" customWidth="1"/>
    <col min="15401" max="15401" width="13.28515625" customWidth="1"/>
    <col min="15402" max="15402" width="13.140625" customWidth="1"/>
    <col min="15403" max="15403" width="9.42578125" customWidth="1"/>
    <col min="15404" max="15404" width="24.140625" customWidth="1"/>
    <col min="15405" max="15405" width="11.7109375" customWidth="1"/>
    <col min="15406" max="15406" width="12.28515625" customWidth="1"/>
    <col min="15407" max="15407" width="10.7109375" customWidth="1"/>
    <col min="15408" max="15408" width="9.42578125" bestFit="1" customWidth="1"/>
    <col min="15409" max="15409" width="15.140625" customWidth="1"/>
    <col min="15410" max="15410" width="25.7109375" customWidth="1"/>
    <col min="15617" max="15617" width="4.42578125" customWidth="1"/>
    <col min="15618" max="15618" width="21.7109375" customWidth="1"/>
    <col min="15619" max="15619" width="7.42578125" customWidth="1"/>
    <col min="15620" max="15620" width="12.42578125" customWidth="1"/>
    <col min="15621" max="15621" width="9.42578125" customWidth="1"/>
    <col min="15622" max="15622" width="40.28515625" customWidth="1"/>
    <col min="15623" max="15623" width="15.42578125" bestFit="1" customWidth="1"/>
    <col min="15624" max="15624" width="7.28515625" bestFit="1" customWidth="1"/>
    <col min="15625" max="15625" width="10" customWidth="1"/>
    <col min="15626" max="15626" width="15.7109375" bestFit="1" customWidth="1"/>
    <col min="15627" max="15627" width="13.7109375" bestFit="1" customWidth="1"/>
    <col min="15628" max="15628" width="10.28515625" customWidth="1"/>
    <col min="15629" max="15629" width="14.42578125" customWidth="1"/>
    <col min="15630" max="15630" width="13.42578125" customWidth="1"/>
    <col min="15631" max="15631" width="18" customWidth="1"/>
    <col min="15632" max="15634" width="12" customWidth="1"/>
    <col min="15635" max="15635" width="17.28515625" customWidth="1"/>
    <col min="15636" max="15637" width="13" customWidth="1"/>
    <col min="15638" max="15638" width="14" customWidth="1"/>
    <col min="15639" max="15639" width="12.42578125" customWidth="1"/>
    <col min="15640" max="15640" width="12" customWidth="1"/>
    <col min="15641" max="15641" width="9.7109375" customWidth="1"/>
    <col min="15642" max="15643" width="14.7109375" customWidth="1"/>
    <col min="15644" max="15644" width="7.7109375" customWidth="1"/>
    <col min="15645" max="15645" width="13.42578125" customWidth="1"/>
    <col min="15646" max="15646" width="14.7109375" customWidth="1"/>
    <col min="15647" max="15647" width="8.140625" customWidth="1"/>
    <col min="15648" max="15649" width="9.42578125" customWidth="1"/>
    <col min="15650" max="15650" width="14.140625" customWidth="1"/>
    <col min="15651" max="15651" width="11.42578125" customWidth="1"/>
    <col min="15652" max="15652" width="11" customWidth="1"/>
    <col min="15653" max="15654" width="9.42578125" customWidth="1"/>
    <col min="15655" max="15655" width="16.28515625" customWidth="1"/>
    <col min="15656" max="15656" width="17.28515625" customWidth="1"/>
    <col min="15657" max="15657" width="13.28515625" customWidth="1"/>
    <col min="15658" max="15658" width="13.140625" customWidth="1"/>
    <col min="15659" max="15659" width="9.42578125" customWidth="1"/>
    <col min="15660" max="15660" width="24.140625" customWidth="1"/>
    <col min="15661" max="15661" width="11.7109375" customWidth="1"/>
    <col min="15662" max="15662" width="12.28515625" customWidth="1"/>
    <col min="15663" max="15663" width="10.7109375" customWidth="1"/>
    <col min="15664" max="15664" width="9.42578125" bestFit="1" customWidth="1"/>
    <col min="15665" max="15665" width="15.140625" customWidth="1"/>
    <col min="15666" max="15666" width="25.7109375" customWidth="1"/>
    <col min="15873" max="15873" width="4.42578125" customWidth="1"/>
    <col min="15874" max="15874" width="21.7109375" customWidth="1"/>
    <col min="15875" max="15875" width="7.42578125" customWidth="1"/>
    <col min="15876" max="15876" width="12.42578125" customWidth="1"/>
    <col min="15877" max="15877" width="9.42578125" customWidth="1"/>
    <col min="15878" max="15878" width="40.28515625" customWidth="1"/>
    <col min="15879" max="15879" width="15.42578125" bestFit="1" customWidth="1"/>
    <col min="15880" max="15880" width="7.28515625" bestFit="1" customWidth="1"/>
    <col min="15881" max="15881" width="10" customWidth="1"/>
    <col min="15882" max="15882" width="15.7109375" bestFit="1" customWidth="1"/>
    <col min="15883" max="15883" width="13.7109375" bestFit="1" customWidth="1"/>
    <col min="15884" max="15884" width="10.28515625" customWidth="1"/>
    <col min="15885" max="15885" width="14.42578125" customWidth="1"/>
    <col min="15886" max="15886" width="13.42578125" customWidth="1"/>
    <col min="15887" max="15887" width="18" customWidth="1"/>
    <col min="15888" max="15890" width="12" customWidth="1"/>
    <col min="15891" max="15891" width="17.28515625" customWidth="1"/>
    <col min="15892" max="15893" width="13" customWidth="1"/>
    <col min="15894" max="15894" width="14" customWidth="1"/>
    <col min="15895" max="15895" width="12.42578125" customWidth="1"/>
    <col min="15896" max="15896" width="12" customWidth="1"/>
    <col min="15897" max="15897" width="9.7109375" customWidth="1"/>
    <col min="15898" max="15899" width="14.7109375" customWidth="1"/>
    <col min="15900" max="15900" width="7.7109375" customWidth="1"/>
    <col min="15901" max="15901" width="13.42578125" customWidth="1"/>
    <col min="15902" max="15902" width="14.7109375" customWidth="1"/>
    <col min="15903" max="15903" width="8.140625" customWidth="1"/>
    <col min="15904" max="15905" width="9.42578125" customWidth="1"/>
    <col min="15906" max="15906" width="14.140625" customWidth="1"/>
    <col min="15907" max="15907" width="11.42578125" customWidth="1"/>
    <col min="15908" max="15908" width="11" customWidth="1"/>
    <col min="15909" max="15910" width="9.42578125" customWidth="1"/>
    <col min="15911" max="15911" width="16.28515625" customWidth="1"/>
    <col min="15912" max="15912" width="17.28515625" customWidth="1"/>
    <col min="15913" max="15913" width="13.28515625" customWidth="1"/>
    <col min="15914" max="15914" width="13.140625" customWidth="1"/>
    <col min="15915" max="15915" width="9.42578125" customWidth="1"/>
    <col min="15916" max="15916" width="24.140625" customWidth="1"/>
    <col min="15917" max="15917" width="11.7109375" customWidth="1"/>
    <col min="15918" max="15918" width="12.28515625" customWidth="1"/>
    <col min="15919" max="15919" width="10.7109375" customWidth="1"/>
    <col min="15920" max="15920" width="9.42578125" bestFit="1" customWidth="1"/>
    <col min="15921" max="15921" width="15.140625" customWidth="1"/>
    <col min="15922" max="15922" width="25.7109375" customWidth="1"/>
    <col min="16129" max="16129" width="4.42578125" customWidth="1"/>
    <col min="16130" max="16130" width="21.7109375" customWidth="1"/>
    <col min="16131" max="16131" width="7.42578125" customWidth="1"/>
    <col min="16132" max="16132" width="12.42578125" customWidth="1"/>
    <col min="16133" max="16133" width="9.42578125" customWidth="1"/>
    <col min="16134" max="16134" width="40.28515625" customWidth="1"/>
    <col min="16135" max="16135" width="15.42578125" bestFit="1" customWidth="1"/>
    <col min="16136" max="16136" width="7.28515625" bestFit="1" customWidth="1"/>
    <col min="16137" max="16137" width="10" customWidth="1"/>
    <col min="16138" max="16138" width="15.7109375" bestFit="1" customWidth="1"/>
    <col min="16139" max="16139" width="13.7109375" bestFit="1" customWidth="1"/>
    <col min="16140" max="16140" width="10.28515625" customWidth="1"/>
    <col min="16141" max="16141" width="14.42578125" customWidth="1"/>
    <col min="16142" max="16142" width="13.42578125" customWidth="1"/>
    <col min="16143" max="16143" width="18" customWidth="1"/>
    <col min="16144" max="16146" width="12" customWidth="1"/>
    <col min="16147" max="16147" width="17.28515625" customWidth="1"/>
    <col min="16148" max="16149" width="13" customWidth="1"/>
    <col min="16150" max="16150" width="14" customWidth="1"/>
    <col min="16151" max="16151" width="12.42578125" customWidth="1"/>
    <col min="16152" max="16152" width="12" customWidth="1"/>
    <col min="16153" max="16153" width="9.7109375" customWidth="1"/>
    <col min="16154" max="16155" width="14.7109375" customWidth="1"/>
    <col min="16156" max="16156" width="7.7109375" customWidth="1"/>
    <col min="16157" max="16157" width="13.42578125" customWidth="1"/>
    <col min="16158" max="16158" width="14.7109375" customWidth="1"/>
    <col min="16159" max="16159" width="8.140625" customWidth="1"/>
    <col min="16160" max="16161" width="9.42578125" customWidth="1"/>
    <col min="16162" max="16162" width="14.140625" customWidth="1"/>
    <col min="16163" max="16163" width="11.42578125" customWidth="1"/>
    <col min="16164" max="16164" width="11" customWidth="1"/>
    <col min="16165" max="16166" width="9.42578125" customWidth="1"/>
    <col min="16167" max="16167" width="16.28515625" customWidth="1"/>
    <col min="16168" max="16168" width="17.28515625" customWidth="1"/>
    <col min="16169" max="16169" width="13.28515625" customWidth="1"/>
    <col min="16170" max="16170" width="13.140625" customWidth="1"/>
    <col min="16171" max="16171" width="9.42578125" customWidth="1"/>
    <col min="16172" max="16172" width="24.140625" customWidth="1"/>
    <col min="16173" max="16173" width="11.7109375" customWidth="1"/>
    <col min="16174" max="16174" width="12.28515625" customWidth="1"/>
    <col min="16175" max="16175" width="10.7109375" customWidth="1"/>
    <col min="16176" max="16176" width="9.42578125" bestFit="1" customWidth="1"/>
    <col min="16177" max="16177" width="15.140625" customWidth="1"/>
    <col min="16178" max="16178" width="25.7109375" customWidth="1"/>
  </cols>
  <sheetData>
    <row r="2" spans="1:51" s="18" customFormat="1" x14ac:dyDescent="0.2">
      <c r="B2" s="44" t="s">
        <v>0</v>
      </c>
      <c r="C2" s="16"/>
      <c r="D2" s="16"/>
      <c r="E2" s="16"/>
      <c r="F2" s="16"/>
      <c r="G2" s="16"/>
      <c r="H2" s="16"/>
      <c r="I2" s="16"/>
      <c r="J2" s="17"/>
      <c r="K2" s="16"/>
      <c r="L2" s="110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</row>
    <row r="3" spans="1:51" s="18" customFormat="1" x14ac:dyDescent="0.2">
      <c r="B3" s="44" t="s">
        <v>1</v>
      </c>
      <c r="C3" s="16"/>
      <c r="D3" s="16"/>
      <c r="E3" s="16"/>
      <c r="F3" s="16"/>
      <c r="G3" s="16"/>
      <c r="H3" s="16"/>
      <c r="I3" s="16"/>
      <c r="J3" s="16"/>
      <c r="K3" s="16"/>
      <c r="L3" s="110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</row>
    <row r="4" spans="1:51" s="18" customFormat="1" x14ac:dyDescent="0.2">
      <c r="B4" s="44" t="s">
        <v>2</v>
      </c>
      <c r="C4" s="16"/>
      <c r="D4" s="16"/>
      <c r="E4" s="16"/>
      <c r="F4" s="16"/>
      <c r="G4" s="16"/>
      <c r="H4" s="16"/>
      <c r="I4" s="16"/>
      <c r="J4" s="16"/>
      <c r="K4" s="16"/>
      <c r="L4" s="110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9"/>
      <c r="AD4" s="19"/>
      <c r="AE4" s="19"/>
      <c r="AF4" s="16"/>
      <c r="AG4" s="16"/>
      <c r="AH4" s="16"/>
      <c r="AI4" s="16"/>
      <c r="AJ4" s="16"/>
      <c r="AK4" s="16"/>
      <c r="AL4" s="16"/>
      <c r="AM4" s="16"/>
      <c r="AN4" s="16"/>
    </row>
    <row r="5" spans="1:51" s="18" customFormat="1" x14ac:dyDescent="0.2">
      <c r="B5" s="44" t="s">
        <v>3</v>
      </c>
      <c r="C5" s="20"/>
      <c r="D5" s="20"/>
      <c r="E5" s="20"/>
      <c r="F5" s="20"/>
      <c r="G5" s="20"/>
      <c r="H5" s="20"/>
      <c r="I5" s="20"/>
      <c r="J5" s="20"/>
      <c r="K5" s="20"/>
      <c r="L5" s="113"/>
      <c r="M5" s="20"/>
      <c r="N5" s="20"/>
      <c r="O5" s="20"/>
      <c r="P5" s="20"/>
      <c r="Q5" s="20"/>
      <c r="R5" s="20"/>
      <c r="S5" s="20"/>
      <c r="T5" s="21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</row>
    <row r="6" spans="1:51" s="18" customFormat="1" x14ac:dyDescent="0.2">
      <c r="B6" s="44"/>
      <c r="C6" s="20"/>
      <c r="D6" s="20"/>
      <c r="E6" s="20"/>
      <c r="F6" s="20"/>
      <c r="G6" s="20"/>
      <c r="H6" s="20"/>
      <c r="I6" s="20"/>
      <c r="J6" s="20"/>
      <c r="K6" s="20"/>
      <c r="L6" s="113"/>
      <c r="M6" s="20"/>
      <c r="N6" s="20"/>
      <c r="O6" s="20"/>
      <c r="P6" s="20"/>
      <c r="Q6" s="20"/>
      <c r="R6" s="20"/>
      <c r="S6" s="20"/>
      <c r="T6" s="20"/>
      <c r="U6" s="20"/>
      <c r="V6" s="20"/>
      <c r="W6" s="21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</row>
    <row r="7" spans="1:51" s="18" customFormat="1" x14ac:dyDescent="0.2">
      <c r="B7" s="44" t="s">
        <v>261</v>
      </c>
      <c r="C7" s="16"/>
      <c r="D7" s="16"/>
      <c r="E7" s="16"/>
      <c r="F7" s="16"/>
      <c r="G7" s="16"/>
      <c r="H7" s="16"/>
      <c r="I7" s="16"/>
      <c r="J7" s="16"/>
      <c r="K7" s="16"/>
      <c r="L7" s="110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</row>
    <row r="8" spans="1:51" s="18" customFormat="1" x14ac:dyDescent="0.2">
      <c r="B8" s="44"/>
      <c r="C8" s="16"/>
      <c r="D8" s="16"/>
      <c r="E8" s="16"/>
      <c r="F8" s="16"/>
      <c r="G8" s="16"/>
      <c r="H8" s="16"/>
      <c r="I8" s="16"/>
      <c r="J8" s="16"/>
      <c r="K8" s="16"/>
      <c r="L8" s="110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</row>
    <row r="9" spans="1:51" s="18" customFormat="1" x14ac:dyDescent="0.2">
      <c r="B9" s="158" t="s">
        <v>4</v>
      </c>
      <c r="C9" s="159"/>
      <c r="D9" s="159"/>
      <c r="E9" s="160"/>
      <c r="F9" s="164" t="s">
        <v>5</v>
      </c>
      <c r="G9" s="164"/>
      <c r="H9" s="165" t="s">
        <v>6</v>
      </c>
      <c r="I9" s="164" t="s">
        <v>7</v>
      </c>
      <c r="J9" s="166" t="s">
        <v>8</v>
      </c>
      <c r="K9" s="167"/>
      <c r="L9" s="167"/>
      <c r="M9" s="167"/>
      <c r="N9" s="167"/>
      <c r="O9" s="167"/>
      <c r="P9" s="167"/>
      <c r="Q9" s="167"/>
      <c r="R9" s="168"/>
      <c r="S9" s="181" t="s">
        <v>9</v>
      </c>
      <c r="T9" s="192" t="s">
        <v>10</v>
      </c>
      <c r="U9" s="195" t="s">
        <v>11</v>
      </c>
      <c r="V9" s="196"/>
      <c r="W9" s="201" t="s">
        <v>12</v>
      </c>
      <c r="X9" s="202"/>
      <c r="Y9" s="185" t="s">
        <v>13</v>
      </c>
      <c r="Z9" s="189" t="s">
        <v>14</v>
      </c>
      <c r="AA9" s="190"/>
      <c r="AB9" s="190"/>
      <c r="AC9" s="190"/>
      <c r="AD9" s="190"/>
      <c r="AE9" s="190"/>
      <c r="AF9" s="190"/>
      <c r="AG9" s="191"/>
      <c r="AH9" s="158" t="s">
        <v>15</v>
      </c>
      <c r="AI9" s="159"/>
      <c r="AJ9" s="160"/>
      <c r="AK9" s="158" t="s">
        <v>16</v>
      </c>
      <c r="AL9" s="160"/>
      <c r="AM9" s="182" t="s">
        <v>17</v>
      </c>
      <c r="AN9" s="183"/>
      <c r="AO9" s="183"/>
      <c r="AP9" s="183"/>
      <c r="AQ9" s="183"/>
      <c r="AR9" s="53"/>
      <c r="AS9" s="184" t="s">
        <v>18</v>
      </c>
      <c r="AT9" s="184"/>
      <c r="AU9" s="184"/>
      <c r="AV9" s="184"/>
      <c r="AW9" s="184"/>
      <c r="AX9" s="184"/>
    </row>
    <row r="10" spans="1:51" s="18" customFormat="1" ht="43.95" customHeight="1" x14ac:dyDescent="0.2">
      <c r="B10" s="161"/>
      <c r="C10" s="162"/>
      <c r="D10" s="162"/>
      <c r="E10" s="163"/>
      <c r="F10" s="164"/>
      <c r="G10" s="164"/>
      <c r="H10" s="165"/>
      <c r="I10" s="164"/>
      <c r="J10" s="169"/>
      <c r="K10" s="170"/>
      <c r="L10" s="170"/>
      <c r="M10" s="170"/>
      <c r="N10" s="170"/>
      <c r="O10" s="170"/>
      <c r="P10" s="170"/>
      <c r="Q10" s="170"/>
      <c r="R10" s="171"/>
      <c r="S10" s="181"/>
      <c r="T10" s="193"/>
      <c r="U10" s="197"/>
      <c r="V10" s="198"/>
      <c r="W10" s="203"/>
      <c r="X10" s="204"/>
      <c r="Y10" s="186"/>
      <c r="Z10" s="158" t="s">
        <v>19</v>
      </c>
      <c r="AA10" s="160"/>
      <c r="AB10" s="185" t="s">
        <v>13</v>
      </c>
      <c r="AC10" s="158" t="s">
        <v>20</v>
      </c>
      <c r="AD10" s="160"/>
      <c r="AE10" s="185" t="s">
        <v>13</v>
      </c>
      <c r="AF10" s="176" t="s">
        <v>21</v>
      </c>
      <c r="AG10" s="176" t="s">
        <v>22</v>
      </c>
      <c r="AH10" s="161"/>
      <c r="AI10" s="162"/>
      <c r="AJ10" s="163"/>
      <c r="AK10" s="161"/>
      <c r="AL10" s="163"/>
      <c r="AM10" s="182"/>
      <c r="AN10" s="183"/>
      <c r="AO10" s="183"/>
      <c r="AP10" s="183"/>
      <c r="AQ10" s="183"/>
      <c r="AR10" s="53"/>
      <c r="AS10" s="184"/>
      <c r="AT10" s="184"/>
      <c r="AU10" s="184"/>
      <c r="AV10" s="184"/>
      <c r="AW10" s="184"/>
      <c r="AX10" s="184"/>
    </row>
    <row r="11" spans="1:51" s="18" customFormat="1" x14ac:dyDescent="0.2">
      <c r="B11" s="172" t="s">
        <v>23</v>
      </c>
      <c r="C11" s="174" t="s">
        <v>13</v>
      </c>
      <c r="D11" s="176" t="s">
        <v>24</v>
      </c>
      <c r="E11" s="178" t="s">
        <v>25</v>
      </c>
      <c r="F11" s="164" t="s">
        <v>26</v>
      </c>
      <c r="G11" s="164" t="s">
        <v>27</v>
      </c>
      <c r="H11" s="165"/>
      <c r="I11" s="164"/>
      <c r="J11" s="180" t="s">
        <v>28</v>
      </c>
      <c r="K11" s="180"/>
      <c r="L11" s="56"/>
      <c r="M11" s="181" t="s">
        <v>29</v>
      </c>
      <c r="N11" s="181"/>
      <c r="O11" s="51"/>
      <c r="P11" s="181" t="s">
        <v>30</v>
      </c>
      <c r="Q11" s="181"/>
      <c r="R11" s="51"/>
      <c r="S11" s="181"/>
      <c r="T11" s="193"/>
      <c r="U11" s="199"/>
      <c r="V11" s="200"/>
      <c r="W11" s="205"/>
      <c r="X11" s="206"/>
      <c r="Y11" s="186"/>
      <c r="Z11" s="161"/>
      <c r="AA11" s="163"/>
      <c r="AB11" s="186"/>
      <c r="AC11" s="161"/>
      <c r="AD11" s="163"/>
      <c r="AE11" s="186"/>
      <c r="AF11" s="188"/>
      <c r="AG11" s="188"/>
      <c r="AH11" s="176" t="s">
        <v>31</v>
      </c>
      <c r="AI11" s="176" t="s">
        <v>32</v>
      </c>
      <c r="AJ11" s="185" t="s">
        <v>13</v>
      </c>
      <c r="AK11" s="176" t="s">
        <v>31</v>
      </c>
      <c r="AL11" s="176" t="s">
        <v>32</v>
      </c>
      <c r="AM11" s="182"/>
      <c r="AN11" s="183"/>
      <c r="AO11" s="183"/>
      <c r="AP11" s="183"/>
      <c r="AQ11" s="183"/>
      <c r="AR11" s="53"/>
      <c r="AS11" s="184"/>
      <c r="AT11" s="184"/>
      <c r="AU11" s="184"/>
      <c r="AV11" s="184"/>
      <c r="AW11" s="184"/>
      <c r="AX11" s="184"/>
    </row>
    <row r="12" spans="1:51" s="18" customFormat="1" ht="18" customHeight="1" x14ac:dyDescent="0.2">
      <c r="B12" s="173"/>
      <c r="C12" s="175"/>
      <c r="D12" s="177"/>
      <c r="E12" s="179"/>
      <c r="F12" s="164"/>
      <c r="G12" s="164"/>
      <c r="H12" s="165"/>
      <c r="I12" s="164"/>
      <c r="J12" s="52" t="s">
        <v>31</v>
      </c>
      <c r="K12" s="52" t="s">
        <v>32</v>
      </c>
      <c r="L12" s="50" t="s">
        <v>13</v>
      </c>
      <c r="M12" s="52" t="s">
        <v>31</v>
      </c>
      <c r="N12" s="52" t="s">
        <v>32</v>
      </c>
      <c r="O12" s="50" t="s">
        <v>13</v>
      </c>
      <c r="P12" s="52" t="s">
        <v>31</v>
      </c>
      <c r="Q12" s="52" t="s">
        <v>32</v>
      </c>
      <c r="R12" s="50" t="s">
        <v>13</v>
      </c>
      <c r="S12" s="207"/>
      <c r="T12" s="194"/>
      <c r="U12" s="49" t="s">
        <v>31</v>
      </c>
      <c r="V12" s="49" t="s">
        <v>32</v>
      </c>
      <c r="W12" s="49" t="s">
        <v>31</v>
      </c>
      <c r="X12" s="49" t="s">
        <v>32</v>
      </c>
      <c r="Y12" s="187"/>
      <c r="Z12" s="55" t="s">
        <v>31</v>
      </c>
      <c r="AA12" s="54" t="s">
        <v>32</v>
      </c>
      <c r="AB12" s="187"/>
      <c r="AC12" s="54" t="s">
        <v>31</v>
      </c>
      <c r="AD12" s="54" t="s">
        <v>32</v>
      </c>
      <c r="AE12" s="187"/>
      <c r="AF12" s="177"/>
      <c r="AG12" s="177"/>
      <c r="AH12" s="177"/>
      <c r="AI12" s="177"/>
      <c r="AJ12" s="187"/>
      <c r="AK12" s="177"/>
      <c r="AL12" s="177"/>
      <c r="AM12" s="22" t="s">
        <v>33</v>
      </c>
      <c r="AN12" s="22" t="s">
        <v>34</v>
      </c>
      <c r="AO12" s="22" t="s">
        <v>35</v>
      </c>
      <c r="AP12" s="22" t="s">
        <v>36</v>
      </c>
      <c r="AQ12" s="22" t="s">
        <v>37</v>
      </c>
      <c r="AR12" s="42" t="s">
        <v>38</v>
      </c>
      <c r="AS12" s="23" t="s">
        <v>39</v>
      </c>
      <c r="AT12" s="24" t="s">
        <v>40</v>
      </c>
      <c r="AU12" s="25" t="s">
        <v>41</v>
      </c>
      <c r="AV12" s="26" t="s">
        <v>42</v>
      </c>
      <c r="AW12" s="27" t="s">
        <v>43</v>
      </c>
      <c r="AX12" s="22" t="s">
        <v>44</v>
      </c>
    </row>
    <row r="13" spans="1:51" s="18" customFormat="1" x14ac:dyDescent="0.2">
      <c r="B13" s="45">
        <v>1</v>
      </c>
      <c r="C13" s="55">
        <v>2</v>
      </c>
      <c r="D13" s="55">
        <v>3</v>
      </c>
      <c r="E13" s="55">
        <v>4</v>
      </c>
      <c r="F13" s="55">
        <v>5</v>
      </c>
      <c r="G13" s="55">
        <v>6</v>
      </c>
      <c r="H13" s="55">
        <v>7</v>
      </c>
      <c r="I13" s="55">
        <v>8</v>
      </c>
      <c r="J13" s="55">
        <v>9</v>
      </c>
      <c r="K13" s="55">
        <v>10</v>
      </c>
      <c r="L13" s="55">
        <v>11</v>
      </c>
      <c r="M13" s="55">
        <v>12</v>
      </c>
      <c r="N13" s="55">
        <v>13</v>
      </c>
      <c r="O13" s="55">
        <v>14</v>
      </c>
      <c r="P13" s="55">
        <v>15</v>
      </c>
      <c r="Q13" s="55">
        <v>16</v>
      </c>
      <c r="R13" s="55">
        <v>17</v>
      </c>
      <c r="S13" s="55">
        <v>18</v>
      </c>
      <c r="T13" s="55">
        <v>19</v>
      </c>
      <c r="U13" s="55">
        <v>20</v>
      </c>
      <c r="V13" s="55">
        <v>21</v>
      </c>
      <c r="W13" s="55">
        <v>22</v>
      </c>
      <c r="X13" s="55">
        <v>23</v>
      </c>
      <c r="Y13" s="55">
        <v>24</v>
      </c>
      <c r="Z13" s="55">
        <v>25</v>
      </c>
      <c r="AA13" s="55">
        <v>26</v>
      </c>
      <c r="AB13" s="55">
        <v>27</v>
      </c>
      <c r="AC13" s="55">
        <v>28</v>
      </c>
      <c r="AD13" s="55">
        <v>29</v>
      </c>
      <c r="AE13" s="55">
        <v>30</v>
      </c>
      <c r="AF13" s="55">
        <v>31</v>
      </c>
      <c r="AG13" s="55">
        <v>32</v>
      </c>
      <c r="AH13" s="55">
        <v>33</v>
      </c>
      <c r="AI13" s="55">
        <v>34</v>
      </c>
      <c r="AJ13" s="55">
        <v>35</v>
      </c>
      <c r="AK13" s="55">
        <v>36</v>
      </c>
      <c r="AL13" s="55">
        <v>37</v>
      </c>
      <c r="AM13" s="55">
        <v>38</v>
      </c>
      <c r="AN13" s="55">
        <v>39</v>
      </c>
      <c r="AO13" s="55">
        <v>40</v>
      </c>
      <c r="AP13" s="55">
        <v>41</v>
      </c>
      <c r="AQ13" s="55">
        <v>42</v>
      </c>
      <c r="AR13" s="55"/>
      <c r="AS13" s="55">
        <v>44</v>
      </c>
      <c r="AT13" s="55">
        <v>45</v>
      </c>
      <c r="AU13" s="55">
        <v>46</v>
      </c>
      <c r="AV13" s="55">
        <v>47</v>
      </c>
      <c r="AW13" s="55">
        <v>48</v>
      </c>
      <c r="AX13" s="55">
        <v>49</v>
      </c>
    </row>
    <row r="14" spans="1:51" x14ac:dyDescent="0.2">
      <c r="B14" s="86" t="s">
        <v>263</v>
      </c>
      <c r="C14" s="127" t="b">
        <f>B14=B15</f>
        <v>0</v>
      </c>
      <c r="D14" s="46" t="s">
        <v>434</v>
      </c>
      <c r="E14" s="46" t="str">
        <f t="shared" ref="E14:E55" si="0">RIGHT(D14,4)</f>
        <v>2024</v>
      </c>
      <c r="F14" s="48" t="s">
        <v>461</v>
      </c>
      <c r="G14" s="98" t="s">
        <v>491</v>
      </c>
      <c r="H14" s="48" t="s">
        <v>45</v>
      </c>
      <c r="I14" s="38"/>
      <c r="J14" s="38">
        <v>0</v>
      </c>
      <c r="K14" s="38">
        <v>0</v>
      </c>
      <c r="L14" s="106">
        <f>J14*19%-K14</f>
        <v>0</v>
      </c>
      <c r="M14" s="106">
        <v>0</v>
      </c>
      <c r="N14" s="106">
        <v>0</v>
      </c>
      <c r="O14" s="38">
        <f t="shared" ref="O14:O80" si="1">M14*9%-N14</f>
        <v>0</v>
      </c>
      <c r="P14" s="106">
        <v>0</v>
      </c>
      <c r="Q14" s="106">
        <v>0</v>
      </c>
      <c r="R14" s="38">
        <f>P14*5%-Q14</f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f t="shared" ref="Y14:Y112" si="2">W14*19%-X14</f>
        <v>0</v>
      </c>
      <c r="Z14" s="77">
        <v>1048.3699999999999</v>
      </c>
      <c r="AA14" s="77">
        <v>199.19</v>
      </c>
      <c r="AB14" s="38" t="s">
        <v>46</v>
      </c>
      <c r="AC14" s="38">
        <v>0</v>
      </c>
      <c r="AD14" s="38">
        <v>0</v>
      </c>
      <c r="AE14" s="38">
        <f>AC14*19%-AD14</f>
        <v>0</v>
      </c>
      <c r="AF14" s="38">
        <v>0</v>
      </c>
      <c r="AG14" s="38">
        <v>0</v>
      </c>
      <c r="AH14" s="38">
        <v>0</v>
      </c>
      <c r="AI14" s="38">
        <v>0</v>
      </c>
      <c r="AJ14" s="38">
        <f t="shared" ref="AJ14:AJ26" si="3">AH14*19%-AI14</f>
        <v>0</v>
      </c>
      <c r="AK14" s="38"/>
      <c r="AL14" s="83"/>
      <c r="AM14" s="48" t="str">
        <f>VLOOKUP(B14,'[1]JC 29.02.2024 16_Bimed_final'!$A$2:$AG$259,29,0)</f>
        <v>F.2338314-FRIEDRICH BRITS</v>
      </c>
      <c r="AN14" s="48">
        <f>VLOOKUP(B14,'[1]JC 29.02.2024 16_Bimed_final'!$A$2:$AG$259,30,0)</f>
        <v>51000295</v>
      </c>
      <c r="AO14" s="48" t="str">
        <f>VLOOKUP(B14,'[1]JC 29.02.2024 16_Bimed_final'!$A$2:$AG$259,31,0)</f>
        <v>28.02.2024</v>
      </c>
      <c r="AP14" s="48">
        <f>VLOOKUP(B14,'[1]JC 29.02.2024 16_Bimed_final'!$A$2:$AG$259,32,0)</f>
        <v>4.9686000000000003</v>
      </c>
      <c r="AQ14" s="48" t="str">
        <f>VLOOKUP(B14,'[1]JC 29.02.2024 16_Bimed_final'!$A$2:$AG$259,33,0)</f>
        <v>RON</v>
      </c>
      <c r="AR14" s="46"/>
      <c r="AS14" s="46"/>
      <c r="AT14" s="46"/>
      <c r="AU14" s="46"/>
      <c r="AV14" s="82" t="str">
        <f>MID(D14,5,2)&amp;"."&amp;MID(D14,8,4)</f>
        <v>02.2024</v>
      </c>
      <c r="AW14" s="128" t="str">
        <f>IF(AV14="02.2024","LUNA","REGULARIZARI")</f>
        <v>LUNA</v>
      </c>
      <c r="AX14" s="46"/>
    </row>
    <row r="15" spans="1:51" x14ac:dyDescent="0.2">
      <c r="A15" s="129"/>
      <c r="B15" s="120" t="s">
        <v>264</v>
      </c>
      <c r="C15" s="127" t="b">
        <f t="shared" ref="C15:C70" si="4">B15=B16</f>
        <v>0</v>
      </c>
      <c r="D15" s="46" t="s">
        <v>435</v>
      </c>
      <c r="E15" s="46" t="str">
        <f t="shared" si="0"/>
        <v>2024</v>
      </c>
      <c r="F15" s="46" t="s">
        <v>462</v>
      </c>
      <c r="G15" s="130" t="s">
        <v>492</v>
      </c>
      <c r="H15" s="46" t="s">
        <v>51</v>
      </c>
      <c r="I15" s="115">
        <f>J15+K15</f>
        <v>0</v>
      </c>
      <c r="J15" s="38">
        <v>0</v>
      </c>
      <c r="K15" s="38">
        <v>0</v>
      </c>
      <c r="L15" s="106">
        <f t="shared" ref="L15:L67" si="5">J15*19%-K15</f>
        <v>0</v>
      </c>
      <c r="M15" s="106">
        <v>0</v>
      </c>
      <c r="N15" s="106">
        <v>0</v>
      </c>
      <c r="O15" s="38">
        <f t="shared" si="1"/>
        <v>0</v>
      </c>
      <c r="P15" s="106">
        <v>0</v>
      </c>
      <c r="Q15" s="106">
        <v>0</v>
      </c>
      <c r="R15" s="38">
        <f>P15*5%-Q15</f>
        <v>0</v>
      </c>
      <c r="S15" s="38">
        <v>0</v>
      </c>
      <c r="T15" s="38">
        <v>0</v>
      </c>
      <c r="U15" s="38">
        <v>0</v>
      </c>
      <c r="V15" s="38">
        <v>0</v>
      </c>
      <c r="W15" s="131">
        <v>2980</v>
      </c>
      <c r="X15" s="131">
        <v>566.20000000000005</v>
      </c>
      <c r="Y15" s="38">
        <f t="shared" si="2"/>
        <v>0</v>
      </c>
      <c r="Z15" s="38">
        <v>0</v>
      </c>
      <c r="AA15" s="38">
        <v>0</v>
      </c>
      <c r="AB15" s="38" t="s">
        <v>46</v>
      </c>
      <c r="AC15" s="38">
        <v>0</v>
      </c>
      <c r="AD15" s="38">
        <v>0</v>
      </c>
      <c r="AE15" s="38" t="s">
        <v>48</v>
      </c>
      <c r="AF15" s="38">
        <v>0</v>
      </c>
      <c r="AG15" s="38">
        <v>0</v>
      </c>
      <c r="AH15" s="38">
        <v>0</v>
      </c>
      <c r="AI15" s="38">
        <v>0</v>
      </c>
      <c r="AJ15" s="46">
        <f t="shared" si="3"/>
        <v>0</v>
      </c>
      <c r="AK15" s="46" t="s">
        <v>48</v>
      </c>
      <c r="AL15" s="46" t="s">
        <v>48</v>
      </c>
      <c r="AM15" s="48">
        <f>VLOOKUP(B15,'[1]JC 29.02.2024 16_Bimed_final'!$A$2:$AG$259,29,0)</f>
        <v>0</v>
      </c>
      <c r="AN15" s="48">
        <f>VLOOKUP(B15,'[1]JC 29.02.2024 16_Bimed_final'!$A$2:$AG$259,30,0)</f>
        <v>51000068</v>
      </c>
      <c r="AO15" s="48" t="str">
        <f>VLOOKUP(B15,'[1]JC 29.02.2024 16_Bimed_final'!$A$2:$AG$259,31,0)</f>
        <v>05.02.2024</v>
      </c>
      <c r="AP15" s="48">
        <f>VLOOKUP(B15,'[1]JC 29.02.2024 16_Bimed_final'!$A$2:$AG$259,32,0)</f>
        <v>0</v>
      </c>
      <c r="AQ15" s="48" t="str">
        <f>VLOOKUP(B15,'[1]JC 29.02.2024 16_Bimed_final'!$A$2:$AG$259,33,0)</f>
        <v>RON</v>
      </c>
      <c r="AR15" s="46"/>
      <c r="AS15" s="46"/>
      <c r="AT15" s="46"/>
      <c r="AU15" s="46"/>
      <c r="AV15" s="82" t="str">
        <f t="shared" ref="AV15:AV70" si="6">MID(D15,5,2)&amp;"."&amp;MID(D15,8,4)</f>
        <v>02.2024</v>
      </c>
      <c r="AW15" s="128" t="str">
        <f t="shared" ref="AW15:AW67" si="7">IF(AV15="02.2024","LUNA","REGULARIZARI")</f>
        <v>LUNA</v>
      </c>
      <c r="AX15" s="46"/>
      <c r="AY15" s="129"/>
    </row>
    <row r="16" spans="1:51" x14ac:dyDescent="0.2">
      <c r="A16" s="129"/>
      <c r="B16" s="121" t="s">
        <v>265</v>
      </c>
      <c r="C16" s="127" t="b">
        <f t="shared" si="4"/>
        <v>0</v>
      </c>
      <c r="D16" s="46" t="s">
        <v>436</v>
      </c>
      <c r="E16" s="46" t="str">
        <f t="shared" si="0"/>
        <v>2024</v>
      </c>
      <c r="F16" s="46" t="s">
        <v>463</v>
      </c>
      <c r="G16" s="130" t="s">
        <v>493</v>
      </c>
      <c r="H16" s="46" t="s">
        <v>51</v>
      </c>
      <c r="I16" s="115">
        <f t="shared" ref="I16:I71" si="8">J16+K16</f>
        <v>0</v>
      </c>
      <c r="J16" s="38">
        <v>0</v>
      </c>
      <c r="K16" s="38">
        <v>0</v>
      </c>
      <c r="L16" s="106">
        <f t="shared" si="5"/>
        <v>0</v>
      </c>
      <c r="M16" s="106">
        <v>0</v>
      </c>
      <c r="N16" s="106">
        <v>0</v>
      </c>
      <c r="O16" s="38">
        <f t="shared" si="1"/>
        <v>0</v>
      </c>
      <c r="P16" s="106">
        <v>0</v>
      </c>
      <c r="Q16" s="106">
        <v>0</v>
      </c>
      <c r="R16" s="38">
        <f t="shared" ref="R16:R82" si="9">P16*5%-Q16</f>
        <v>0</v>
      </c>
      <c r="S16" s="38">
        <v>0</v>
      </c>
      <c r="T16" s="38">
        <v>0</v>
      </c>
      <c r="U16" s="38">
        <v>0</v>
      </c>
      <c r="V16" s="38">
        <v>0</v>
      </c>
      <c r="W16" s="131">
        <v>81.13</v>
      </c>
      <c r="X16" s="131">
        <v>15.42</v>
      </c>
      <c r="Y16" s="38">
        <f t="shared" si="2"/>
        <v>-5.3000000000000824E-3</v>
      </c>
      <c r="Z16" s="38">
        <v>0</v>
      </c>
      <c r="AA16" s="38">
        <v>0</v>
      </c>
      <c r="AB16" s="38"/>
      <c r="AC16" s="38">
        <v>0</v>
      </c>
      <c r="AD16" s="38">
        <v>0</v>
      </c>
      <c r="AE16" s="38"/>
      <c r="AF16" s="38">
        <v>0</v>
      </c>
      <c r="AG16" s="38">
        <v>0</v>
      </c>
      <c r="AH16" s="38">
        <v>0</v>
      </c>
      <c r="AI16" s="38">
        <v>0</v>
      </c>
      <c r="AJ16" s="46">
        <f t="shared" si="3"/>
        <v>0</v>
      </c>
      <c r="AK16" s="46"/>
      <c r="AL16" s="132"/>
      <c r="AM16" s="48" t="str">
        <f>VLOOKUP(B16,'[1]JC 29.02.2024 16_Bimed_final'!$A$2:$AG$259,29,0)</f>
        <v>F.27089-PRINT FOX MEDIA A</v>
      </c>
      <c r="AN16" s="48">
        <f>VLOOKUP(B16,'[1]JC 29.02.2024 16_Bimed_final'!$A$2:$AG$259,30,0)</f>
        <v>51000242</v>
      </c>
      <c r="AO16" s="48" t="str">
        <f>VLOOKUP(B16,'[1]JC 29.02.2024 16_Bimed_final'!$A$2:$AG$259,31,0)</f>
        <v>14.02.2024</v>
      </c>
      <c r="AP16" s="48">
        <f>VLOOKUP(B16,'[1]JC 29.02.2024 16_Bimed_final'!$A$2:$AG$259,32,0)</f>
        <v>0</v>
      </c>
      <c r="AQ16" s="48" t="str">
        <f>VLOOKUP(B16,'[1]JC 29.02.2024 16_Bimed_final'!$A$2:$AG$259,33,0)</f>
        <v>RON</v>
      </c>
      <c r="AR16" s="46"/>
      <c r="AS16" s="46"/>
      <c r="AT16" s="46"/>
      <c r="AU16" s="46"/>
      <c r="AV16" s="82" t="str">
        <f t="shared" si="6"/>
        <v>02.2024</v>
      </c>
      <c r="AW16" s="128" t="str">
        <f t="shared" si="7"/>
        <v>LUNA</v>
      </c>
      <c r="AX16" s="46"/>
      <c r="AY16" s="129"/>
    </row>
    <row r="17" spans="1:53" x14ac:dyDescent="0.2">
      <c r="A17" s="129"/>
      <c r="B17" s="120" t="s">
        <v>266</v>
      </c>
      <c r="C17" s="127" t="b">
        <f>B17=B19</f>
        <v>0</v>
      </c>
      <c r="D17" s="46" t="s">
        <v>437</v>
      </c>
      <c r="E17" s="46" t="str">
        <f t="shared" si="0"/>
        <v>2024</v>
      </c>
      <c r="F17" s="46" t="s">
        <v>259</v>
      </c>
      <c r="G17" s="130" t="s">
        <v>260</v>
      </c>
      <c r="H17" s="46" t="s">
        <v>51</v>
      </c>
      <c r="I17" s="115">
        <f t="shared" si="8"/>
        <v>0</v>
      </c>
      <c r="J17" s="38">
        <v>0</v>
      </c>
      <c r="K17" s="38">
        <v>0</v>
      </c>
      <c r="L17" s="106">
        <f t="shared" si="5"/>
        <v>0</v>
      </c>
      <c r="M17" s="106">
        <v>0</v>
      </c>
      <c r="N17" s="106">
        <v>0</v>
      </c>
      <c r="O17" s="38">
        <f t="shared" si="1"/>
        <v>0</v>
      </c>
      <c r="P17" s="106">
        <v>0</v>
      </c>
      <c r="Q17" s="106">
        <v>0</v>
      </c>
      <c r="R17" s="38">
        <f t="shared" si="9"/>
        <v>0</v>
      </c>
      <c r="S17" s="38">
        <v>0</v>
      </c>
      <c r="T17" s="38">
        <v>0</v>
      </c>
      <c r="U17" s="38">
        <v>0</v>
      </c>
      <c r="V17" s="38">
        <v>0</v>
      </c>
      <c r="W17" s="131">
        <v>424</v>
      </c>
      <c r="X17" s="141">
        <v>80.56</v>
      </c>
      <c r="Y17" s="38">
        <f t="shared" si="2"/>
        <v>0</v>
      </c>
      <c r="Z17" s="38">
        <v>0</v>
      </c>
      <c r="AA17" s="38">
        <v>0</v>
      </c>
      <c r="AB17" s="38"/>
      <c r="AC17" s="38">
        <v>0</v>
      </c>
      <c r="AD17" s="38">
        <v>0</v>
      </c>
      <c r="AE17" s="46"/>
      <c r="AF17" s="38">
        <v>0</v>
      </c>
      <c r="AG17" s="38">
        <v>0</v>
      </c>
      <c r="AH17" s="38">
        <v>0</v>
      </c>
      <c r="AI17" s="38">
        <v>0</v>
      </c>
      <c r="AJ17" s="46">
        <f t="shared" si="3"/>
        <v>0</v>
      </c>
      <c r="AK17" s="46"/>
      <c r="AL17" s="132"/>
      <c r="AM17" s="48" t="str">
        <f>VLOOKUP(B17,'[1]JC 29.02.2024 16_Bimed_final'!$A$2:$AG$259,29,0)</f>
        <v>F.0206-CC BROTHERS INOVAT</v>
      </c>
      <c r="AN17" s="48">
        <f>VLOOKUP(B17,'[1]JC 29.02.2024 16_Bimed_final'!$A$2:$AG$259,30,0)</f>
        <v>51000255</v>
      </c>
      <c r="AO17" s="48" t="str">
        <f>VLOOKUP(B17,'[1]JC 29.02.2024 16_Bimed_final'!$A$2:$AG$259,31,0)</f>
        <v>27.02.2024</v>
      </c>
      <c r="AP17" s="48">
        <f>VLOOKUP(B17,'[1]JC 29.02.2024 16_Bimed_final'!$A$2:$AG$259,32,0)</f>
        <v>0</v>
      </c>
      <c r="AQ17" s="48" t="str">
        <f>VLOOKUP(B17,'[1]JC 29.02.2024 16_Bimed_final'!$A$2:$AG$259,33,0)</f>
        <v>RON</v>
      </c>
      <c r="AR17" s="46"/>
      <c r="AS17" s="46"/>
      <c r="AT17" s="46"/>
      <c r="AU17" s="46"/>
      <c r="AV17" s="82" t="str">
        <f t="shared" si="6"/>
        <v>02.2024</v>
      </c>
      <c r="AW17" s="128" t="str">
        <f t="shared" si="7"/>
        <v>LUNA</v>
      </c>
      <c r="AX17" s="46"/>
      <c r="AY17" s="129"/>
    </row>
    <row r="18" spans="1:53" x14ac:dyDescent="0.2">
      <c r="A18" s="129"/>
      <c r="B18" s="122" t="s">
        <v>267</v>
      </c>
      <c r="C18" s="127" t="b">
        <f t="shared" ref="C18:C20" si="10">B18=B20</f>
        <v>0</v>
      </c>
      <c r="D18" s="46" t="s">
        <v>438</v>
      </c>
      <c r="E18" s="46" t="str">
        <f t="shared" si="0"/>
        <v>2024</v>
      </c>
      <c r="F18" s="122" t="s">
        <v>464</v>
      </c>
      <c r="G18" s="120" t="s">
        <v>494</v>
      </c>
      <c r="H18" s="122" t="s">
        <v>51</v>
      </c>
      <c r="I18" s="46"/>
      <c r="J18" s="38">
        <v>0</v>
      </c>
      <c r="K18" s="38">
        <v>0</v>
      </c>
      <c r="L18" s="106">
        <f t="shared" si="5"/>
        <v>0</v>
      </c>
      <c r="M18" s="106">
        <v>0</v>
      </c>
      <c r="N18" s="106">
        <v>0</v>
      </c>
      <c r="O18" s="38">
        <f t="shared" si="1"/>
        <v>0</v>
      </c>
      <c r="P18" s="106">
        <v>0</v>
      </c>
      <c r="Q18" s="106">
        <v>0</v>
      </c>
      <c r="R18" s="38">
        <f t="shared" si="9"/>
        <v>0</v>
      </c>
      <c r="S18" s="46">
        <v>0</v>
      </c>
      <c r="T18" s="38">
        <v>0</v>
      </c>
      <c r="U18" s="38">
        <v>0</v>
      </c>
      <c r="V18" s="38">
        <v>0</v>
      </c>
      <c r="W18" s="131">
        <v>5346.22</v>
      </c>
      <c r="X18" s="141">
        <v>1015.78</v>
      </c>
      <c r="Y18" s="38">
        <f t="shared" si="2"/>
        <v>1.8000000001165972E-3</v>
      </c>
      <c r="Z18" s="38">
        <v>0</v>
      </c>
      <c r="AA18" s="38">
        <v>0</v>
      </c>
      <c r="AB18" s="46" t="s">
        <v>46</v>
      </c>
      <c r="AC18" s="38">
        <v>0</v>
      </c>
      <c r="AD18" s="38">
        <v>0</v>
      </c>
      <c r="AE18" s="46" t="s">
        <v>48</v>
      </c>
      <c r="AF18" s="46" t="s">
        <v>48</v>
      </c>
      <c r="AG18" s="46" t="s">
        <v>48</v>
      </c>
      <c r="AH18" s="38">
        <v>0</v>
      </c>
      <c r="AI18" s="38">
        <v>0</v>
      </c>
      <c r="AJ18" s="46">
        <f t="shared" si="3"/>
        <v>0</v>
      </c>
      <c r="AK18" s="46" t="s">
        <v>48</v>
      </c>
      <c r="AL18" s="132" t="s">
        <v>48</v>
      </c>
      <c r="AM18" s="48" t="str">
        <f>VLOOKUP(B18,'[1]JC 29.02.2024 16_Bimed_final'!$A$2:$AG$259,29,0)</f>
        <v>F.1004403-DELTA PACK</v>
      </c>
      <c r="AN18" s="48">
        <f>VLOOKUP(B18,'[1]JC 29.02.2024 16_Bimed_final'!$A$2:$AG$259,30,0)</f>
        <v>19000140</v>
      </c>
      <c r="AO18" s="48" t="str">
        <f>VLOOKUP(B18,'[1]JC 29.02.2024 16_Bimed_final'!$A$2:$AG$259,31,0)</f>
        <v>29.02.2024</v>
      </c>
      <c r="AP18" s="48">
        <f>VLOOKUP(B18,'[1]JC 29.02.2024 16_Bimed_final'!$A$2:$AG$259,32,0)</f>
        <v>0</v>
      </c>
      <c r="AQ18" s="48" t="str">
        <f>VLOOKUP(B18,'[1]JC 29.02.2024 16_Bimed_final'!$A$2:$AG$259,33,0)</f>
        <v>RON</v>
      </c>
      <c r="AR18" s="46"/>
      <c r="AS18" s="46"/>
      <c r="AT18" s="46"/>
      <c r="AU18" s="46"/>
      <c r="AV18" s="82" t="str">
        <f t="shared" si="6"/>
        <v>02.2024</v>
      </c>
      <c r="AW18" s="128" t="str">
        <f t="shared" si="7"/>
        <v>LUNA</v>
      </c>
      <c r="AX18" s="46"/>
      <c r="AY18" s="129"/>
      <c r="AZ18" s="129"/>
    </row>
    <row r="19" spans="1:53" x14ac:dyDescent="0.2">
      <c r="A19" s="129"/>
      <c r="B19" s="120" t="s">
        <v>268</v>
      </c>
      <c r="C19" s="127" t="b">
        <f t="shared" si="10"/>
        <v>0</v>
      </c>
      <c r="D19" s="46" t="s">
        <v>438</v>
      </c>
      <c r="E19" s="46" t="str">
        <f t="shared" si="0"/>
        <v>2024</v>
      </c>
      <c r="F19" s="122" t="s">
        <v>465</v>
      </c>
      <c r="G19" s="120" t="s">
        <v>495</v>
      </c>
      <c r="H19" s="122" t="s">
        <v>51</v>
      </c>
      <c r="I19" s="115">
        <f t="shared" si="8"/>
        <v>0</v>
      </c>
      <c r="J19" s="38">
        <v>0</v>
      </c>
      <c r="K19" s="38">
        <v>0</v>
      </c>
      <c r="L19" s="106">
        <f t="shared" si="5"/>
        <v>0</v>
      </c>
      <c r="M19" s="106">
        <v>0</v>
      </c>
      <c r="N19" s="106">
        <v>0</v>
      </c>
      <c r="O19" s="38">
        <f t="shared" si="1"/>
        <v>0</v>
      </c>
      <c r="P19" s="106">
        <v>0</v>
      </c>
      <c r="Q19" s="106">
        <v>0</v>
      </c>
      <c r="R19" s="38">
        <f t="shared" si="9"/>
        <v>0</v>
      </c>
      <c r="S19" s="38">
        <v>0</v>
      </c>
      <c r="T19" s="38">
        <v>0</v>
      </c>
      <c r="U19" s="38">
        <v>0</v>
      </c>
      <c r="V19" s="38">
        <v>0</v>
      </c>
      <c r="W19" s="131">
        <v>300</v>
      </c>
      <c r="X19" s="141">
        <v>57</v>
      </c>
      <c r="Y19" s="38">
        <f t="shared" si="2"/>
        <v>0</v>
      </c>
      <c r="Z19" s="38">
        <v>0</v>
      </c>
      <c r="AA19" s="38">
        <v>0</v>
      </c>
      <c r="AB19" s="46" t="s">
        <v>46</v>
      </c>
      <c r="AC19" s="38">
        <v>0</v>
      </c>
      <c r="AD19" s="38">
        <v>0</v>
      </c>
      <c r="AE19" s="46" t="s">
        <v>48</v>
      </c>
      <c r="AF19" s="46" t="s">
        <v>48</v>
      </c>
      <c r="AG19" s="46" t="s">
        <v>48</v>
      </c>
      <c r="AH19" s="38">
        <v>0</v>
      </c>
      <c r="AI19" s="38">
        <v>0</v>
      </c>
      <c r="AJ19" s="46">
        <f t="shared" si="3"/>
        <v>0</v>
      </c>
      <c r="AK19" s="46" t="s">
        <v>48</v>
      </c>
      <c r="AL19" s="132" t="s">
        <v>48</v>
      </c>
      <c r="AM19" s="48" t="str">
        <f>VLOOKUP(B19,'[1]JC 29.02.2024 16_Bimed_final'!$A$2:$AG$259,29,0)</f>
        <v>F.20240113-DARIA TELECOM-</v>
      </c>
      <c r="AN19" s="48">
        <f>VLOOKUP(B19,'[1]JC 29.02.2024 16_Bimed_final'!$A$2:$AG$259,30,0)</f>
        <v>51000210</v>
      </c>
      <c r="AO19" s="48" t="str">
        <f>VLOOKUP(B19,'[1]JC 29.02.2024 16_Bimed_final'!$A$2:$AG$259,31,0)</f>
        <v>29.02.2024</v>
      </c>
      <c r="AP19" s="48">
        <f>VLOOKUP(B19,'[1]JC 29.02.2024 16_Bimed_final'!$A$2:$AG$259,32,0)</f>
        <v>0</v>
      </c>
      <c r="AQ19" s="48" t="str">
        <f>VLOOKUP(B19,'[1]JC 29.02.2024 16_Bimed_final'!$A$2:$AG$259,33,0)</f>
        <v>RON</v>
      </c>
      <c r="AR19" s="46"/>
      <c r="AS19" s="46"/>
      <c r="AT19" s="46"/>
      <c r="AU19" s="46"/>
      <c r="AV19" s="82" t="str">
        <f t="shared" si="6"/>
        <v>02.2024</v>
      </c>
      <c r="AW19" s="128" t="str">
        <f t="shared" si="7"/>
        <v>LUNA</v>
      </c>
      <c r="AX19" s="46"/>
      <c r="AY19" s="129"/>
      <c r="AZ19" s="129"/>
    </row>
    <row r="20" spans="1:53" x14ac:dyDescent="0.2">
      <c r="A20" s="129"/>
      <c r="B20" s="122" t="s">
        <v>269</v>
      </c>
      <c r="C20" s="127" t="b">
        <f t="shared" si="10"/>
        <v>0</v>
      </c>
      <c r="D20" s="46" t="s">
        <v>438</v>
      </c>
      <c r="E20" s="46" t="str">
        <f t="shared" si="0"/>
        <v>2024</v>
      </c>
      <c r="F20" s="46" t="s">
        <v>52</v>
      </c>
      <c r="G20" s="130" t="s">
        <v>53</v>
      </c>
      <c r="H20" s="46" t="s">
        <v>51</v>
      </c>
      <c r="I20" s="46"/>
      <c r="J20" s="38">
        <v>0</v>
      </c>
      <c r="K20" s="38">
        <v>0</v>
      </c>
      <c r="L20" s="106">
        <f t="shared" si="5"/>
        <v>0</v>
      </c>
      <c r="M20" s="106">
        <v>0</v>
      </c>
      <c r="N20" s="106">
        <v>0</v>
      </c>
      <c r="O20" s="38">
        <f t="shared" si="1"/>
        <v>0</v>
      </c>
      <c r="P20" s="106">
        <v>0</v>
      </c>
      <c r="Q20" s="106">
        <v>0</v>
      </c>
      <c r="R20" s="38">
        <f>P20*5%-Q20</f>
        <v>0</v>
      </c>
      <c r="S20" s="46">
        <v>0</v>
      </c>
      <c r="T20" s="38">
        <v>0</v>
      </c>
      <c r="U20" s="38">
        <v>0</v>
      </c>
      <c r="V20" s="38">
        <v>0</v>
      </c>
      <c r="W20" s="131">
        <v>1030</v>
      </c>
      <c r="X20" s="141">
        <v>195.7</v>
      </c>
      <c r="Y20" s="38">
        <f t="shared" si="2"/>
        <v>0</v>
      </c>
      <c r="Z20" s="38">
        <v>0</v>
      </c>
      <c r="AA20" s="38">
        <v>0</v>
      </c>
      <c r="AB20" s="38" t="s">
        <v>46</v>
      </c>
      <c r="AC20" s="38">
        <v>0</v>
      </c>
      <c r="AD20" s="38">
        <v>0</v>
      </c>
      <c r="AE20" s="38" t="s">
        <v>48</v>
      </c>
      <c r="AF20" s="38">
        <v>0</v>
      </c>
      <c r="AG20" s="38">
        <v>0</v>
      </c>
      <c r="AH20" s="38">
        <v>0</v>
      </c>
      <c r="AI20" s="38">
        <v>0</v>
      </c>
      <c r="AJ20" s="46">
        <f t="shared" si="3"/>
        <v>0</v>
      </c>
      <c r="AK20" s="46" t="s">
        <v>48</v>
      </c>
      <c r="AL20" s="46" t="s">
        <v>48</v>
      </c>
      <c r="AM20" s="48" t="str">
        <f>VLOOKUP(B20,'[1]JC 29.02.2024 16_Bimed_final'!$A$2:$AG$259,29,0)</f>
        <v>F.15000-LOGEURO GLOBALCOM</v>
      </c>
      <c r="AN20" s="48">
        <f>VLOOKUP(B20,'[1]JC 29.02.2024 16_Bimed_final'!$A$2:$AG$259,30,0)</f>
        <v>51000258</v>
      </c>
      <c r="AO20" s="48" t="str">
        <f>VLOOKUP(B20,'[1]JC 29.02.2024 16_Bimed_final'!$A$2:$AG$259,31,0)</f>
        <v>29.02.2024</v>
      </c>
      <c r="AP20" s="48">
        <f>VLOOKUP(B20,'[1]JC 29.02.2024 16_Bimed_final'!$A$2:$AG$259,32,0)</f>
        <v>0</v>
      </c>
      <c r="AQ20" s="48" t="str">
        <f>VLOOKUP(B20,'[1]JC 29.02.2024 16_Bimed_final'!$A$2:$AG$259,33,0)</f>
        <v>RON</v>
      </c>
      <c r="AR20" s="46"/>
      <c r="AS20" s="46"/>
      <c r="AT20" s="46"/>
      <c r="AU20" s="46"/>
      <c r="AV20" s="82" t="str">
        <f t="shared" si="6"/>
        <v>02.2024</v>
      </c>
      <c r="AW20" s="128" t="str">
        <f t="shared" si="7"/>
        <v>LUNA</v>
      </c>
      <c r="AX20" s="46"/>
      <c r="AY20" s="129"/>
    </row>
    <row r="21" spans="1:53" x14ac:dyDescent="0.2">
      <c r="A21" s="129"/>
      <c r="B21" s="120" t="s">
        <v>270</v>
      </c>
      <c r="C21" s="127" t="b">
        <f t="shared" si="4"/>
        <v>0</v>
      </c>
      <c r="D21" s="46" t="s">
        <v>439</v>
      </c>
      <c r="E21" s="46" t="str">
        <f t="shared" si="0"/>
        <v>2024</v>
      </c>
      <c r="F21" s="46" t="s">
        <v>56</v>
      </c>
      <c r="G21" s="130" t="s">
        <v>57</v>
      </c>
      <c r="H21" s="46" t="s">
        <v>58</v>
      </c>
      <c r="I21" s="38">
        <f t="shared" si="8"/>
        <v>-1358.98</v>
      </c>
      <c r="J21" s="38">
        <v>-1142</v>
      </c>
      <c r="K21" s="38">
        <v>-216.98</v>
      </c>
      <c r="L21" s="106">
        <f t="shared" si="5"/>
        <v>0</v>
      </c>
      <c r="M21" s="106">
        <v>0</v>
      </c>
      <c r="N21" s="106">
        <v>0</v>
      </c>
      <c r="O21" s="38">
        <f t="shared" si="1"/>
        <v>0</v>
      </c>
      <c r="P21" s="106">
        <v>0</v>
      </c>
      <c r="Q21" s="106">
        <v>0</v>
      </c>
      <c r="R21" s="38">
        <f t="shared" si="9"/>
        <v>0</v>
      </c>
      <c r="S21" s="38">
        <v>0</v>
      </c>
      <c r="T21" s="38">
        <v>0</v>
      </c>
      <c r="U21" s="38">
        <v>0</v>
      </c>
      <c r="V21" s="38">
        <v>0</v>
      </c>
      <c r="W21" s="38">
        <f t="shared" ref="W21" si="11">V21-U21*19%</f>
        <v>0</v>
      </c>
      <c r="X21" s="38">
        <v>0</v>
      </c>
      <c r="Y21" s="38">
        <f t="shared" si="2"/>
        <v>0</v>
      </c>
      <c r="Z21" s="38">
        <v>0</v>
      </c>
      <c r="AA21" s="38">
        <v>0</v>
      </c>
      <c r="AB21" s="46">
        <v>0</v>
      </c>
      <c r="AC21" s="38">
        <v>0</v>
      </c>
      <c r="AD21" s="38">
        <v>0</v>
      </c>
      <c r="AE21" s="38">
        <v>0</v>
      </c>
      <c r="AF21" s="46" t="s">
        <v>48</v>
      </c>
      <c r="AG21" s="46" t="s">
        <v>48</v>
      </c>
      <c r="AH21" s="38">
        <v>0</v>
      </c>
      <c r="AI21" s="38">
        <v>0</v>
      </c>
      <c r="AJ21" s="46">
        <f t="shared" si="3"/>
        <v>0</v>
      </c>
      <c r="AK21" s="46" t="s">
        <v>48</v>
      </c>
      <c r="AL21" s="46" t="s">
        <v>48</v>
      </c>
      <c r="AM21" s="48" t="str">
        <f>VLOOKUP(B21,'[1]JC 29.02.2024 16_Bimed_final'!$A$2:$AG$259,29,0)</f>
        <v>F:0219936057-NEW KOPEL</v>
      </c>
      <c r="AN21" s="48">
        <f>VLOOKUP(B21,'[1]JC 29.02.2024 16_Bimed_final'!$A$2:$AG$259,30,0)</f>
        <v>19000032</v>
      </c>
      <c r="AO21" s="48" t="str">
        <f>VLOOKUP(B21,'[1]JC 29.02.2024 16_Bimed_final'!$A$2:$AG$259,31,0)</f>
        <v>01.02.2024</v>
      </c>
      <c r="AP21" s="48">
        <f>VLOOKUP(B21,'[1]JC 29.02.2024 16_Bimed_final'!$A$2:$AG$259,32,0)</f>
        <v>0</v>
      </c>
      <c r="AQ21" s="48" t="str">
        <f>VLOOKUP(B21,'[1]JC 29.02.2024 16_Bimed_final'!$A$2:$AG$259,33,0)</f>
        <v>RON</v>
      </c>
      <c r="AR21" s="122"/>
      <c r="AS21" s="46"/>
      <c r="AT21" s="46"/>
      <c r="AU21" s="46"/>
      <c r="AV21" s="82" t="str">
        <f t="shared" si="6"/>
        <v>02.2024</v>
      </c>
      <c r="AW21" s="128" t="str">
        <f t="shared" si="7"/>
        <v>LUNA</v>
      </c>
      <c r="AX21" s="128"/>
      <c r="AY21" s="46"/>
      <c r="AZ21" s="129"/>
    </row>
    <row r="22" spans="1:53" x14ac:dyDescent="0.2">
      <c r="A22" s="129"/>
      <c r="B22" s="120" t="s">
        <v>271</v>
      </c>
      <c r="C22" s="127" t="b">
        <f t="shared" si="4"/>
        <v>1</v>
      </c>
      <c r="D22" s="46" t="s">
        <v>444</v>
      </c>
      <c r="E22" s="46" t="str">
        <f t="shared" si="0"/>
        <v>2024</v>
      </c>
      <c r="F22" s="122" t="s">
        <v>59</v>
      </c>
      <c r="G22" s="122" t="s">
        <v>60</v>
      </c>
      <c r="H22" s="122" t="s">
        <v>58</v>
      </c>
      <c r="I22" s="38">
        <f t="shared" si="8"/>
        <v>-3483</v>
      </c>
      <c r="J22" s="38">
        <v>-2926.89</v>
      </c>
      <c r="K22" s="38">
        <v>-556.11</v>
      </c>
      <c r="L22" s="106">
        <f t="shared" si="5"/>
        <v>9.0000000000145519E-4</v>
      </c>
      <c r="M22" s="106">
        <v>0</v>
      </c>
      <c r="N22" s="106">
        <v>0</v>
      </c>
      <c r="O22" s="38">
        <f t="shared" si="1"/>
        <v>0</v>
      </c>
      <c r="P22" s="106">
        <v>0</v>
      </c>
      <c r="Q22" s="106">
        <v>0</v>
      </c>
      <c r="R22" s="38">
        <f t="shared" si="9"/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f t="shared" si="2"/>
        <v>0</v>
      </c>
      <c r="Z22" s="38">
        <v>0</v>
      </c>
      <c r="AA22" s="38">
        <v>0</v>
      </c>
      <c r="AB22" s="46" t="s">
        <v>46</v>
      </c>
      <c r="AC22" s="38">
        <v>0</v>
      </c>
      <c r="AD22" s="38">
        <v>0</v>
      </c>
      <c r="AE22" s="46" t="s">
        <v>48</v>
      </c>
      <c r="AF22" s="46"/>
      <c r="AG22" s="46"/>
      <c r="AH22" s="38">
        <v>0</v>
      </c>
      <c r="AI22" s="38">
        <v>0</v>
      </c>
      <c r="AJ22" s="46">
        <f t="shared" si="3"/>
        <v>0</v>
      </c>
      <c r="AK22" s="46"/>
      <c r="AL22" s="132"/>
      <c r="AM22" s="48" t="str">
        <f>VLOOKUP(B22,'[1]JC 29.02.2024 16_Bimed_final'!$A$2:$AG$259,29,0)</f>
        <v>.2621660366-MOL ROMANIA</v>
      </c>
      <c r="AN22" s="48">
        <f>VLOOKUP(B22,'[1]JC 29.02.2024 16_Bimed_final'!$A$2:$AG$259,30,0)</f>
        <v>19000041</v>
      </c>
      <c r="AO22" s="48" t="str">
        <f>VLOOKUP(B22,'[1]JC 29.02.2024 16_Bimed_final'!$A$2:$AG$259,31,0)</f>
        <v>03.02.2024</v>
      </c>
      <c r="AP22" s="48">
        <f>VLOOKUP(B22,'[1]JC 29.02.2024 16_Bimed_final'!$A$2:$AG$259,32,0)</f>
        <v>0</v>
      </c>
      <c r="AQ22" s="48" t="str">
        <f>VLOOKUP(B22,'[1]JC 29.02.2024 16_Bimed_final'!$A$2:$AG$259,33,0)</f>
        <v>RON</v>
      </c>
      <c r="AR22" s="46"/>
      <c r="AS22" s="46"/>
      <c r="AT22" s="46"/>
      <c r="AU22" s="46"/>
      <c r="AV22" s="82" t="str">
        <f t="shared" si="6"/>
        <v>02.2024</v>
      </c>
      <c r="AW22" s="128" t="str">
        <f t="shared" si="7"/>
        <v>LUNA</v>
      </c>
      <c r="AX22" s="46"/>
      <c r="AY22" s="129"/>
      <c r="AZ22" s="129"/>
    </row>
    <row r="23" spans="1:53" x14ac:dyDescent="0.2">
      <c r="A23" s="129"/>
      <c r="B23" s="120" t="s">
        <v>271</v>
      </c>
      <c r="C23" s="127" t="b">
        <f t="shared" si="4"/>
        <v>0</v>
      </c>
      <c r="D23" s="46" t="s">
        <v>444</v>
      </c>
      <c r="E23" s="46" t="str">
        <f t="shared" si="0"/>
        <v>2024</v>
      </c>
      <c r="F23" s="46" t="s">
        <v>59</v>
      </c>
      <c r="G23" s="46" t="s">
        <v>60</v>
      </c>
      <c r="H23" s="46" t="s">
        <v>58</v>
      </c>
      <c r="I23" s="38">
        <f t="shared" si="8"/>
        <v>-870.77</v>
      </c>
      <c r="J23" s="38">
        <v>-731.74</v>
      </c>
      <c r="K23" s="38">
        <v>-139.03</v>
      </c>
      <c r="L23" s="106">
        <f t="shared" si="5"/>
        <v>-5.9999999999149622E-4</v>
      </c>
      <c r="M23" s="106">
        <v>0</v>
      </c>
      <c r="N23" s="106">
        <v>0</v>
      </c>
      <c r="O23" s="38">
        <f t="shared" si="1"/>
        <v>0</v>
      </c>
      <c r="P23" s="106">
        <v>0</v>
      </c>
      <c r="Q23" s="106">
        <v>0</v>
      </c>
      <c r="R23" s="38">
        <f t="shared" si="9"/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f t="shared" si="2"/>
        <v>0</v>
      </c>
      <c r="Z23" s="38">
        <v>0</v>
      </c>
      <c r="AA23" s="38">
        <v>0</v>
      </c>
      <c r="AB23" s="46">
        <v>0</v>
      </c>
      <c r="AC23" s="38">
        <v>0</v>
      </c>
      <c r="AD23" s="38">
        <v>0</v>
      </c>
      <c r="AE23" s="38">
        <v>0</v>
      </c>
      <c r="AF23" s="46" t="s">
        <v>48</v>
      </c>
      <c r="AG23" s="46" t="s">
        <v>48</v>
      </c>
      <c r="AH23" s="38">
        <v>0</v>
      </c>
      <c r="AI23" s="38">
        <v>0</v>
      </c>
      <c r="AJ23" s="46">
        <f t="shared" si="3"/>
        <v>0</v>
      </c>
      <c r="AK23" s="46" t="s">
        <v>48</v>
      </c>
      <c r="AL23" s="46" t="s">
        <v>48</v>
      </c>
      <c r="AM23" s="48" t="str">
        <f>VLOOKUP(B23,'[1]JC 29.02.2024 16_Bimed_final'!$A$2:$AG$259,29,0)</f>
        <v>.2621660366-MOL ROMANIA</v>
      </c>
      <c r="AN23" s="48">
        <f>VLOOKUP(B23,'[1]JC 29.02.2024 16_Bimed_final'!$A$2:$AG$259,30,0)</f>
        <v>19000041</v>
      </c>
      <c r="AO23" s="48" t="str">
        <f>VLOOKUP(B23,'[1]JC 29.02.2024 16_Bimed_final'!$A$2:$AG$259,31,0)</f>
        <v>03.02.2024</v>
      </c>
      <c r="AP23" s="48">
        <f>VLOOKUP(B23,'[1]JC 29.02.2024 16_Bimed_final'!$A$2:$AG$259,32,0)</f>
        <v>0</v>
      </c>
      <c r="AQ23" s="48" t="str">
        <f>VLOOKUP(B23,'[1]JC 29.02.2024 16_Bimed_final'!$A$2:$AG$259,33,0)</f>
        <v>RON</v>
      </c>
      <c r="AR23" s="122"/>
      <c r="AS23" s="46"/>
      <c r="AT23" s="46"/>
      <c r="AU23" s="46"/>
      <c r="AV23" s="82" t="str">
        <f t="shared" si="6"/>
        <v>02.2024</v>
      </c>
      <c r="AW23" s="128" t="str">
        <f t="shared" si="7"/>
        <v>LUNA</v>
      </c>
      <c r="AX23" s="128"/>
      <c r="AY23" s="46"/>
      <c r="AZ23" s="129"/>
    </row>
    <row r="24" spans="1:53" ht="10.95" customHeight="1" x14ac:dyDescent="0.2">
      <c r="A24" s="129"/>
      <c r="B24" s="120" t="s">
        <v>272</v>
      </c>
      <c r="C24" s="127" t="b">
        <f t="shared" si="4"/>
        <v>0</v>
      </c>
      <c r="D24" s="46" t="s">
        <v>445</v>
      </c>
      <c r="E24" s="46" t="str">
        <f t="shared" si="0"/>
        <v>2024</v>
      </c>
      <c r="F24" s="46" t="s">
        <v>61</v>
      </c>
      <c r="G24" s="130" t="s">
        <v>62</v>
      </c>
      <c r="H24" s="46" t="s">
        <v>63</v>
      </c>
      <c r="I24" s="115">
        <f t="shared" si="8"/>
        <v>198366.74</v>
      </c>
      <c r="J24" s="38">
        <v>166694.74</v>
      </c>
      <c r="K24" s="38">
        <v>31672</v>
      </c>
      <c r="L24" s="106">
        <f t="shared" si="5"/>
        <v>5.9999999939464033E-4</v>
      </c>
      <c r="M24" s="106">
        <v>0</v>
      </c>
      <c r="N24" s="106">
        <v>0</v>
      </c>
      <c r="O24" s="38">
        <f t="shared" si="1"/>
        <v>0</v>
      </c>
      <c r="P24" s="106">
        <v>0</v>
      </c>
      <c r="Q24" s="106">
        <v>0</v>
      </c>
      <c r="R24" s="38">
        <f t="shared" si="9"/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f t="shared" si="2"/>
        <v>0</v>
      </c>
      <c r="Z24" s="38">
        <v>0</v>
      </c>
      <c r="AA24" s="38">
        <v>0</v>
      </c>
      <c r="AB24" s="46">
        <v>0</v>
      </c>
      <c r="AC24" s="46">
        <v>0</v>
      </c>
      <c r="AD24" s="38">
        <v>0</v>
      </c>
      <c r="AE24" s="38">
        <v>0</v>
      </c>
      <c r="AF24" s="46" t="s">
        <v>48</v>
      </c>
      <c r="AG24" s="46" t="s">
        <v>48</v>
      </c>
      <c r="AH24" s="38">
        <v>0</v>
      </c>
      <c r="AI24" s="38">
        <v>0</v>
      </c>
      <c r="AJ24" s="46">
        <f t="shared" si="3"/>
        <v>0</v>
      </c>
      <c r="AK24" s="46" t="s">
        <v>48</v>
      </c>
      <c r="AL24" s="46" t="s">
        <v>48</v>
      </c>
      <c r="AM24" s="48" t="str">
        <f>VLOOKUP(B24,'[1]JC 29.02.2024 16_Bimed_final'!$A$2:$AG$259,29,0)</f>
        <v>DVI 24ROCR7000I0038026</v>
      </c>
      <c r="AN24" s="48">
        <f>VLOOKUP(B24,'[1]JC 29.02.2024 16_Bimed_final'!$A$2:$AG$259,30,0)</f>
        <v>1000414</v>
      </c>
      <c r="AO24" s="48" t="str">
        <f>VLOOKUP(B24,'[1]JC 29.02.2024 16_Bimed_final'!$A$2:$AG$259,31,0)</f>
        <v>08.02.2024</v>
      </c>
      <c r="AP24" s="48">
        <f>VLOOKUP(B24,'[1]JC 29.02.2024 16_Bimed_final'!$A$2:$AG$259,32,0)</f>
        <v>0</v>
      </c>
      <c r="AQ24" s="48" t="str">
        <f>VLOOKUP(B24,'[1]JC 29.02.2024 16_Bimed_final'!$A$2:$AG$259,33,0)</f>
        <v>RON</v>
      </c>
      <c r="AR24" s="122"/>
      <c r="AS24" s="46"/>
      <c r="AT24" s="46"/>
      <c r="AU24" s="46"/>
      <c r="AV24" s="82" t="str">
        <f t="shared" si="6"/>
        <v>02.2024</v>
      </c>
      <c r="AW24" s="128" t="str">
        <f t="shared" si="7"/>
        <v>LUNA</v>
      </c>
      <c r="AX24" s="128"/>
      <c r="AY24" s="46"/>
      <c r="AZ24" s="129"/>
      <c r="BA24" s="129"/>
    </row>
    <row r="25" spans="1:53" x14ac:dyDescent="0.2">
      <c r="A25" s="129"/>
      <c r="B25" s="120" t="s">
        <v>273</v>
      </c>
      <c r="C25" s="127" t="b">
        <f t="shared" si="4"/>
        <v>0</v>
      </c>
      <c r="D25" s="46" t="s">
        <v>436</v>
      </c>
      <c r="E25" s="46" t="str">
        <f t="shared" si="0"/>
        <v>2024</v>
      </c>
      <c r="F25" s="122" t="s">
        <v>61</v>
      </c>
      <c r="G25" s="120" t="s">
        <v>62</v>
      </c>
      <c r="H25" s="122" t="s">
        <v>63</v>
      </c>
      <c r="I25" s="115">
        <f t="shared" si="8"/>
        <v>264718.63</v>
      </c>
      <c r="J25" s="38">
        <v>222452.63</v>
      </c>
      <c r="K25" s="38">
        <v>42266</v>
      </c>
      <c r="L25" s="106">
        <f t="shared" si="5"/>
        <v>-2.9999999969732016E-4</v>
      </c>
      <c r="M25" s="106">
        <v>0</v>
      </c>
      <c r="N25" s="106">
        <v>0</v>
      </c>
      <c r="O25" s="38">
        <f t="shared" si="1"/>
        <v>0</v>
      </c>
      <c r="P25" s="106">
        <v>0</v>
      </c>
      <c r="Q25" s="106">
        <v>0</v>
      </c>
      <c r="R25" s="38">
        <f t="shared" si="9"/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f t="shared" si="2"/>
        <v>0</v>
      </c>
      <c r="Z25" s="38">
        <v>0</v>
      </c>
      <c r="AA25" s="38">
        <v>0</v>
      </c>
      <c r="AB25" s="46">
        <v>0</v>
      </c>
      <c r="AC25" s="38">
        <v>0</v>
      </c>
      <c r="AD25" s="38">
        <v>0</v>
      </c>
      <c r="AE25" s="38">
        <v>0</v>
      </c>
      <c r="AF25" s="46" t="s">
        <v>54</v>
      </c>
      <c r="AG25" s="46"/>
      <c r="AH25" s="38">
        <v>0</v>
      </c>
      <c r="AI25" s="38">
        <v>0</v>
      </c>
      <c r="AJ25" s="46">
        <f t="shared" si="3"/>
        <v>0</v>
      </c>
      <c r="AK25" s="46"/>
      <c r="AL25" s="46"/>
      <c r="AM25" s="48" t="str">
        <f>VLOOKUP(B25,'[1]JC 29.02.2024 16_Bimed_final'!$A$2:$AG$259,29,0)</f>
        <v>DVI 24ROCR7000I0044349</v>
      </c>
      <c r="AN25" s="48">
        <f>VLOOKUP(B25,'[1]JC 29.02.2024 16_Bimed_final'!$A$2:$AG$259,30,0)</f>
        <v>1000413</v>
      </c>
      <c r="AO25" s="48" t="str">
        <f>VLOOKUP(B25,'[1]JC 29.02.2024 16_Bimed_final'!$A$2:$AG$259,31,0)</f>
        <v>14.02.2024</v>
      </c>
      <c r="AP25" s="48">
        <f>VLOOKUP(B25,'[1]JC 29.02.2024 16_Bimed_final'!$A$2:$AG$259,32,0)</f>
        <v>0</v>
      </c>
      <c r="AQ25" s="48" t="str">
        <f>VLOOKUP(B25,'[1]JC 29.02.2024 16_Bimed_final'!$A$2:$AG$259,33,0)</f>
        <v>RON</v>
      </c>
      <c r="AR25" s="122"/>
      <c r="AS25" s="46"/>
      <c r="AT25" s="46"/>
      <c r="AU25" s="46"/>
      <c r="AV25" s="82" t="str">
        <f t="shared" si="6"/>
        <v>02.2024</v>
      </c>
      <c r="AW25" s="128" t="str">
        <f t="shared" si="7"/>
        <v>LUNA</v>
      </c>
      <c r="AX25" s="128"/>
      <c r="AY25" s="46"/>
      <c r="AZ25" s="129"/>
    </row>
    <row r="26" spans="1:53" x14ac:dyDescent="0.2">
      <c r="A26" s="129"/>
      <c r="B26" s="120" t="s">
        <v>274</v>
      </c>
      <c r="C26" s="127" t="b">
        <f t="shared" si="4"/>
        <v>0</v>
      </c>
      <c r="D26" s="46" t="s">
        <v>438</v>
      </c>
      <c r="E26" s="46" t="str">
        <f t="shared" si="0"/>
        <v>2024</v>
      </c>
      <c r="F26" s="122" t="s">
        <v>61</v>
      </c>
      <c r="G26" s="120" t="s">
        <v>62</v>
      </c>
      <c r="H26" s="122" t="s">
        <v>63</v>
      </c>
      <c r="I26" s="115">
        <f t="shared" si="8"/>
        <v>177241.11</v>
      </c>
      <c r="J26" s="38">
        <v>148942.10999999999</v>
      </c>
      <c r="K26" s="38">
        <v>28299</v>
      </c>
      <c r="L26" s="106">
        <f t="shared" si="5"/>
        <v>8.9999999909196049E-4</v>
      </c>
      <c r="M26" s="106">
        <v>0</v>
      </c>
      <c r="N26" s="106">
        <v>0</v>
      </c>
      <c r="O26" s="38">
        <f t="shared" si="1"/>
        <v>0</v>
      </c>
      <c r="P26" s="106">
        <v>0</v>
      </c>
      <c r="Q26" s="106">
        <v>0</v>
      </c>
      <c r="R26" s="38">
        <f t="shared" si="9"/>
        <v>0</v>
      </c>
      <c r="S26" s="38">
        <v>0</v>
      </c>
      <c r="T26" s="38">
        <v>0</v>
      </c>
      <c r="U26" s="38">
        <v>0</v>
      </c>
      <c r="V26" s="38">
        <v>0</v>
      </c>
      <c r="W26" s="38">
        <v>0</v>
      </c>
      <c r="X26" s="38">
        <v>0</v>
      </c>
      <c r="Y26" s="38">
        <f t="shared" si="2"/>
        <v>0</v>
      </c>
      <c r="Z26" s="38">
        <v>0</v>
      </c>
      <c r="AA26" s="38">
        <v>0</v>
      </c>
      <c r="AB26" s="38" t="s">
        <v>46</v>
      </c>
      <c r="AC26" s="38">
        <v>0</v>
      </c>
      <c r="AD26" s="38">
        <v>0</v>
      </c>
      <c r="AE26" s="46" t="s">
        <v>54</v>
      </c>
      <c r="AF26" s="46"/>
      <c r="AG26" s="46"/>
      <c r="AH26" s="38">
        <v>0</v>
      </c>
      <c r="AI26" s="38">
        <v>0</v>
      </c>
      <c r="AJ26" s="46">
        <f t="shared" si="3"/>
        <v>0</v>
      </c>
      <c r="AK26" s="46"/>
      <c r="AL26" s="132"/>
      <c r="AM26" s="48" t="str">
        <f>VLOOKUP(B26,'[1]JC 29.02.2024 16_Bimed_final'!$A$2:$AG$259,29,0)</f>
        <v>DVI I0060013-BVI ARGES</v>
      </c>
      <c r="AN26" s="48">
        <f>VLOOKUP(B26,'[1]JC 29.02.2024 16_Bimed_final'!$A$2:$AG$259,30,0)</f>
        <v>1000484</v>
      </c>
      <c r="AO26" s="48" t="str">
        <f>VLOOKUP(B26,'[1]JC 29.02.2024 16_Bimed_final'!$A$2:$AG$259,31,0)</f>
        <v>29.02.2024</v>
      </c>
      <c r="AP26" s="48">
        <f>VLOOKUP(B26,'[1]JC 29.02.2024 16_Bimed_final'!$A$2:$AG$259,32,0)</f>
        <v>0</v>
      </c>
      <c r="AQ26" s="48" t="str">
        <f>VLOOKUP(B26,'[1]JC 29.02.2024 16_Bimed_final'!$A$2:$AG$259,33,0)</f>
        <v>RON</v>
      </c>
      <c r="AR26" s="46"/>
      <c r="AS26" s="46"/>
      <c r="AT26" s="46"/>
      <c r="AU26" s="46"/>
      <c r="AV26" s="82" t="str">
        <f t="shared" si="6"/>
        <v>02.2024</v>
      </c>
      <c r="AW26" s="128" t="str">
        <f t="shared" si="7"/>
        <v>LUNA</v>
      </c>
      <c r="AX26" s="46"/>
      <c r="AY26" s="129"/>
    </row>
    <row r="27" spans="1:53" x14ac:dyDescent="0.2">
      <c r="A27" s="129"/>
      <c r="B27" s="120" t="s">
        <v>275</v>
      </c>
      <c r="C27" s="127" t="b">
        <f t="shared" si="4"/>
        <v>0</v>
      </c>
      <c r="D27" s="46" t="s">
        <v>236</v>
      </c>
      <c r="E27" s="46" t="str">
        <f t="shared" si="0"/>
        <v>2024</v>
      </c>
      <c r="F27" s="122" t="s">
        <v>64</v>
      </c>
      <c r="G27" s="120">
        <v>3300458914</v>
      </c>
      <c r="H27" s="122" t="s">
        <v>65</v>
      </c>
      <c r="I27" s="115">
        <f t="shared" si="8"/>
        <v>0</v>
      </c>
      <c r="J27" s="38">
        <v>0</v>
      </c>
      <c r="K27" s="38">
        <v>0</v>
      </c>
      <c r="L27" s="106">
        <f t="shared" si="5"/>
        <v>0</v>
      </c>
      <c r="M27" s="106">
        <v>0</v>
      </c>
      <c r="N27" s="106">
        <v>0</v>
      </c>
      <c r="O27" s="38">
        <f t="shared" si="1"/>
        <v>0</v>
      </c>
      <c r="P27" s="106">
        <v>0</v>
      </c>
      <c r="Q27" s="106">
        <v>0</v>
      </c>
      <c r="R27" s="38">
        <f t="shared" si="9"/>
        <v>0</v>
      </c>
      <c r="S27" s="38">
        <v>0</v>
      </c>
      <c r="T27" s="38">
        <v>0</v>
      </c>
      <c r="U27" s="38">
        <v>0</v>
      </c>
      <c r="V27" s="38">
        <v>0</v>
      </c>
      <c r="W27" s="38">
        <v>0</v>
      </c>
      <c r="X27" s="38">
        <v>0</v>
      </c>
      <c r="Y27" s="38">
        <f t="shared" si="2"/>
        <v>0</v>
      </c>
      <c r="Z27" s="38">
        <v>0</v>
      </c>
      <c r="AA27" s="38">
        <v>0</v>
      </c>
      <c r="AB27" s="46" t="s">
        <v>46</v>
      </c>
      <c r="AC27" s="38">
        <v>0</v>
      </c>
      <c r="AD27" s="38">
        <v>0</v>
      </c>
      <c r="AE27" s="46" t="s">
        <v>48</v>
      </c>
      <c r="AF27" s="46"/>
      <c r="AG27" s="46"/>
      <c r="AH27" s="38">
        <v>2237.89</v>
      </c>
      <c r="AI27" s="38">
        <v>425.2</v>
      </c>
      <c r="AJ27" s="115">
        <f>AH27*19%-AI27</f>
        <v>-9.0000000000145519E-4</v>
      </c>
      <c r="AK27" s="46"/>
      <c r="AL27" s="132"/>
      <c r="AM27" s="48" t="str">
        <f>VLOOKUP(B27,'[1]JC 29.02.2024 16_Bimed_final'!$A$2:$AG$259,29,0)</f>
        <v>F.EKL2024000000059-EKSEN</v>
      </c>
      <c r="AN27" s="48">
        <f>VLOOKUP(B27,'[1]JC 29.02.2024 16_Bimed_final'!$A$2:$AG$259,30,0)</f>
        <v>51000186</v>
      </c>
      <c r="AO27" s="48" t="str">
        <f>VLOOKUP(B27,'[1]JC 29.02.2024 16_Bimed_final'!$A$2:$AG$259,31,0)</f>
        <v>01.02.2024</v>
      </c>
      <c r="AP27" s="48">
        <f>VLOOKUP(B27,'[1]JC 29.02.2024 16_Bimed_final'!$A$2:$AG$259,32,0)</f>
        <v>4.9730999999999996</v>
      </c>
      <c r="AQ27" s="48" t="str">
        <f>VLOOKUP(B27,'[1]JC 29.02.2024 16_Bimed_final'!$A$2:$AG$259,33,0)</f>
        <v>RON</v>
      </c>
      <c r="AR27" s="46"/>
      <c r="AS27" s="46"/>
      <c r="AT27" s="46"/>
      <c r="AU27" s="46"/>
      <c r="AV27" s="82" t="str">
        <f t="shared" si="6"/>
        <v>01.2024</v>
      </c>
      <c r="AW27" s="128" t="str">
        <f t="shared" si="7"/>
        <v>REGULARIZARI</v>
      </c>
      <c r="AX27" s="46"/>
      <c r="AY27" s="129"/>
      <c r="AZ27" s="129"/>
    </row>
    <row r="28" spans="1:53" x14ac:dyDescent="0.2">
      <c r="A28" s="129"/>
      <c r="B28" s="120" t="s">
        <v>276</v>
      </c>
      <c r="C28" s="127" t="b">
        <f t="shared" si="4"/>
        <v>0</v>
      </c>
      <c r="D28" s="46" t="s">
        <v>233</v>
      </c>
      <c r="E28" s="46" t="str">
        <f t="shared" si="0"/>
        <v>2024</v>
      </c>
      <c r="F28" s="46" t="s">
        <v>64</v>
      </c>
      <c r="G28" s="130">
        <v>3300458914</v>
      </c>
      <c r="H28" s="46" t="s">
        <v>65</v>
      </c>
      <c r="I28" s="115">
        <f t="shared" si="8"/>
        <v>0</v>
      </c>
      <c r="J28" s="38">
        <v>0</v>
      </c>
      <c r="K28" s="38">
        <v>0</v>
      </c>
      <c r="L28" s="106">
        <f t="shared" si="5"/>
        <v>0</v>
      </c>
      <c r="M28" s="106">
        <v>0</v>
      </c>
      <c r="N28" s="106">
        <v>0</v>
      </c>
      <c r="O28" s="38">
        <f t="shared" si="1"/>
        <v>0</v>
      </c>
      <c r="P28" s="106">
        <v>0</v>
      </c>
      <c r="Q28" s="106">
        <v>0</v>
      </c>
      <c r="R28" s="38">
        <f t="shared" si="9"/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f t="shared" si="2"/>
        <v>0</v>
      </c>
      <c r="Z28" s="38">
        <v>0</v>
      </c>
      <c r="AA28" s="38">
        <v>0</v>
      </c>
      <c r="AB28" s="38" t="s">
        <v>46</v>
      </c>
      <c r="AC28" s="38">
        <v>0</v>
      </c>
      <c r="AD28" s="38">
        <v>0</v>
      </c>
      <c r="AE28" s="46" t="s">
        <v>48</v>
      </c>
      <c r="AF28" s="46" t="s">
        <v>48</v>
      </c>
      <c r="AG28" s="46" t="s">
        <v>48</v>
      </c>
      <c r="AH28" s="38">
        <v>1990.76</v>
      </c>
      <c r="AI28" s="38">
        <v>378.24</v>
      </c>
      <c r="AJ28" s="46">
        <f t="shared" ref="AJ28:AJ91" si="12">AH28*19%-AI28</f>
        <v>4.3999999999755346E-3</v>
      </c>
      <c r="AK28" s="46" t="s">
        <v>48</v>
      </c>
      <c r="AL28" s="132" t="s">
        <v>48</v>
      </c>
      <c r="AM28" s="48" t="str">
        <f>VLOOKUP(B28,'[1]JC 29.02.2024 16_Bimed_final'!$A$2:$AG$259,29,0)</f>
        <v>F.EKL2024000000154-EKSEN</v>
      </c>
      <c r="AN28" s="48">
        <f>VLOOKUP(B28,'[1]JC 29.02.2024 16_Bimed_final'!$A$2:$AG$259,30,0)</f>
        <v>51000187</v>
      </c>
      <c r="AO28" s="48" t="str">
        <f>VLOOKUP(B28,'[1]JC 29.02.2024 16_Bimed_final'!$A$2:$AG$259,31,0)</f>
        <v>01.02.2024</v>
      </c>
      <c r="AP28" s="48">
        <f>VLOOKUP(B28,'[1]JC 29.02.2024 16_Bimed_final'!$A$2:$AG$259,32,0)</f>
        <v>4.9768999999999997</v>
      </c>
      <c r="AQ28" s="48" t="str">
        <f>VLOOKUP(B28,'[1]JC 29.02.2024 16_Bimed_final'!$A$2:$AG$259,33,0)</f>
        <v>RON</v>
      </c>
      <c r="AR28" s="46"/>
      <c r="AS28" s="46"/>
      <c r="AT28" s="46"/>
      <c r="AU28" s="46"/>
      <c r="AV28" s="82" t="str">
        <f t="shared" si="6"/>
        <v>01.2024</v>
      </c>
      <c r="AW28" s="128" t="str">
        <f t="shared" si="7"/>
        <v>REGULARIZARI</v>
      </c>
      <c r="AX28" s="46"/>
      <c r="AY28" s="129"/>
    </row>
    <row r="29" spans="1:53" x14ac:dyDescent="0.2">
      <c r="A29" s="129"/>
      <c r="B29" s="121" t="s">
        <v>277</v>
      </c>
      <c r="C29" s="127" t="b">
        <f t="shared" si="4"/>
        <v>0</v>
      </c>
      <c r="D29" s="46" t="s">
        <v>235</v>
      </c>
      <c r="E29" s="46" t="str">
        <f t="shared" si="0"/>
        <v>2024</v>
      </c>
      <c r="F29" s="46" t="s">
        <v>466</v>
      </c>
      <c r="G29" s="130">
        <v>8430026332</v>
      </c>
      <c r="H29" s="46" t="s">
        <v>65</v>
      </c>
      <c r="I29" s="115">
        <f t="shared" si="8"/>
        <v>0</v>
      </c>
      <c r="J29" s="38">
        <v>0</v>
      </c>
      <c r="K29" s="38">
        <v>0</v>
      </c>
      <c r="L29" s="106">
        <f t="shared" si="5"/>
        <v>0</v>
      </c>
      <c r="M29" s="106">
        <v>0</v>
      </c>
      <c r="N29" s="106">
        <v>0</v>
      </c>
      <c r="O29" s="38">
        <f t="shared" si="1"/>
        <v>0</v>
      </c>
      <c r="P29" s="106">
        <v>0</v>
      </c>
      <c r="Q29" s="106">
        <v>0</v>
      </c>
      <c r="R29" s="38">
        <f t="shared" si="9"/>
        <v>0</v>
      </c>
      <c r="S29" s="38">
        <v>0</v>
      </c>
      <c r="T29" s="38">
        <v>0</v>
      </c>
      <c r="U29" s="38">
        <v>0</v>
      </c>
      <c r="V29" s="38">
        <v>0</v>
      </c>
      <c r="W29" s="38">
        <v>0</v>
      </c>
      <c r="X29" s="38">
        <v>0</v>
      </c>
      <c r="Y29" s="38">
        <f t="shared" si="2"/>
        <v>0</v>
      </c>
      <c r="Z29" s="38">
        <v>0</v>
      </c>
      <c r="AA29" s="38">
        <v>0</v>
      </c>
      <c r="AB29" s="38"/>
      <c r="AC29" s="38">
        <v>0</v>
      </c>
      <c r="AD29" s="38">
        <v>0</v>
      </c>
      <c r="AE29" s="46"/>
      <c r="AF29" s="46"/>
      <c r="AG29" s="46"/>
      <c r="AH29" s="38">
        <v>2571.65</v>
      </c>
      <c r="AI29" s="38">
        <v>488.61</v>
      </c>
      <c r="AJ29" s="46">
        <f t="shared" si="12"/>
        <v>3.5000000000309228E-3</v>
      </c>
      <c r="AK29" s="46"/>
      <c r="AL29" s="132"/>
      <c r="AM29" s="48" t="str">
        <f>VLOOKUP(B29,'[1]JC 29.02.2024 16_Bimed_final'!$A$2:$AG$259,29,0)</f>
        <v>F.EAF2024000000027-BIMED</v>
      </c>
      <c r="AN29" s="48">
        <f>VLOOKUP(B29,'[1]JC 29.02.2024 16_Bimed_final'!$A$2:$AG$259,30,0)</f>
        <v>51000299</v>
      </c>
      <c r="AO29" s="48" t="str">
        <f>VLOOKUP(B29,'[1]JC 29.02.2024 16_Bimed_final'!$A$2:$AG$259,31,0)</f>
        <v>01.02.2024</v>
      </c>
      <c r="AP29" s="48">
        <f>VLOOKUP(B29,'[1]JC 29.02.2024 16_Bimed_final'!$A$2:$AG$259,32,0)</f>
        <v>4.9736000000000002</v>
      </c>
      <c r="AQ29" s="48" t="str">
        <f>VLOOKUP(B29,'[1]JC 29.02.2024 16_Bimed_final'!$A$2:$AG$259,33,0)</f>
        <v>RON</v>
      </c>
      <c r="AR29" s="46"/>
      <c r="AS29" s="46"/>
      <c r="AT29" s="46"/>
      <c r="AU29" s="46"/>
      <c r="AV29" s="82" t="str">
        <f t="shared" si="6"/>
        <v>01.2024</v>
      </c>
      <c r="AW29" s="128" t="str">
        <f t="shared" si="7"/>
        <v>REGULARIZARI</v>
      </c>
      <c r="AX29" s="46"/>
      <c r="AY29" s="129"/>
    </row>
    <row r="30" spans="1:53" x14ac:dyDescent="0.2">
      <c r="A30" s="129"/>
      <c r="B30" s="121" t="s">
        <v>278</v>
      </c>
      <c r="C30" s="127" t="b">
        <f t="shared" si="4"/>
        <v>0</v>
      </c>
      <c r="D30" s="46" t="s">
        <v>228</v>
      </c>
      <c r="E30" s="46" t="str">
        <f t="shared" si="0"/>
        <v>2023</v>
      </c>
      <c r="F30" s="46" t="s">
        <v>466</v>
      </c>
      <c r="G30" s="130">
        <v>8430026332</v>
      </c>
      <c r="H30" s="46" t="s">
        <v>65</v>
      </c>
      <c r="I30" s="115">
        <f t="shared" si="8"/>
        <v>0</v>
      </c>
      <c r="J30" s="38">
        <v>0</v>
      </c>
      <c r="K30" s="38">
        <v>0</v>
      </c>
      <c r="L30" s="106">
        <f t="shared" si="5"/>
        <v>0</v>
      </c>
      <c r="M30" s="106">
        <v>0</v>
      </c>
      <c r="N30" s="106">
        <v>0</v>
      </c>
      <c r="O30" s="38">
        <f t="shared" si="1"/>
        <v>0</v>
      </c>
      <c r="P30" s="106">
        <v>0</v>
      </c>
      <c r="Q30" s="106">
        <v>0</v>
      </c>
      <c r="R30" s="38">
        <f t="shared" si="9"/>
        <v>0</v>
      </c>
      <c r="S30" s="38">
        <v>0</v>
      </c>
      <c r="T30" s="38">
        <v>0</v>
      </c>
      <c r="U30" s="38">
        <v>0</v>
      </c>
      <c r="V30" s="38">
        <v>0</v>
      </c>
      <c r="W30" s="38">
        <v>0</v>
      </c>
      <c r="X30" s="38">
        <v>0</v>
      </c>
      <c r="Y30" s="38">
        <f t="shared" si="2"/>
        <v>0</v>
      </c>
      <c r="Z30" s="38">
        <v>0</v>
      </c>
      <c r="AA30" s="38">
        <v>0</v>
      </c>
      <c r="AB30" s="38"/>
      <c r="AC30" s="38">
        <v>0</v>
      </c>
      <c r="AD30" s="38">
        <v>0</v>
      </c>
      <c r="AE30" s="46"/>
      <c r="AF30" s="46"/>
      <c r="AG30" s="46"/>
      <c r="AH30" s="38">
        <v>3358.73</v>
      </c>
      <c r="AI30" s="38">
        <v>638.16</v>
      </c>
      <c r="AJ30" s="46">
        <f t="shared" si="12"/>
        <v>-1.299999999901047E-3</v>
      </c>
      <c r="AK30" s="46"/>
      <c r="AL30" s="132"/>
      <c r="AM30" s="48" t="str">
        <f>VLOOKUP(B30,'[1]JC 29.02.2024 16_Bimed_final'!$A$2:$AG$259,29,0)</f>
        <v>F.EAF2023000000573-BIMED</v>
      </c>
      <c r="AN30" s="48">
        <f>VLOOKUP(B30,'[1]JC 29.02.2024 16_Bimed_final'!$A$2:$AG$259,30,0)</f>
        <v>51000301</v>
      </c>
      <c r="AO30" s="48" t="str">
        <f>VLOOKUP(B30,'[1]JC 29.02.2024 16_Bimed_final'!$A$2:$AG$259,31,0)</f>
        <v>01.02.2024</v>
      </c>
      <c r="AP30" s="48">
        <f>VLOOKUP(B30,'[1]JC 29.02.2024 16_Bimed_final'!$A$2:$AG$259,32,0)</f>
        <v>4.9759000000000002</v>
      </c>
      <c r="AQ30" s="48" t="str">
        <f>VLOOKUP(B30,'[1]JC 29.02.2024 16_Bimed_final'!$A$2:$AG$259,33,0)</f>
        <v>RON</v>
      </c>
      <c r="AR30" s="46"/>
      <c r="AS30" s="46"/>
      <c r="AT30" s="46"/>
      <c r="AU30" s="46"/>
      <c r="AV30" s="82" t="str">
        <f t="shared" si="6"/>
        <v>12.2023</v>
      </c>
      <c r="AW30" s="128" t="str">
        <f t="shared" si="7"/>
        <v>REGULARIZARI</v>
      </c>
      <c r="AX30" s="46"/>
      <c r="AY30" s="129"/>
    </row>
    <row r="31" spans="1:53" x14ac:dyDescent="0.2">
      <c r="A31" s="129"/>
      <c r="B31" s="121" t="s">
        <v>279</v>
      </c>
      <c r="C31" s="127" t="b">
        <f t="shared" si="4"/>
        <v>0</v>
      </c>
      <c r="D31" s="46" t="s">
        <v>436</v>
      </c>
      <c r="E31" s="46" t="str">
        <f t="shared" si="0"/>
        <v>2024</v>
      </c>
      <c r="F31" s="46" t="s">
        <v>64</v>
      </c>
      <c r="G31" s="130">
        <v>3300458914</v>
      </c>
      <c r="H31" s="46" t="s">
        <v>65</v>
      </c>
      <c r="I31" s="115">
        <f t="shared" si="8"/>
        <v>0</v>
      </c>
      <c r="J31" s="38">
        <v>0</v>
      </c>
      <c r="K31" s="38">
        <v>0</v>
      </c>
      <c r="L31" s="106">
        <f t="shared" si="5"/>
        <v>0</v>
      </c>
      <c r="M31" s="106">
        <v>0</v>
      </c>
      <c r="N31" s="106">
        <v>0</v>
      </c>
      <c r="O31" s="38">
        <f t="shared" si="1"/>
        <v>0</v>
      </c>
      <c r="P31" s="106">
        <v>0</v>
      </c>
      <c r="Q31" s="106">
        <v>0</v>
      </c>
      <c r="R31" s="38">
        <f t="shared" si="9"/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f t="shared" si="2"/>
        <v>0</v>
      </c>
      <c r="Z31" s="38">
        <v>0</v>
      </c>
      <c r="AA31" s="38">
        <v>0</v>
      </c>
      <c r="AB31" s="38"/>
      <c r="AC31" s="38">
        <v>0</v>
      </c>
      <c r="AD31" s="38">
        <v>0</v>
      </c>
      <c r="AE31" s="46"/>
      <c r="AF31" s="46"/>
      <c r="AG31" s="46"/>
      <c r="AH31" s="38">
        <v>2239.25</v>
      </c>
      <c r="AI31" s="38">
        <v>425.46</v>
      </c>
      <c r="AJ31" s="46">
        <f t="shared" si="12"/>
        <v>-2.4999999999977263E-3</v>
      </c>
      <c r="AK31" s="46"/>
      <c r="AL31" s="132"/>
      <c r="AM31" s="48" t="str">
        <f>VLOOKUP(B31,'[1]JC 29.02.2024 16_Bimed_final'!$A$2:$AG$259,29,0)</f>
        <v>EKL2024000000254-EKSEN LO</v>
      </c>
      <c r="AN31" s="48">
        <f>VLOOKUP(B31,'[1]JC 29.02.2024 16_Bimed_final'!$A$2:$AG$259,30,0)</f>
        <v>51000272</v>
      </c>
      <c r="AO31" s="48" t="str">
        <f>VLOOKUP(B31,'[1]JC 29.02.2024 16_Bimed_final'!$A$2:$AG$259,31,0)</f>
        <v>14.02.2024</v>
      </c>
      <c r="AP31" s="48">
        <f>VLOOKUP(B31,'[1]JC 29.02.2024 16_Bimed_final'!$A$2:$AG$259,32,0)</f>
        <v>4.9760999999999997</v>
      </c>
      <c r="AQ31" s="48" t="str">
        <f>VLOOKUP(B31,'[1]JC 29.02.2024 16_Bimed_final'!$A$2:$AG$259,33,0)</f>
        <v>RON</v>
      </c>
      <c r="AR31" s="46"/>
      <c r="AS31" s="46"/>
      <c r="AT31" s="46"/>
      <c r="AU31" s="46"/>
      <c r="AV31" s="82" t="str">
        <f t="shared" si="6"/>
        <v>02.2024</v>
      </c>
      <c r="AW31" s="128" t="str">
        <f t="shared" si="7"/>
        <v>LUNA</v>
      </c>
      <c r="AX31" s="46"/>
      <c r="AY31" s="129"/>
    </row>
    <row r="32" spans="1:53" x14ac:dyDescent="0.2">
      <c r="A32" s="129"/>
      <c r="B32" s="121" t="s">
        <v>280</v>
      </c>
      <c r="C32" s="127" t="b">
        <f t="shared" si="4"/>
        <v>0</v>
      </c>
      <c r="D32" s="46" t="s">
        <v>437</v>
      </c>
      <c r="E32" s="46" t="str">
        <f t="shared" si="0"/>
        <v>2024</v>
      </c>
      <c r="F32" s="46" t="s">
        <v>64</v>
      </c>
      <c r="G32" s="130">
        <v>3300458914</v>
      </c>
      <c r="H32" s="46" t="s">
        <v>65</v>
      </c>
      <c r="I32" s="115">
        <f t="shared" si="8"/>
        <v>0</v>
      </c>
      <c r="J32" s="38">
        <v>0</v>
      </c>
      <c r="K32" s="38">
        <v>0</v>
      </c>
      <c r="L32" s="106">
        <f t="shared" si="5"/>
        <v>0</v>
      </c>
      <c r="M32" s="106">
        <v>0</v>
      </c>
      <c r="N32" s="106">
        <v>0</v>
      </c>
      <c r="O32" s="38">
        <f t="shared" si="1"/>
        <v>0</v>
      </c>
      <c r="P32" s="106">
        <v>0</v>
      </c>
      <c r="Q32" s="106">
        <v>0</v>
      </c>
      <c r="R32" s="38">
        <f t="shared" si="9"/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f t="shared" si="2"/>
        <v>0</v>
      </c>
      <c r="Z32" s="38">
        <v>0</v>
      </c>
      <c r="AA32" s="38">
        <v>0</v>
      </c>
      <c r="AB32" s="38"/>
      <c r="AC32" s="38">
        <v>0</v>
      </c>
      <c r="AD32" s="38">
        <v>0</v>
      </c>
      <c r="AE32" s="46"/>
      <c r="AF32" s="46"/>
      <c r="AG32" s="46"/>
      <c r="AH32" s="38">
        <v>1740.58</v>
      </c>
      <c r="AI32" s="38">
        <v>330.71</v>
      </c>
      <c r="AJ32" s="46">
        <f t="shared" si="12"/>
        <v>2.0000000000663931E-4</v>
      </c>
      <c r="AK32" s="46"/>
      <c r="AL32" s="132"/>
      <c r="AM32" s="48" t="str">
        <f>VLOOKUP(B32,'[1]JC 29.02.2024 16_Bimed_final'!$A$2:$AG$259,29,0)</f>
        <v>EKL2024000000334-EKSEN LO</v>
      </c>
      <c r="AN32" s="48">
        <f>VLOOKUP(B32,'[1]JC 29.02.2024 16_Bimed_final'!$A$2:$AG$259,30,0)</f>
        <v>51000273</v>
      </c>
      <c r="AO32" s="48" t="str">
        <f>VLOOKUP(B32,'[1]JC 29.02.2024 16_Bimed_final'!$A$2:$AG$259,31,0)</f>
        <v>27.02.2024</v>
      </c>
      <c r="AP32" s="48">
        <f>VLOOKUP(B32,'[1]JC 29.02.2024 16_Bimed_final'!$A$2:$AG$259,32,0)</f>
        <v>4.9730999999999996</v>
      </c>
      <c r="AQ32" s="48" t="str">
        <f>VLOOKUP(B32,'[1]JC 29.02.2024 16_Bimed_final'!$A$2:$AG$259,33,0)</f>
        <v>RON</v>
      </c>
      <c r="AR32" s="46"/>
      <c r="AS32" s="46"/>
      <c r="AT32" s="46"/>
      <c r="AU32" s="46"/>
      <c r="AV32" s="82" t="str">
        <f t="shared" si="6"/>
        <v>02.2024</v>
      </c>
      <c r="AW32" s="128" t="str">
        <f t="shared" si="7"/>
        <v>LUNA</v>
      </c>
      <c r="AX32" s="46"/>
      <c r="AY32" s="129"/>
    </row>
    <row r="33" spans="1:51" x14ac:dyDescent="0.2">
      <c r="A33" s="129"/>
      <c r="B33" s="121" t="s">
        <v>281</v>
      </c>
      <c r="C33" s="127" t="b">
        <f t="shared" si="4"/>
        <v>0</v>
      </c>
      <c r="D33" s="46" t="s">
        <v>438</v>
      </c>
      <c r="E33" s="46" t="str">
        <f t="shared" si="0"/>
        <v>2024</v>
      </c>
      <c r="F33" s="46" t="s">
        <v>467</v>
      </c>
      <c r="G33" s="130">
        <v>7350000025</v>
      </c>
      <c r="H33" s="46" t="s">
        <v>65</v>
      </c>
      <c r="I33" s="115">
        <f t="shared" si="8"/>
        <v>0</v>
      </c>
      <c r="J33" s="38">
        <v>0</v>
      </c>
      <c r="K33" s="38">
        <v>0</v>
      </c>
      <c r="L33" s="106">
        <f t="shared" si="5"/>
        <v>0</v>
      </c>
      <c r="M33" s="106">
        <v>0</v>
      </c>
      <c r="N33" s="106">
        <v>0</v>
      </c>
      <c r="O33" s="38">
        <f t="shared" si="1"/>
        <v>0</v>
      </c>
      <c r="P33" s="106">
        <v>0</v>
      </c>
      <c r="Q33" s="106">
        <v>0</v>
      </c>
      <c r="R33" s="38">
        <f t="shared" si="9"/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f t="shared" si="2"/>
        <v>0</v>
      </c>
      <c r="Z33" s="38">
        <v>0</v>
      </c>
      <c r="AA33" s="38">
        <v>0</v>
      </c>
      <c r="AB33" s="38"/>
      <c r="AC33" s="38">
        <v>0</v>
      </c>
      <c r="AD33" s="38">
        <v>0</v>
      </c>
      <c r="AE33" s="46"/>
      <c r="AF33" s="46"/>
      <c r="AG33" s="46"/>
      <c r="AH33" s="38">
        <v>6958</v>
      </c>
      <c r="AI33" s="38">
        <v>1322.02</v>
      </c>
      <c r="AJ33" s="46">
        <f t="shared" si="12"/>
        <v>0</v>
      </c>
      <c r="AK33" s="46"/>
      <c r="AL33" s="132"/>
      <c r="AM33" s="48" t="str">
        <f>VLOOKUP(B33,'[1]JC 29.02.2024 16_Bimed_final'!$A$2:$AG$259,29,0)</f>
        <v>F.TTK2024000000068-TUV CO</v>
      </c>
      <c r="AN33" s="48">
        <f>VLOOKUP(B33,'[1]JC 29.02.2024 16_Bimed_final'!$A$2:$AG$259,30,0)</f>
        <v>51000257</v>
      </c>
      <c r="AO33" s="48" t="str">
        <f>VLOOKUP(B33,'[1]JC 29.02.2024 16_Bimed_final'!$A$2:$AG$259,31,0)</f>
        <v>29.02.2024</v>
      </c>
      <c r="AP33" s="48">
        <f>VLOOKUP(B33,'[1]JC 29.02.2024 16_Bimed_final'!$A$2:$AG$259,32,0)</f>
        <v>4.97</v>
      </c>
      <c r="AQ33" s="48" t="str">
        <f>VLOOKUP(B33,'[1]JC 29.02.2024 16_Bimed_final'!$A$2:$AG$259,33,0)</f>
        <v>RON</v>
      </c>
      <c r="AR33" s="46"/>
      <c r="AS33" s="46"/>
      <c r="AT33" s="46"/>
      <c r="AU33" s="46"/>
      <c r="AV33" s="82" t="str">
        <f t="shared" si="6"/>
        <v>02.2024</v>
      </c>
      <c r="AW33" s="128" t="str">
        <f t="shared" si="7"/>
        <v>LUNA</v>
      </c>
      <c r="AX33" s="46"/>
      <c r="AY33" s="129"/>
    </row>
    <row r="34" spans="1:51" x14ac:dyDescent="0.2">
      <c r="A34" s="129"/>
      <c r="B34" s="121" t="s">
        <v>282</v>
      </c>
      <c r="C34" s="127" t="b">
        <f t="shared" si="4"/>
        <v>0</v>
      </c>
      <c r="D34" s="46" t="s">
        <v>445</v>
      </c>
      <c r="E34" s="46" t="str">
        <f t="shared" si="0"/>
        <v>2024</v>
      </c>
      <c r="F34" s="46" t="s">
        <v>240</v>
      </c>
      <c r="G34" s="130" t="s">
        <v>249</v>
      </c>
      <c r="H34" s="46" t="s">
        <v>68</v>
      </c>
      <c r="I34" s="115">
        <f t="shared" si="8"/>
        <v>10</v>
      </c>
      <c r="J34" s="38">
        <v>8.4</v>
      </c>
      <c r="K34" s="38">
        <v>1.6</v>
      </c>
      <c r="L34" s="106">
        <f t="shared" si="5"/>
        <v>-4.0000000000000036E-3</v>
      </c>
      <c r="M34" s="106">
        <v>0</v>
      </c>
      <c r="N34" s="106">
        <v>0</v>
      </c>
      <c r="O34" s="38">
        <f t="shared" si="1"/>
        <v>0</v>
      </c>
      <c r="P34" s="106">
        <v>0</v>
      </c>
      <c r="Q34" s="106">
        <v>0</v>
      </c>
      <c r="R34" s="38">
        <f t="shared" si="9"/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f t="shared" si="2"/>
        <v>0</v>
      </c>
      <c r="Z34" s="38">
        <v>0</v>
      </c>
      <c r="AA34" s="38">
        <v>0</v>
      </c>
      <c r="AB34" s="38"/>
      <c r="AC34" s="38">
        <v>0</v>
      </c>
      <c r="AD34" s="38">
        <v>0</v>
      </c>
      <c r="AE34" s="46"/>
      <c r="AF34" s="46"/>
      <c r="AG34" s="46"/>
      <c r="AH34" s="46">
        <v>0</v>
      </c>
      <c r="AI34" s="46">
        <v>0</v>
      </c>
      <c r="AJ34" s="46">
        <f t="shared" si="12"/>
        <v>0</v>
      </c>
      <c r="AK34" s="46"/>
      <c r="AL34" s="132"/>
      <c r="AM34" s="48" t="str">
        <f>VLOOKUP(B34,'[1]JC 29.02.2024 16_Bimed_final'!$A$2:$AG$259,29,0)</f>
        <v>BF.0022-NAZAR REST</v>
      </c>
      <c r="AN34" s="48">
        <f>VLOOKUP(B34,'[1]JC 29.02.2024 16_Bimed_final'!$A$2:$AG$259,30,0)</f>
        <v>19000075</v>
      </c>
      <c r="AO34" s="48" t="str">
        <f>VLOOKUP(B34,'[1]JC 29.02.2024 16_Bimed_final'!$A$2:$AG$259,31,0)</f>
        <v>08.02.2024</v>
      </c>
      <c r="AP34" s="48">
        <f>VLOOKUP(B34,'[1]JC 29.02.2024 16_Bimed_final'!$A$2:$AG$259,32,0)</f>
        <v>0</v>
      </c>
      <c r="AQ34" s="48" t="str">
        <f>VLOOKUP(B34,'[1]JC 29.02.2024 16_Bimed_final'!$A$2:$AG$259,33,0)</f>
        <v>RON</v>
      </c>
      <c r="AR34" s="46"/>
      <c r="AS34" s="46"/>
      <c r="AT34" s="46"/>
      <c r="AU34" s="46"/>
      <c r="AV34" s="82" t="str">
        <f t="shared" si="6"/>
        <v>02.2024</v>
      </c>
      <c r="AW34" s="128" t="str">
        <f t="shared" si="7"/>
        <v>LUNA</v>
      </c>
      <c r="AX34" s="46"/>
      <c r="AY34" s="129"/>
    </row>
    <row r="35" spans="1:51" x14ac:dyDescent="0.2">
      <c r="A35" s="129"/>
      <c r="B35" s="121" t="s">
        <v>283</v>
      </c>
      <c r="C35" s="127" t="b">
        <f t="shared" si="4"/>
        <v>0</v>
      </c>
      <c r="D35" s="46" t="s">
        <v>436</v>
      </c>
      <c r="E35" s="46" t="str">
        <f t="shared" si="0"/>
        <v>2024</v>
      </c>
      <c r="F35" s="46" t="s">
        <v>66</v>
      </c>
      <c r="G35" s="130" t="s">
        <v>67</v>
      </c>
      <c r="H35" s="46" t="s">
        <v>68</v>
      </c>
      <c r="I35" s="115">
        <f t="shared" si="8"/>
        <v>183.60999999999999</v>
      </c>
      <c r="J35" s="38">
        <v>154.29</v>
      </c>
      <c r="K35" s="38">
        <v>29.32</v>
      </c>
      <c r="L35" s="106">
        <f t="shared" si="5"/>
        <v>-4.900000000002791E-3</v>
      </c>
      <c r="M35" s="106">
        <v>0</v>
      </c>
      <c r="N35" s="106">
        <v>0</v>
      </c>
      <c r="O35" s="38">
        <f t="shared" si="1"/>
        <v>0</v>
      </c>
      <c r="P35" s="106">
        <v>0</v>
      </c>
      <c r="Q35" s="106">
        <v>0</v>
      </c>
      <c r="R35" s="38">
        <f t="shared" si="9"/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f t="shared" si="2"/>
        <v>0</v>
      </c>
      <c r="Z35" s="38">
        <v>0</v>
      </c>
      <c r="AA35" s="38">
        <v>0</v>
      </c>
      <c r="AB35" s="38"/>
      <c r="AC35" s="38">
        <v>0</v>
      </c>
      <c r="AD35" s="38">
        <v>0</v>
      </c>
      <c r="AE35" s="46"/>
      <c r="AF35" s="46"/>
      <c r="AG35" s="46"/>
      <c r="AH35" s="46">
        <v>0</v>
      </c>
      <c r="AI35" s="46">
        <v>0</v>
      </c>
      <c r="AJ35" s="46">
        <f t="shared" si="12"/>
        <v>0</v>
      </c>
      <c r="AK35" s="46"/>
      <c r="AL35" s="132"/>
      <c r="AM35" s="48" t="str">
        <f>VLOOKUP(B35,'[1]JC 29.02.2024 16_Bimed_final'!$A$2:$AG$259,29,0)</f>
        <v>BF.00150 AUCHAN</v>
      </c>
      <c r="AN35" s="48">
        <f>VLOOKUP(B35,'[1]JC 29.02.2024 16_Bimed_final'!$A$2:$AG$259,30,0)</f>
        <v>19000074</v>
      </c>
      <c r="AO35" s="48" t="str">
        <f>VLOOKUP(B35,'[1]JC 29.02.2024 16_Bimed_final'!$A$2:$AG$259,31,0)</f>
        <v>14.02.2024</v>
      </c>
      <c r="AP35" s="48">
        <f>VLOOKUP(B35,'[1]JC 29.02.2024 16_Bimed_final'!$A$2:$AG$259,32,0)</f>
        <v>0</v>
      </c>
      <c r="AQ35" s="48" t="str">
        <f>VLOOKUP(B35,'[1]JC 29.02.2024 16_Bimed_final'!$A$2:$AG$259,33,0)</f>
        <v>RON</v>
      </c>
      <c r="AR35" s="46"/>
      <c r="AS35" s="46"/>
      <c r="AT35" s="46"/>
      <c r="AU35" s="46"/>
      <c r="AV35" s="82" t="str">
        <f t="shared" si="6"/>
        <v>02.2024</v>
      </c>
      <c r="AW35" s="128" t="str">
        <f t="shared" si="7"/>
        <v>LUNA</v>
      </c>
      <c r="AX35" s="46"/>
      <c r="AY35" s="129"/>
    </row>
    <row r="36" spans="1:51" x14ac:dyDescent="0.2">
      <c r="A36" s="129"/>
      <c r="B36" s="123" t="s">
        <v>284</v>
      </c>
      <c r="C36" s="127" t="b">
        <f t="shared" si="4"/>
        <v>0</v>
      </c>
      <c r="D36" s="46" t="s">
        <v>446</v>
      </c>
      <c r="E36" s="46" t="str">
        <f t="shared" si="0"/>
        <v>2024</v>
      </c>
      <c r="F36" s="122" t="s">
        <v>246</v>
      </c>
      <c r="G36" s="120" t="s">
        <v>255</v>
      </c>
      <c r="H36" s="122" t="s">
        <v>68</v>
      </c>
      <c r="I36" s="115">
        <f t="shared" si="8"/>
        <v>50</v>
      </c>
      <c r="J36" s="38">
        <v>42.02</v>
      </c>
      <c r="K36" s="38">
        <v>7.98</v>
      </c>
      <c r="L36" s="106">
        <f t="shared" si="5"/>
        <v>3.8000000000000256E-3</v>
      </c>
      <c r="M36" s="106">
        <v>0</v>
      </c>
      <c r="N36" s="106">
        <v>0</v>
      </c>
      <c r="O36" s="38">
        <f t="shared" si="1"/>
        <v>0</v>
      </c>
      <c r="P36" s="106">
        <v>0</v>
      </c>
      <c r="Q36" s="106">
        <v>0</v>
      </c>
      <c r="R36" s="38">
        <f t="shared" si="9"/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f t="shared" si="2"/>
        <v>0</v>
      </c>
      <c r="Z36" s="38">
        <v>0</v>
      </c>
      <c r="AA36" s="38">
        <v>0</v>
      </c>
      <c r="AB36" s="38" t="s">
        <v>46</v>
      </c>
      <c r="AC36" s="38">
        <v>0</v>
      </c>
      <c r="AD36" s="38">
        <v>0</v>
      </c>
      <c r="AE36" s="46" t="s">
        <v>48</v>
      </c>
      <c r="AF36" s="46" t="s">
        <v>48</v>
      </c>
      <c r="AG36" s="46" t="s">
        <v>48</v>
      </c>
      <c r="AH36" s="46">
        <v>0</v>
      </c>
      <c r="AI36" s="46">
        <v>0</v>
      </c>
      <c r="AJ36" s="46">
        <f t="shared" si="12"/>
        <v>0</v>
      </c>
      <c r="AK36" s="46" t="s">
        <v>48</v>
      </c>
      <c r="AL36" s="132" t="s">
        <v>48</v>
      </c>
      <c r="AM36" s="48">
        <f>VLOOKUP(B36,'[1]JC 29.02.2024 16_Bimed_final'!$A$2:$AG$259,29,0)</f>
        <v>0</v>
      </c>
      <c r="AN36" s="48">
        <f>VLOOKUP(B36,'[1]JC 29.02.2024 16_Bimed_final'!$A$2:$AG$259,30,0)</f>
        <v>19000095</v>
      </c>
      <c r="AO36" s="48" t="str">
        <f>VLOOKUP(B36,'[1]JC 29.02.2024 16_Bimed_final'!$A$2:$AG$259,31,0)</f>
        <v>26.02.2024</v>
      </c>
      <c r="AP36" s="48">
        <f>VLOOKUP(B36,'[1]JC 29.02.2024 16_Bimed_final'!$A$2:$AG$259,32,0)</f>
        <v>0</v>
      </c>
      <c r="AQ36" s="48" t="str">
        <f>VLOOKUP(B36,'[1]JC 29.02.2024 16_Bimed_final'!$A$2:$AG$259,33,0)</f>
        <v>RON</v>
      </c>
      <c r="AR36" s="46"/>
      <c r="AS36" s="46"/>
      <c r="AT36" s="46"/>
      <c r="AU36" s="46"/>
      <c r="AV36" s="82" t="str">
        <f t="shared" si="6"/>
        <v>02.2024</v>
      </c>
      <c r="AW36" s="128" t="str">
        <f t="shared" si="7"/>
        <v>LUNA</v>
      </c>
      <c r="AX36" s="46"/>
      <c r="AY36" s="129"/>
    </row>
    <row r="37" spans="1:51" x14ac:dyDescent="0.2">
      <c r="A37" s="129"/>
      <c r="B37" s="120" t="s">
        <v>285</v>
      </c>
      <c r="C37" s="127" t="b">
        <f t="shared" si="4"/>
        <v>0</v>
      </c>
      <c r="D37" s="46" t="s">
        <v>434</v>
      </c>
      <c r="E37" s="46" t="str">
        <f t="shared" si="0"/>
        <v>2024</v>
      </c>
      <c r="F37" s="122" t="s">
        <v>239</v>
      </c>
      <c r="G37" s="120" t="s">
        <v>248</v>
      </c>
      <c r="H37" s="122" t="s">
        <v>68</v>
      </c>
      <c r="I37" s="115">
        <f t="shared" si="8"/>
        <v>469.5</v>
      </c>
      <c r="J37" s="38">
        <v>394.54</v>
      </c>
      <c r="K37" s="38">
        <v>74.959999999999994</v>
      </c>
      <c r="L37" s="106">
        <f t="shared" si="5"/>
        <v>2.6000000000152568E-3</v>
      </c>
      <c r="M37" s="106">
        <v>0</v>
      </c>
      <c r="N37" s="106">
        <v>0</v>
      </c>
      <c r="O37" s="38">
        <f t="shared" si="1"/>
        <v>0</v>
      </c>
      <c r="P37" s="106">
        <v>0</v>
      </c>
      <c r="Q37" s="106">
        <v>0</v>
      </c>
      <c r="R37" s="38">
        <f t="shared" si="9"/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f t="shared" si="2"/>
        <v>0</v>
      </c>
      <c r="Z37" s="38">
        <v>0</v>
      </c>
      <c r="AA37" s="38">
        <v>0</v>
      </c>
      <c r="AB37" s="38" t="s">
        <v>46</v>
      </c>
      <c r="AC37" s="38">
        <v>0</v>
      </c>
      <c r="AD37" s="38">
        <v>0</v>
      </c>
      <c r="AE37" s="46"/>
      <c r="AF37" s="46"/>
      <c r="AG37" s="46"/>
      <c r="AH37" s="46">
        <v>0</v>
      </c>
      <c r="AI37" s="46">
        <v>0</v>
      </c>
      <c r="AJ37" s="46">
        <f t="shared" si="12"/>
        <v>0</v>
      </c>
      <c r="AK37" s="46"/>
      <c r="AL37" s="132"/>
      <c r="AM37" s="48" t="str">
        <f>VLOOKUP(B37,'[1]JC 29.02.2024 16_Bimed_final'!$A$2:$AG$259,29,0)</f>
        <v>BF.00038-CARREFOUR ROMANI</v>
      </c>
      <c r="AN37" s="48">
        <f>VLOOKUP(B37,'[1]JC 29.02.2024 16_Bimed_final'!$A$2:$AG$259,30,0)</f>
        <v>19000078</v>
      </c>
      <c r="AO37" s="48" t="str">
        <f>VLOOKUP(B37,'[1]JC 29.02.2024 16_Bimed_final'!$A$2:$AG$259,31,0)</f>
        <v>28.02.2024</v>
      </c>
      <c r="AP37" s="48">
        <f>VLOOKUP(B37,'[1]JC 29.02.2024 16_Bimed_final'!$A$2:$AG$259,32,0)</f>
        <v>0</v>
      </c>
      <c r="AQ37" s="48" t="str">
        <f>VLOOKUP(B37,'[1]JC 29.02.2024 16_Bimed_final'!$A$2:$AG$259,33,0)</f>
        <v>RON</v>
      </c>
      <c r="AR37" s="46"/>
      <c r="AS37" s="46"/>
      <c r="AT37" s="46"/>
      <c r="AU37" s="46"/>
      <c r="AV37" s="82" t="str">
        <f t="shared" si="6"/>
        <v>02.2024</v>
      </c>
      <c r="AW37" s="128" t="str">
        <f t="shared" si="7"/>
        <v>LUNA</v>
      </c>
      <c r="AX37" s="46"/>
      <c r="AY37" s="129"/>
    </row>
    <row r="38" spans="1:51" x14ac:dyDescent="0.2">
      <c r="B38" s="86" t="s">
        <v>286</v>
      </c>
      <c r="C38" s="127" t="b">
        <f t="shared" si="4"/>
        <v>0</v>
      </c>
      <c r="D38" s="46" t="s">
        <v>434</v>
      </c>
      <c r="E38" s="46" t="str">
        <f t="shared" si="0"/>
        <v>2024</v>
      </c>
      <c r="F38" s="48" t="s">
        <v>468</v>
      </c>
      <c r="G38" s="98" t="s">
        <v>496</v>
      </c>
      <c r="H38" s="48" t="s">
        <v>68</v>
      </c>
      <c r="I38" s="115">
        <f t="shared" si="8"/>
        <v>223</v>
      </c>
      <c r="J38" s="38">
        <v>187.4</v>
      </c>
      <c r="K38" s="38">
        <v>35.6</v>
      </c>
      <c r="L38" s="106">
        <f t="shared" si="5"/>
        <v>6.0000000000002274E-3</v>
      </c>
      <c r="M38" s="106">
        <v>0</v>
      </c>
      <c r="N38" s="106">
        <v>0</v>
      </c>
      <c r="O38" s="38">
        <f t="shared" si="1"/>
        <v>0</v>
      </c>
      <c r="P38" s="106">
        <v>0</v>
      </c>
      <c r="Q38" s="106">
        <v>0</v>
      </c>
      <c r="R38" s="38">
        <f t="shared" si="9"/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f t="shared" si="2"/>
        <v>0</v>
      </c>
      <c r="Z38" s="38">
        <v>0</v>
      </c>
      <c r="AA38" s="38">
        <v>0</v>
      </c>
      <c r="AB38" s="38" t="s">
        <v>46</v>
      </c>
      <c r="AC38" s="38">
        <v>0</v>
      </c>
      <c r="AD38" s="38">
        <v>0</v>
      </c>
      <c r="AE38" s="38">
        <v>0</v>
      </c>
      <c r="AF38" s="38">
        <v>0</v>
      </c>
      <c r="AG38" s="38">
        <v>0</v>
      </c>
      <c r="AH38" s="38">
        <v>0</v>
      </c>
      <c r="AI38" s="38">
        <v>0</v>
      </c>
      <c r="AJ38" s="38">
        <f t="shared" si="12"/>
        <v>0</v>
      </c>
      <c r="AK38" s="38">
        <v>0</v>
      </c>
      <c r="AL38" s="83">
        <v>0</v>
      </c>
      <c r="AM38" s="48">
        <f>VLOOKUP(B38,'[1]JC 29.02.2024 16_Bimed_final'!$A$2:$AG$259,29,0)</f>
        <v>0</v>
      </c>
      <c r="AN38" s="48">
        <f>VLOOKUP(B38,'[1]JC 29.02.2024 16_Bimed_final'!$A$2:$AG$259,30,0)</f>
        <v>19000134</v>
      </c>
      <c r="AO38" s="48" t="str">
        <f>VLOOKUP(B38,'[1]JC 29.02.2024 16_Bimed_final'!$A$2:$AG$259,31,0)</f>
        <v>28.02.2024</v>
      </c>
      <c r="AP38" s="48">
        <f>VLOOKUP(B38,'[1]JC 29.02.2024 16_Bimed_final'!$A$2:$AG$259,32,0)</f>
        <v>0</v>
      </c>
      <c r="AQ38" s="48" t="str">
        <f>VLOOKUP(B38,'[1]JC 29.02.2024 16_Bimed_final'!$A$2:$AG$259,33,0)</f>
        <v>RON</v>
      </c>
      <c r="AR38" s="46"/>
      <c r="AS38" s="46"/>
      <c r="AT38" s="46"/>
      <c r="AU38" s="46"/>
      <c r="AV38" s="82" t="str">
        <f t="shared" si="6"/>
        <v>02.2024</v>
      </c>
      <c r="AW38" s="128" t="str">
        <f t="shared" si="7"/>
        <v>LUNA</v>
      </c>
      <c r="AX38" s="46"/>
    </row>
    <row r="39" spans="1:51" x14ac:dyDescent="0.2">
      <c r="B39" s="86" t="s">
        <v>287</v>
      </c>
      <c r="C39" s="127" t="b">
        <f t="shared" si="4"/>
        <v>0</v>
      </c>
      <c r="D39" s="46" t="s">
        <v>447</v>
      </c>
      <c r="E39" s="46" t="str">
        <f t="shared" si="0"/>
        <v>2024</v>
      </c>
      <c r="F39" s="48" t="s">
        <v>69</v>
      </c>
      <c r="G39" s="98" t="s">
        <v>70</v>
      </c>
      <c r="H39" s="48" t="s">
        <v>71</v>
      </c>
      <c r="I39" s="115">
        <f t="shared" si="8"/>
        <v>0</v>
      </c>
      <c r="J39" s="38">
        <v>0</v>
      </c>
      <c r="K39" s="38">
        <v>0</v>
      </c>
      <c r="L39" s="106">
        <f t="shared" si="5"/>
        <v>0</v>
      </c>
      <c r="M39" s="106">
        <v>0</v>
      </c>
      <c r="N39" s="106">
        <v>0</v>
      </c>
      <c r="O39" s="38">
        <f t="shared" si="1"/>
        <v>0</v>
      </c>
      <c r="P39" s="106">
        <v>0</v>
      </c>
      <c r="Q39" s="106">
        <v>0</v>
      </c>
      <c r="R39" s="38">
        <f t="shared" si="9"/>
        <v>0</v>
      </c>
      <c r="S39" s="38">
        <v>0</v>
      </c>
      <c r="T39" s="38">
        <v>0</v>
      </c>
      <c r="U39" s="38">
        <v>0</v>
      </c>
      <c r="V39" s="38">
        <v>0</v>
      </c>
      <c r="W39" s="38">
        <v>0</v>
      </c>
      <c r="X39" s="38">
        <v>0</v>
      </c>
      <c r="Y39" s="38">
        <f t="shared" si="2"/>
        <v>0</v>
      </c>
      <c r="Z39" s="38">
        <v>0</v>
      </c>
      <c r="AA39" s="38">
        <v>0</v>
      </c>
      <c r="AB39" s="38" t="s">
        <v>46</v>
      </c>
      <c r="AC39" s="38">
        <v>223.37</v>
      </c>
      <c r="AD39" s="38">
        <v>42.45</v>
      </c>
      <c r="AE39" s="38">
        <v>0</v>
      </c>
      <c r="AF39" s="38">
        <v>0</v>
      </c>
      <c r="AG39" s="38">
        <v>0</v>
      </c>
      <c r="AH39" s="38">
        <v>0</v>
      </c>
      <c r="AI39" s="38">
        <v>0</v>
      </c>
      <c r="AJ39" s="38">
        <f t="shared" si="12"/>
        <v>0</v>
      </c>
      <c r="AK39" s="38">
        <v>0</v>
      </c>
      <c r="AL39" s="83">
        <v>0</v>
      </c>
      <c r="AM39" s="48" t="str">
        <f>VLOOKUP(B39,'[1]JC 29.02.2024 16_Bimed_final'!$A$2:$AG$259,29,0)</f>
        <v>F.05/02/2024-CME SP ZOO</v>
      </c>
      <c r="AN39" s="48">
        <f>VLOOKUP(B39,'[1]JC 29.02.2024 16_Bimed_final'!$A$2:$AG$259,30,0)</f>
        <v>51000172</v>
      </c>
      <c r="AO39" s="48" t="str">
        <f>VLOOKUP(B39,'[1]JC 29.02.2024 16_Bimed_final'!$A$2:$AG$259,31,0)</f>
        <v>07.02.2024</v>
      </c>
      <c r="AP39" s="48">
        <f>VLOOKUP(B39,'[1]JC 29.02.2024 16_Bimed_final'!$A$2:$AG$259,32,0)</f>
        <v>4.976</v>
      </c>
      <c r="AQ39" s="48" t="str">
        <f>VLOOKUP(B39,'[1]JC 29.02.2024 16_Bimed_final'!$A$2:$AG$259,33,0)</f>
        <v>RON</v>
      </c>
      <c r="AR39" s="46"/>
      <c r="AS39" s="46"/>
      <c r="AT39" s="46"/>
      <c r="AU39" s="46"/>
      <c r="AV39" s="82" t="str">
        <f t="shared" si="6"/>
        <v>02.2024</v>
      </c>
      <c r="AW39" s="128" t="str">
        <f t="shared" si="7"/>
        <v>LUNA</v>
      </c>
      <c r="AX39" s="46"/>
    </row>
    <row r="40" spans="1:51" x14ac:dyDescent="0.2">
      <c r="B40" s="86" t="s">
        <v>288</v>
      </c>
      <c r="C40" s="127" t="b">
        <f t="shared" si="4"/>
        <v>0</v>
      </c>
      <c r="D40" s="46" t="s">
        <v>447</v>
      </c>
      <c r="E40" s="46" t="str">
        <f t="shared" si="0"/>
        <v>2024</v>
      </c>
      <c r="F40" s="46" t="s">
        <v>69</v>
      </c>
      <c r="G40" s="130" t="s">
        <v>70</v>
      </c>
      <c r="H40" s="46" t="s">
        <v>71</v>
      </c>
      <c r="I40" s="115">
        <f t="shared" si="8"/>
        <v>0</v>
      </c>
      <c r="J40" s="38">
        <v>0</v>
      </c>
      <c r="K40" s="38">
        <v>0</v>
      </c>
      <c r="L40" s="106">
        <f t="shared" si="5"/>
        <v>0</v>
      </c>
      <c r="M40" s="106">
        <v>0</v>
      </c>
      <c r="N40" s="106">
        <v>0</v>
      </c>
      <c r="O40" s="38">
        <f t="shared" si="1"/>
        <v>0</v>
      </c>
      <c r="P40" s="106">
        <v>0</v>
      </c>
      <c r="Q40" s="106">
        <v>0</v>
      </c>
      <c r="R40" s="38">
        <f t="shared" si="9"/>
        <v>0</v>
      </c>
      <c r="S40" s="38">
        <v>0</v>
      </c>
      <c r="T40" s="38">
        <v>0</v>
      </c>
      <c r="U40" s="38">
        <v>0</v>
      </c>
      <c r="V40" s="38">
        <v>0</v>
      </c>
      <c r="W40" s="38">
        <v>0</v>
      </c>
      <c r="X40" s="38">
        <v>0</v>
      </c>
      <c r="Y40" s="38">
        <f t="shared" si="2"/>
        <v>0</v>
      </c>
      <c r="Z40" s="38">
        <v>0</v>
      </c>
      <c r="AA40" s="38">
        <v>0</v>
      </c>
      <c r="AB40" s="38" t="s">
        <v>46</v>
      </c>
      <c r="AC40" s="38">
        <v>441.27</v>
      </c>
      <c r="AD40" s="38">
        <v>83.85</v>
      </c>
      <c r="AE40" s="38">
        <v>0</v>
      </c>
      <c r="AF40" s="38">
        <v>0</v>
      </c>
      <c r="AG40" s="38">
        <v>0</v>
      </c>
      <c r="AH40" s="38">
        <v>0</v>
      </c>
      <c r="AI40" s="38">
        <v>0</v>
      </c>
      <c r="AJ40" s="38">
        <f t="shared" si="12"/>
        <v>0</v>
      </c>
      <c r="AK40" s="38">
        <v>0</v>
      </c>
      <c r="AL40" s="38">
        <v>0</v>
      </c>
      <c r="AM40" s="48" t="str">
        <f>VLOOKUP(B40,'[1]JC 29.02.2024 16_Bimed_final'!$A$2:$AG$259,29,0)</f>
        <v>F.6/02/2024-CME SP ZOO</v>
      </c>
      <c r="AN40" s="48">
        <f>VLOOKUP(B40,'[1]JC 29.02.2024 16_Bimed_final'!$A$2:$AG$259,30,0)</f>
        <v>51000173</v>
      </c>
      <c r="AO40" s="48" t="str">
        <f>VLOOKUP(B40,'[1]JC 29.02.2024 16_Bimed_final'!$A$2:$AG$259,31,0)</f>
        <v>07.02.2024</v>
      </c>
      <c r="AP40" s="48">
        <f>VLOOKUP(B40,'[1]JC 29.02.2024 16_Bimed_final'!$A$2:$AG$259,32,0)</f>
        <v>4.976</v>
      </c>
      <c r="AQ40" s="48" t="str">
        <f>VLOOKUP(B40,'[1]JC 29.02.2024 16_Bimed_final'!$A$2:$AG$259,33,0)</f>
        <v>RON</v>
      </c>
      <c r="AR40" s="46"/>
      <c r="AS40" s="46"/>
      <c r="AT40" s="46"/>
      <c r="AU40" s="46"/>
      <c r="AV40" s="82" t="str">
        <f t="shared" si="6"/>
        <v>02.2024</v>
      </c>
      <c r="AW40" s="128" t="str">
        <f t="shared" si="7"/>
        <v>LUNA</v>
      </c>
      <c r="AX40" s="46"/>
    </row>
    <row r="41" spans="1:51" x14ac:dyDescent="0.2">
      <c r="B41" s="86" t="s">
        <v>289</v>
      </c>
      <c r="C41" s="127" t="b">
        <f t="shared" si="4"/>
        <v>0</v>
      </c>
      <c r="D41" s="46" t="s">
        <v>447</v>
      </c>
      <c r="E41" s="46" t="str">
        <f t="shared" si="0"/>
        <v>2024</v>
      </c>
      <c r="F41" s="46" t="s">
        <v>69</v>
      </c>
      <c r="G41" s="130" t="s">
        <v>70</v>
      </c>
      <c r="H41" s="46" t="s">
        <v>71</v>
      </c>
      <c r="I41" s="115">
        <f t="shared" si="8"/>
        <v>0</v>
      </c>
      <c r="J41" s="38">
        <v>0</v>
      </c>
      <c r="K41" s="38">
        <v>0</v>
      </c>
      <c r="L41" s="106">
        <f t="shared" si="5"/>
        <v>0</v>
      </c>
      <c r="M41" s="106">
        <v>0</v>
      </c>
      <c r="N41" s="106">
        <v>0</v>
      </c>
      <c r="O41" s="38">
        <f t="shared" si="1"/>
        <v>0</v>
      </c>
      <c r="P41" s="106">
        <v>0</v>
      </c>
      <c r="Q41" s="106">
        <v>0</v>
      </c>
      <c r="R41" s="38">
        <f t="shared" si="9"/>
        <v>0</v>
      </c>
      <c r="S41" s="38">
        <v>0</v>
      </c>
      <c r="T41" s="38">
        <v>0</v>
      </c>
      <c r="U41" s="38">
        <v>0</v>
      </c>
      <c r="V41" s="38">
        <v>0</v>
      </c>
      <c r="W41" s="38">
        <v>0</v>
      </c>
      <c r="X41" s="38">
        <v>0</v>
      </c>
      <c r="Y41" s="38">
        <f t="shared" si="2"/>
        <v>0</v>
      </c>
      <c r="Z41" s="38">
        <v>0</v>
      </c>
      <c r="AA41" s="38">
        <v>0</v>
      </c>
      <c r="AB41" s="38" t="s">
        <v>46</v>
      </c>
      <c r="AC41" s="38">
        <v>111.56</v>
      </c>
      <c r="AD41" s="38">
        <v>21.2</v>
      </c>
      <c r="AE41" s="38">
        <f t="shared" ref="AE41:AE51" si="13">AC41*19%-AD41</f>
        <v>-3.5999999999987153E-3</v>
      </c>
      <c r="AF41" s="38">
        <v>0</v>
      </c>
      <c r="AG41" s="38">
        <v>0</v>
      </c>
      <c r="AH41" s="38">
        <v>0</v>
      </c>
      <c r="AI41" s="38">
        <v>0</v>
      </c>
      <c r="AJ41" s="38">
        <f t="shared" si="12"/>
        <v>0</v>
      </c>
      <c r="AK41" s="38">
        <v>0</v>
      </c>
      <c r="AL41" s="38">
        <v>0</v>
      </c>
      <c r="AM41" s="48" t="str">
        <f>VLOOKUP(B41,'[1]JC 29.02.2024 16_Bimed_final'!$A$2:$AG$259,29,0)</f>
        <v>F.7/02/2024-CME SP ZOO</v>
      </c>
      <c r="AN41" s="48">
        <f>VLOOKUP(B41,'[1]JC 29.02.2024 16_Bimed_final'!$A$2:$AG$259,30,0)</f>
        <v>51000174</v>
      </c>
      <c r="AO41" s="48" t="str">
        <f>VLOOKUP(B41,'[1]JC 29.02.2024 16_Bimed_final'!$A$2:$AG$259,31,0)</f>
        <v>07.02.2024</v>
      </c>
      <c r="AP41" s="48">
        <f>VLOOKUP(B41,'[1]JC 29.02.2024 16_Bimed_final'!$A$2:$AG$259,32,0)</f>
        <v>4.976</v>
      </c>
      <c r="AQ41" s="48" t="str">
        <f>VLOOKUP(B41,'[1]JC 29.02.2024 16_Bimed_final'!$A$2:$AG$259,33,0)</f>
        <v>RON</v>
      </c>
      <c r="AR41" s="46"/>
      <c r="AS41" s="46"/>
      <c r="AT41" s="46"/>
      <c r="AU41" s="46"/>
      <c r="AV41" s="82" t="str">
        <f t="shared" si="6"/>
        <v>02.2024</v>
      </c>
      <c r="AW41" s="128" t="str">
        <f t="shared" si="7"/>
        <v>LUNA</v>
      </c>
      <c r="AX41" s="46"/>
    </row>
    <row r="42" spans="1:51" x14ac:dyDescent="0.2">
      <c r="B42" s="86" t="s">
        <v>290</v>
      </c>
      <c r="C42" s="127" t="b">
        <f t="shared" si="4"/>
        <v>0</v>
      </c>
      <c r="D42" s="46" t="s">
        <v>447</v>
      </c>
      <c r="E42" s="46" t="str">
        <f t="shared" si="0"/>
        <v>2024</v>
      </c>
      <c r="F42" s="46" t="s">
        <v>69</v>
      </c>
      <c r="G42" s="130" t="s">
        <v>70</v>
      </c>
      <c r="H42" s="46" t="s">
        <v>71</v>
      </c>
      <c r="I42" s="115">
        <f t="shared" si="8"/>
        <v>0</v>
      </c>
      <c r="J42" s="38">
        <v>0</v>
      </c>
      <c r="K42" s="38">
        <v>0</v>
      </c>
      <c r="L42" s="106">
        <f t="shared" si="5"/>
        <v>0</v>
      </c>
      <c r="M42" s="106">
        <v>0</v>
      </c>
      <c r="N42" s="106">
        <v>0</v>
      </c>
      <c r="O42" s="38">
        <f t="shared" si="1"/>
        <v>0</v>
      </c>
      <c r="P42" s="106">
        <v>0</v>
      </c>
      <c r="Q42" s="106">
        <v>0</v>
      </c>
      <c r="R42" s="38">
        <f t="shared" si="9"/>
        <v>0</v>
      </c>
      <c r="S42" s="38">
        <v>0</v>
      </c>
      <c r="T42" s="106">
        <v>0</v>
      </c>
      <c r="U42" s="106">
        <v>0</v>
      </c>
      <c r="V42" s="106">
        <v>0</v>
      </c>
      <c r="W42" s="38">
        <v>0</v>
      </c>
      <c r="X42" s="38">
        <v>0</v>
      </c>
      <c r="Y42" s="38">
        <f t="shared" si="2"/>
        <v>0</v>
      </c>
      <c r="Z42" s="38">
        <v>0</v>
      </c>
      <c r="AA42" s="38">
        <v>0</v>
      </c>
      <c r="AB42" s="106">
        <v>0</v>
      </c>
      <c r="AC42" s="106">
        <v>261.94</v>
      </c>
      <c r="AD42" s="106">
        <v>49.76</v>
      </c>
      <c r="AE42" s="38">
        <f t="shared" si="13"/>
        <v>8.6000000000012733E-3</v>
      </c>
      <c r="AF42" s="106">
        <v>0</v>
      </c>
      <c r="AG42" s="106">
        <v>0</v>
      </c>
      <c r="AH42" s="106">
        <v>0</v>
      </c>
      <c r="AI42" s="106">
        <v>0</v>
      </c>
      <c r="AJ42" s="106">
        <f t="shared" si="12"/>
        <v>0</v>
      </c>
      <c r="AK42" s="106">
        <v>0</v>
      </c>
      <c r="AL42" s="106">
        <v>0</v>
      </c>
      <c r="AM42" s="48" t="str">
        <f>VLOOKUP(B42,'[1]JC 29.02.2024 16_Bimed_final'!$A$2:$AG$259,29,0)</f>
        <v>F.8/02/2024-CME SP ZOO</v>
      </c>
      <c r="AN42" s="48">
        <f>VLOOKUP(B42,'[1]JC 29.02.2024 16_Bimed_final'!$A$2:$AG$259,30,0)</f>
        <v>51000175</v>
      </c>
      <c r="AO42" s="48" t="str">
        <f>VLOOKUP(B42,'[1]JC 29.02.2024 16_Bimed_final'!$A$2:$AG$259,31,0)</f>
        <v>07.02.2024</v>
      </c>
      <c r="AP42" s="48">
        <f>VLOOKUP(B42,'[1]JC 29.02.2024 16_Bimed_final'!$A$2:$AG$259,32,0)</f>
        <v>4.976</v>
      </c>
      <c r="AQ42" s="48" t="str">
        <f>VLOOKUP(B42,'[1]JC 29.02.2024 16_Bimed_final'!$A$2:$AG$259,33,0)</f>
        <v>RON</v>
      </c>
      <c r="AR42" s="46"/>
      <c r="AS42" s="46"/>
      <c r="AT42" s="46"/>
      <c r="AU42" s="46"/>
      <c r="AV42" s="82" t="str">
        <f t="shared" si="6"/>
        <v>02.2024</v>
      </c>
      <c r="AW42" s="128" t="str">
        <f t="shared" si="7"/>
        <v>LUNA</v>
      </c>
      <c r="AX42" s="46"/>
    </row>
    <row r="43" spans="1:51" x14ac:dyDescent="0.2">
      <c r="B43" s="86" t="s">
        <v>291</v>
      </c>
      <c r="C43" s="127" t="b">
        <f t="shared" si="4"/>
        <v>0</v>
      </c>
      <c r="D43" s="46" t="s">
        <v>447</v>
      </c>
      <c r="E43" s="46" t="str">
        <f t="shared" si="0"/>
        <v>2024</v>
      </c>
      <c r="F43" s="48" t="s">
        <v>69</v>
      </c>
      <c r="G43" s="98" t="s">
        <v>70</v>
      </c>
      <c r="H43" s="48" t="s">
        <v>71</v>
      </c>
      <c r="I43" s="115">
        <f t="shared" si="8"/>
        <v>0</v>
      </c>
      <c r="J43" s="38">
        <v>0</v>
      </c>
      <c r="K43" s="38">
        <v>0</v>
      </c>
      <c r="L43" s="106">
        <f t="shared" si="5"/>
        <v>0</v>
      </c>
      <c r="M43" s="106">
        <v>0</v>
      </c>
      <c r="N43" s="106">
        <v>0</v>
      </c>
      <c r="O43" s="38">
        <f t="shared" si="1"/>
        <v>0</v>
      </c>
      <c r="P43" s="106">
        <v>0</v>
      </c>
      <c r="Q43" s="106">
        <v>0</v>
      </c>
      <c r="R43" s="38">
        <f t="shared" si="9"/>
        <v>0</v>
      </c>
      <c r="S43" s="38">
        <v>0</v>
      </c>
      <c r="T43" s="38">
        <v>0</v>
      </c>
      <c r="U43" s="38">
        <v>0</v>
      </c>
      <c r="V43" s="38">
        <v>0</v>
      </c>
      <c r="W43" s="38">
        <v>0</v>
      </c>
      <c r="X43" s="38">
        <v>0</v>
      </c>
      <c r="Y43" s="38">
        <f t="shared" si="2"/>
        <v>0</v>
      </c>
      <c r="Z43" s="38">
        <v>0</v>
      </c>
      <c r="AA43" s="38">
        <v>0</v>
      </c>
      <c r="AB43" s="38" t="s">
        <v>46</v>
      </c>
      <c r="AC43" s="38">
        <v>298.70999999999998</v>
      </c>
      <c r="AD43" s="38">
        <v>56.78</v>
      </c>
      <c r="AE43" s="38">
        <f t="shared" si="13"/>
        <v>-2.5100000000001899E-2</v>
      </c>
      <c r="AF43" s="38"/>
      <c r="AG43" s="38"/>
      <c r="AH43" s="38">
        <v>0</v>
      </c>
      <c r="AI43" s="38">
        <v>0</v>
      </c>
      <c r="AJ43" s="38">
        <f t="shared" si="12"/>
        <v>0</v>
      </c>
      <c r="AK43" s="38"/>
      <c r="AL43" s="83"/>
      <c r="AM43" s="48" t="str">
        <f>VLOOKUP(B43,'[1]JC 29.02.2024 16_Bimed_final'!$A$2:$AG$259,29,0)</f>
        <v>F.9/02/2024-CME SP ZOO</v>
      </c>
      <c r="AN43" s="48">
        <f>VLOOKUP(B43,'[1]JC 29.02.2024 16_Bimed_final'!$A$2:$AG$259,30,0)</f>
        <v>51000176</v>
      </c>
      <c r="AO43" s="48" t="str">
        <f>VLOOKUP(B43,'[1]JC 29.02.2024 16_Bimed_final'!$A$2:$AG$259,31,0)</f>
        <v>07.02.2024</v>
      </c>
      <c r="AP43" s="48">
        <f>VLOOKUP(B43,'[1]JC 29.02.2024 16_Bimed_final'!$A$2:$AG$259,32,0)</f>
        <v>4.976</v>
      </c>
      <c r="AQ43" s="48" t="str">
        <f>VLOOKUP(B43,'[1]JC 29.02.2024 16_Bimed_final'!$A$2:$AG$259,33,0)</f>
        <v>RON</v>
      </c>
      <c r="AR43" s="46"/>
      <c r="AS43" s="46"/>
      <c r="AT43" s="46"/>
      <c r="AU43" s="46"/>
      <c r="AV43" s="82" t="str">
        <f t="shared" si="6"/>
        <v>02.2024</v>
      </c>
      <c r="AW43" s="128" t="str">
        <f t="shared" si="7"/>
        <v>LUNA</v>
      </c>
      <c r="AX43" s="46"/>
    </row>
    <row r="44" spans="1:51" x14ac:dyDescent="0.2">
      <c r="B44" s="86" t="s">
        <v>292</v>
      </c>
      <c r="C44" s="127" t="b">
        <f t="shared" si="4"/>
        <v>0</v>
      </c>
      <c r="D44" s="46" t="s">
        <v>447</v>
      </c>
      <c r="E44" s="46" t="str">
        <f t="shared" si="0"/>
        <v>2024</v>
      </c>
      <c r="F44" s="46" t="s">
        <v>69</v>
      </c>
      <c r="G44" s="130" t="s">
        <v>70</v>
      </c>
      <c r="H44" s="46" t="s">
        <v>71</v>
      </c>
      <c r="I44" s="115">
        <f t="shared" si="8"/>
        <v>0</v>
      </c>
      <c r="J44" s="38">
        <v>0</v>
      </c>
      <c r="K44" s="38">
        <v>0</v>
      </c>
      <c r="L44" s="106">
        <f t="shared" si="5"/>
        <v>0</v>
      </c>
      <c r="M44" s="106">
        <v>0</v>
      </c>
      <c r="N44" s="106">
        <v>0</v>
      </c>
      <c r="O44" s="38">
        <f t="shared" si="1"/>
        <v>0</v>
      </c>
      <c r="P44" s="106">
        <v>0</v>
      </c>
      <c r="Q44" s="106">
        <v>0</v>
      </c>
      <c r="R44" s="38">
        <f t="shared" si="9"/>
        <v>0</v>
      </c>
      <c r="S44" s="38">
        <v>0</v>
      </c>
      <c r="T44" s="38">
        <v>0</v>
      </c>
      <c r="U44" s="38">
        <v>0</v>
      </c>
      <c r="V44" s="38">
        <v>0</v>
      </c>
      <c r="W44" s="38">
        <v>0</v>
      </c>
      <c r="X44" s="38">
        <v>0</v>
      </c>
      <c r="Y44" s="38">
        <f t="shared" si="2"/>
        <v>0</v>
      </c>
      <c r="Z44" s="38">
        <v>0</v>
      </c>
      <c r="AA44" s="38">
        <v>0</v>
      </c>
      <c r="AB44" s="38" t="s">
        <v>46</v>
      </c>
      <c r="AC44" s="38">
        <v>111.56</v>
      </c>
      <c r="AD44" s="38">
        <v>21.2</v>
      </c>
      <c r="AE44" s="38">
        <f t="shared" si="13"/>
        <v>-3.5999999999987153E-3</v>
      </c>
      <c r="AF44" s="38">
        <v>0</v>
      </c>
      <c r="AG44" s="38">
        <v>0</v>
      </c>
      <c r="AH44" s="38">
        <v>0</v>
      </c>
      <c r="AI44" s="38">
        <v>0</v>
      </c>
      <c r="AJ44" s="38">
        <f t="shared" si="12"/>
        <v>0</v>
      </c>
      <c r="AK44" s="38">
        <v>0</v>
      </c>
      <c r="AL44" s="83">
        <v>0</v>
      </c>
      <c r="AM44" s="48" t="str">
        <f>VLOOKUP(B44,'[1]JC 29.02.2024 16_Bimed_final'!$A$2:$AG$259,29,0)</f>
        <v>F.10/02/2024-CME SP ZOO</v>
      </c>
      <c r="AN44" s="48">
        <f>VLOOKUP(B44,'[1]JC 29.02.2024 16_Bimed_final'!$A$2:$AG$259,30,0)</f>
        <v>51000177</v>
      </c>
      <c r="AO44" s="48" t="str">
        <f>VLOOKUP(B44,'[1]JC 29.02.2024 16_Bimed_final'!$A$2:$AG$259,31,0)</f>
        <v>07.02.2024</v>
      </c>
      <c r="AP44" s="48">
        <f>VLOOKUP(B44,'[1]JC 29.02.2024 16_Bimed_final'!$A$2:$AG$259,32,0)</f>
        <v>4.976</v>
      </c>
      <c r="AQ44" s="48" t="str">
        <f>VLOOKUP(B44,'[1]JC 29.02.2024 16_Bimed_final'!$A$2:$AG$259,33,0)</f>
        <v>RON</v>
      </c>
      <c r="AR44" s="46"/>
      <c r="AS44" s="46"/>
      <c r="AT44" s="46"/>
      <c r="AU44" s="46"/>
      <c r="AV44" s="82" t="str">
        <f t="shared" si="6"/>
        <v>02.2024</v>
      </c>
      <c r="AW44" s="128" t="str">
        <f t="shared" si="7"/>
        <v>LUNA</v>
      </c>
      <c r="AX44" s="46"/>
    </row>
    <row r="45" spans="1:51" x14ac:dyDescent="0.2">
      <c r="B45" s="86" t="s">
        <v>293</v>
      </c>
      <c r="C45" s="127" t="b">
        <f t="shared" si="4"/>
        <v>0</v>
      </c>
      <c r="D45" s="46" t="s">
        <v>447</v>
      </c>
      <c r="E45" s="46" t="str">
        <f t="shared" si="0"/>
        <v>2024</v>
      </c>
      <c r="F45" s="46" t="s">
        <v>69</v>
      </c>
      <c r="G45" s="130" t="s">
        <v>70</v>
      </c>
      <c r="H45" s="46" t="s">
        <v>71</v>
      </c>
      <c r="I45" s="115">
        <f t="shared" si="8"/>
        <v>0</v>
      </c>
      <c r="J45" s="38">
        <v>0</v>
      </c>
      <c r="K45" s="38">
        <v>0</v>
      </c>
      <c r="L45" s="106">
        <f t="shared" si="5"/>
        <v>0</v>
      </c>
      <c r="M45" s="106">
        <v>0</v>
      </c>
      <c r="N45" s="106">
        <v>0</v>
      </c>
      <c r="O45" s="38">
        <f t="shared" si="1"/>
        <v>0</v>
      </c>
      <c r="P45" s="106">
        <v>0</v>
      </c>
      <c r="Q45" s="106">
        <v>0</v>
      </c>
      <c r="R45" s="38">
        <f t="shared" si="9"/>
        <v>0</v>
      </c>
      <c r="S45" s="38">
        <v>0</v>
      </c>
      <c r="T45" s="38">
        <v>0</v>
      </c>
      <c r="U45" s="38">
        <v>0</v>
      </c>
      <c r="V45" s="38">
        <v>0</v>
      </c>
      <c r="W45" s="38">
        <v>0</v>
      </c>
      <c r="X45" s="38">
        <v>0</v>
      </c>
      <c r="Y45" s="38">
        <f t="shared" si="2"/>
        <v>0</v>
      </c>
      <c r="Z45" s="38">
        <v>0</v>
      </c>
      <c r="AA45" s="38">
        <v>0</v>
      </c>
      <c r="AB45" s="38" t="s">
        <v>46</v>
      </c>
      <c r="AC45" s="38">
        <v>512.83000000000004</v>
      </c>
      <c r="AD45" s="38">
        <v>97.43</v>
      </c>
      <c r="AE45" s="38">
        <f t="shared" si="13"/>
        <v>7.6999999999998181E-3</v>
      </c>
      <c r="AF45" s="38">
        <v>0</v>
      </c>
      <c r="AG45" s="38">
        <v>0</v>
      </c>
      <c r="AH45" s="38">
        <v>0</v>
      </c>
      <c r="AI45" s="38">
        <v>0</v>
      </c>
      <c r="AJ45" s="38">
        <f t="shared" si="12"/>
        <v>0</v>
      </c>
      <c r="AK45" s="38">
        <v>0</v>
      </c>
      <c r="AL45" s="83">
        <v>0</v>
      </c>
      <c r="AM45" s="48" t="str">
        <f>VLOOKUP(B45,'[1]JC 29.02.2024 16_Bimed_final'!$A$2:$AG$259,29,0)</f>
        <v>F.11/02/2024-CME SP ZOO</v>
      </c>
      <c r="AN45" s="48">
        <f>VLOOKUP(B45,'[1]JC 29.02.2024 16_Bimed_final'!$A$2:$AG$259,30,0)</f>
        <v>51000178</v>
      </c>
      <c r="AO45" s="48" t="str">
        <f>VLOOKUP(B45,'[1]JC 29.02.2024 16_Bimed_final'!$A$2:$AG$259,31,0)</f>
        <v>07.02.2024</v>
      </c>
      <c r="AP45" s="48">
        <f>VLOOKUP(B45,'[1]JC 29.02.2024 16_Bimed_final'!$A$2:$AG$259,32,0)</f>
        <v>4.976</v>
      </c>
      <c r="AQ45" s="48" t="str">
        <f>VLOOKUP(B45,'[1]JC 29.02.2024 16_Bimed_final'!$A$2:$AG$259,33,0)</f>
        <v>RON</v>
      </c>
      <c r="AR45" s="46"/>
      <c r="AS45" s="46"/>
      <c r="AT45" s="46"/>
      <c r="AU45" s="46"/>
      <c r="AV45" s="82" t="str">
        <f t="shared" si="6"/>
        <v>02.2024</v>
      </c>
      <c r="AW45" s="128" t="str">
        <f t="shared" si="7"/>
        <v>LUNA</v>
      </c>
      <c r="AX45" s="46"/>
    </row>
    <row r="46" spans="1:51" x14ac:dyDescent="0.2">
      <c r="B46" s="86" t="s">
        <v>294</v>
      </c>
      <c r="C46" s="127" t="b">
        <f t="shared" si="4"/>
        <v>0</v>
      </c>
      <c r="D46" s="46" t="s">
        <v>447</v>
      </c>
      <c r="E46" s="46" t="str">
        <f t="shared" si="0"/>
        <v>2024</v>
      </c>
      <c r="F46" s="46" t="s">
        <v>69</v>
      </c>
      <c r="G46" s="98" t="s">
        <v>70</v>
      </c>
      <c r="H46" s="46" t="s">
        <v>71</v>
      </c>
      <c r="I46" s="115">
        <f t="shared" si="8"/>
        <v>0</v>
      </c>
      <c r="J46" s="38">
        <v>0</v>
      </c>
      <c r="K46" s="38">
        <v>0</v>
      </c>
      <c r="L46" s="106">
        <f t="shared" si="5"/>
        <v>0</v>
      </c>
      <c r="M46" s="106">
        <v>0</v>
      </c>
      <c r="N46" s="106">
        <v>0</v>
      </c>
      <c r="O46" s="38">
        <f t="shared" si="1"/>
        <v>0</v>
      </c>
      <c r="P46" s="106">
        <v>0</v>
      </c>
      <c r="Q46" s="106">
        <v>0</v>
      </c>
      <c r="R46" s="38">
        <f t="shared" si="9"/>
        <v>0</v>
      </c>
      <c r="S46" s="38">
        <v>0</v>
      </c>
      <c r="T46" s="38">
        <v>0</v>
      </c>
      <c r="U46" s="38">
        <v>0</v>
      </c>
      <c r="V46" s="38">
        <v>0</v>
      </c>
      <c r="W46" s="38">
        <v>0</v>
      </c>
      <c r="X46" s="38">
        <v>0</v>
      </c>
      <c r="Y46" s="38">
        <f t="shared" si="2"/>
        <v>0</v>
      </c>
      <c r="Z46" s="38">
        <v>0</v>
      </c>
      <c r="AA46" s="38">
        <v>0</v>
      </c>
      <c r="AB46" s="38" t="s">
        <v>46</v>
      </c>
      <c r="AC46" s="38">
        <v>5147.37</v>
      </c>
      <c r="AD46" s="38">
        <v>977.98</v>
      </c>
      <c r="AE46" s="38">
        <f t="shared" si="13"/>
        <v>2.0300000000020191E-2</v>
      </c>
      <c r="AF46" s="38">
        <v>0</v>
      </c>
      <c r="AG46" s="38">
        <v>0</v>
      </c>
      <c r="AH46" s="38">
        <v>0</v>
      </c>
      <c r="AI46" s="38">
        <v>0</v>
      </c>
      <c r="AJ46" s="38">
        <f t="shared" si="12"/>
        <v>0</v>
      </c>
      <c r="AK46" s="38">
        <v>0</v>
      </c>
      <c r="AL46" s="83">
        <v>0</v>
      </c>
      <c r="AM46" s="48" t="str">
        <f>VLOOKUP(B46,'[1]JC 29.02.2024 16_Bimed_final'!$A$2:$AG$259,29,0)</f>
        <v>F.12/02/2024-CME SP ZOO</v>
      </c>
      <c r="AN46" s="48">
        <f>VLOOKUP(B46,'[1]JC 29.02.2024 16_Bimed_final'!$A$2:$AG$259,30,0)</f>
        <v>51000179</v>
      </c>
      <c r="AO46" s="48" t="str">
        <f>VLOOKUP(B46,'[1]JC 29.02.2024 16_Bimed_final'!$A$2:$AG$259,31,0)</f>
        <v>07.02.2024</v>
      </c>
      <c r="AP46" s="48">
        <f>VLOOKUP(B46,'[1]JC 29.02.2024 16_Bimed_final'!$A$2:$AG$259,32,0)</f>
        <v>4.976</v>
      </c>
      <c r="AQ46" s="48" t="str">
        <f>VLOOKUP(B46,'[1]JC 29.02.2024 16_Bimed_final'!$A$2:$AG$259,33,0)</f>
        <v>RON</v>
      </c>
      <c r="AR46" s="46"/>
      <c r="AS46" s="46"/>
      <c r="AT46" s="46"/>
      <c r="AU46" s="46"/>
      <c r="AV46" s="82" t="str">
        <f t="shared" si="6"/>
        <v>02.2024</v>
      </c>
      <c r="AW46" s="128" t="str">
        <f t="shared" si="7"/>
        <v>LUNA</v>
      </c>
      <c r="AX46" s="46"/>
    </row>
    <row r="47" spans="1:51" x14ac:dyDescent="0.2">
      <c r="B47" s="86" t="s">
        <v>295</v>
      </c>
      <c r="C47" s="127" t="b">
        <f t="shared" si="4"/>
        <v>0</v>
      </c>
      <c r="D47" s="46" t="s">
        <v>447</v>
      </c>
      <c r="E47" s="46" t="str">
        <f t="shared" si="0"/>
        <v>2024</v>
      </c>
      <c r="F47" s="48" t="s">
        <v>69</v>
      </c>
      <c r="G47" s="98" t="s">
        <v>70</v>
      </c>
      <c r="H47" s="48" t="s">
        <v>71</v>
      </c>
      <c r="I47" s="115">
        <f t="shared" si="8"/>
        <v>0</v>
      </c>
      <c r="J47" s="38">
        <v>0</v>
      </c>
      <c r="K47" s="38">
        <v>0</v>
      </c>
      <c r="L47" s="106">
        <f t="shared" si="5"/>
        <v>0</v>
      </c>
      <c r="M47" s="106">
        <v>0</v>
      </c>
      <c r="N47" s="106">
        <v>0</v>
      </c>
      <c r="O47" s="38">
        <f t="shared" si="1"/>
        <v>0</v>
      </c>
      <c r="P47" s="106">
        <v>0</v>
      </c>
      <c r="Q47" s="106">
        <v>0</v>
      </c>
      <c r="R47" s="38">
        <f t="shared" si="9"/>
        <v>0</v>
      </c>
      <c r="S47" s="38">
        <v>0</v>
      </c>
      <c r="T47" s="38">
        <v>0</v>
      </c>
      <c r="U47" s="38">
        <v>0</v>
      </c>
      <c r="V47" s="38">
        <v>0</v>
      </c>
      <c r="W47" s="38">
        <v>0</v>
      </c>
      <c r="X47" s="38">
        <v>0</v>
      </c>
      <c r="Y47" s="38">
        <f t="shared" si="2"/>
        <v>0</v>
      </c>
      <c r="Z47" s="38">
        <v>0</v>
      </c>
      <c r="AA47" s="38">
        <v>0</v>
      </c>
      <c r="AB47" s="38" t="s">
        <v>46</v>
      </c>
      <c r="AC47" s="38">
        <v>667.08</v>
      </c>
      <c r="AD47" s="38">
        <v>126.74</v>
      </c>
      <c r="AE47" s="38">
        <f t="shared" si="13"/>
        <v>5.2000000000163027E-3</v>
      </c>
      <c r="AF47" s="38">
        <v>0</v>
      </c>
      <c r="AG47" s="38">
        <v>0</v>
      </c>
      <c r="AH47" s="38">
        <v>0</v>
      </c>
      <c r="AI47" s="38">
        <v>0</v>
      </c>
      <c r="AJ47" s="38">
        <f t="shared" si="12"/>
        <v>0</v>
      </c>
      <c r="AK47" s="38">
        <v>0</v>
      </c>
      <c r="AL47" s="83">
        <v>0</v>
      </c>
      <c r="AM47" s="48" t="str">
        <f>VLOOKUP(B47,'[1]JC 29.02.2024 16_Bimed_final'!$A$2:$AG$259,29,0)</f>
        <v>F.13/02/2024-CME SP ZOO</v>
      </c>
      <c r="AN47" s="48">
        <f>VLOOKUP(B47,'[1]JC 29.02.2024 16_Bimed_final'!$A$2:$AG$259,30,0)</f>
        <v>51000180</v>
      </c>
      <c r="AO47" s="48" t="str">
        <f>VLOOKUP(B47,'[1]JC 29.02.2024 16_Bimed_final'!$A$2:$AG$259,31,0)</f>
        <v>07.02.2024</v>
      </c>
      <c r="AP47" s="48">
        <f>VLOOKUP(B47,'[1]JC 29.02.2024 16_Bimed_final'!$A$2:$AG$259,32,0)</f>
        <v>4.976</v>
      </c>
      <c r="AQ47" s="48" t="str">
        <f>VLOOKUP(B47,'[1]JC 29.02.2024 16_Bimed_final'!$A$2:$AG$259,33,0)</f>
        <v>RON</v>
      </c>
      <c r="AR47" s="46"/>
      <c r="AS47" s="46"/>
      <c r="AT47" s="46"/>
      <c r="AU47" s="46"/>
      <c r="AV47" s="82" t="str">
        <f t="shared" si="6"/>
        <v>02.2024</v>
      </c>
      <c r="AW47" s="128" t="str">
        <f t="shared" si="7"/>
        <v>LUNA</v>
      </c>
      <c r="AX47" s="46"/>
    </row>
    <row r="48" spans="1:51" x14ac:dyDescent="0.2">
      <c r="B48" s="86" t="s">
        <v>296</v>
      </c>
      <c r="C48" s="127" t="b">
        <f t="shared" si="4"/>
        <v>0</v>
      </c>
      <c r="D48" s="46" t="s">
        <v>447</v>
      </c>
      <c r="E48" s="46" t="str">
        <f t="shared" si="0"/>
        <v>2024</v>
      </c>
      <c r="F48" s="48" t="s">
        <v>69</v>
      </c>
      <c r="G48" s="33" t="s">
        <v>70</v>
      </c>
      <c r="H48" s="48" t="s">
        <v>71</v>
      </c>
      <c r="I48" s="115">
        <f t="shared" si="8"/>
        <v>0</v>
      </c>
      <c r="J48" s="38">
        <v>0</v>
      </c>
      <c r="K48" s="38">
        <v>0</v>
      </c>
      <c r="L48" s="106">
        <f t="shared" si="5"/>
        <v>0</v>
      </c>
      <c r="M48" s="106">
        <v>0</v>
      </c>
      <c r="N48" s="106">
        <v>0</v>
      </c>
      <c r="O48" s="38">
        <f t="shared" si="1"/>
        <v>0</v>
      </c>
      <c r="P48" s="106">
        <v>0</v>
      </c>
      <c r="Q48" s="106">
        <v>0</v>
      </c>
      <c r="R48" s="38">
        <f t="shared" si="9"/>
        <v>0</v>
      </c>
      <c r="S48" s="38">
        <v>0</v>
      </c>
      <c r="T48" s="38">
        <v>0</v>
      </c>
      <c r="U48" s="38">
        <v>0</v>
      </c>
      <c r="V48" s="38">
        <v>0</v>
      </c>
      <c r="W48" s="38">
        <v>0</v>
      </c>
      <c r="X48" s="38">
        <v>0</v>
      </c>
      <c r="Y48" s="38">
        <f t="shared" si="2"/>
        <v>0</v>
      </c>
      <c r="Z48" s="38">
        <v>0</v>
      </c>
      <c r="AA48" s="38">
        <v>0</v>
      </c>
      <c r="AB48" s="38" t="s">
        <v>46</v>
      </c>
      <c r="AC48" s="38">
        <v>405.15</v>
      </c>
      <c r="AD48" s="38">
        <v>76.98</v>
      </c>
      <c r="AE48" s="38">
        <f t="shared" ref="AE48:AE70" si="14">AC48*19%-AD48</f>
        <v>-1.5000000000071623E-3</v>
      </c>
      <c r="AF48" s="38"/>
      <c r="AG48" s="38"/>
      <c r="AH48" s="38">
        <v>0</v>
      </c>
      <c r="AI48" s="38">
        <v>0</v>
      </c>
      <c r="AJ48" s="38">
        <f t="shared" si="12"/>
        <v>0</v>
      </c>
      <c r="AK48" s="38"/>
      <c r="AL48" s="83"/>
      <c r="AM48" s="48" t="str">
        <f>VLOOKUP(B48,'[1]JC 29.02.2024 16_Bimed_final'!$A$2:$AG$259,29,0)</f>
        <v>F.14/02/2024-CME SP ZOO</v>
      </c>
      <c r="AN48" s="48">
        <f>VLOOKUP(B48,'[1]JC 29.02.2024 16_Bimed_final'!$A$2:$AG$259,30,0)</f>
        <v>51000181</v>
      </c>
      <c r="AO48" s="48" t="str">
        <f>VLOOKUP(B48,'[1]JC 29.02.2024 16_Bimed_final'!$A$2:$AG$259,31,0)</f>
        <v>07.02.2024</v>
      </c>
      <c r="AP48" s="48">
        <f>VLOOKUP(B48,'[1]JC 29.02.2024 16_Bimed_final'!$A$2:$AG$259,32,0)</f>
        <v>4.976</v>
      </c>
      <c r="AQ48" s="48" t="str">
        <f>VLOOKUP(B48,'[1]JC 29.02.2024 16_Bimed_final'!$A$2:$AG$259,33,0)</f>
        <v>RON</v>
      </c>
      <c r="AR48" s="46"/>
      <c r="AS48" s="46"/>
      <c r="AT48" s="46"/>
      <c r="AU48" s="46"/>
      <c r="AV48" s="82" t="str">
        <f t="shared" si="6"/>
        <v>02.2024</v>
      </c>
      <c r="AW48" s="128" t="str">
        <f t="shared" si="7"/>
        <v>LUNA</v>
      </c>
      <c r="AX48" s="46"/>
    </row>
    <row r="49" spans="2:50" x14ac:dyDescent="0.2">
      <c r="B49" s="86" t="s">
        <v>297</v>
      </c>
      <c r="C49" s="127" t="b">
        <f t="shared" si="4"/>
        <v>0</v>
      </c>
      <c r="D49" s="46" t="s">
        <v>447</v>
      </c>
      <c r="E49" s="46" t="str">
        <f t="shared" si="0"/>
        <v>2024</v>
      </c>
      <c r="F49" s="48" t="s">
        <v>69</v>
      </c>
      <c r="G49" s="98" t="s">
        <v>70</v>
      </c>
      <c r="H49" s="48" t="s">
        <v>71</v>
      </c>
      <c r="I49" s="115">
        <f t="shared" si="8"/>
        <v>0</v>
      </c>
      <c r="J49" s="38">
        <v>0</v>
      </c>
      <c r="K49" s="38">
        <v>0</v>
      </c>
      <c r="L49" s="106">
        <f t="shared" si="5"/>
        <v>0</v>
      </c>
      <c r="M49" s="106">
        <v>0</v>
      </c>
      <c r="N49" s="106">
        <v>0</v>
      </c>
      <c r="O49" s="38">
        <f t="shared" si="1"/>
        <v>0</v>
      </c>
      <c r="P49" s="106">
        <v>0</v>
      </c>
      <c r="Q49" s="106">
        <v>0</v>
      </c>
      <c r="R49" s="38">
        <f t="shared" si="9"/>
        <v>0</v>
      </c>
      <c r="S49" s="38">
        <v>0</v>
      </c>
      <c r="T49" s="38">
        <v>0</v>
      </c>
      <c r="U49" s="38">
        <v>0</v>
      </c>
      <c r="V49" s="38">
        <v>0</v>
      </c>
      <c r="W49" s="38">
        <v>0</v>
      </c>
      <c r="X49" s="38">
        <v>0</v>
      </c>
      <c r="Y49" s="38">
        <f t="shared" si="2"/>
        <v>0</v>
      </c>
      <c r="Z49" s="38">
        <v>0</v>
      </c>
      <c r="AA49" s="38">
        <v>0</v>
      </c>
      <c r="AB49" s="38" t="s">
        <v>46</v>
      </c>
      <c r="AC49" s="38">
        <v>613.42999999999995</v>
      </c>
      <c r="AD49" s="38">
        <v>116.55</v>
      </c>
      <c r="AE49" s="38">
        <f t="shared" si="13"/>
        <v>1.6999999999995907E-3</v>
      </c>
      <c r="AF49" s="38"/>
      <c r="AG49" s="38"/>
      <c r="AH49" s="38">
        <v>0</v>
      </c>
      <c r="AI49" s="38">
        <v>0</v>
      </c>
      <c r="AJ49" s="38">
        <f t="shared" si="12"/>
        <v>0</v>
      </c>
      <c r="AK49" s="38"/>
      <c r="AL49" s="83"/>
      <c r="AM49" s="48" t="str">
        <f>VLOOKUP(B49,'[1]JC 29.02.2024 16_Bimed_final'!$A$2:$AG$259,29,0)</f>
        <v>F.16/02/2024-CME SP ZOO</v>
      </c>
      <c r="AN49" s="48">
        <f>VLOOKUP(B49,'[1]JC 29.02.2024 16_Bimed_final'!$A$2:$AG$259,30,0)</f>
        <v>51000182</v>
      </c>
      <c r="AO49" s="48" t="str">
        <f>VLOOKUP(B49,'[1]JC 29.02.2024 16_Bimed_final'!$A$2:$AG$259,31,0)</f>
        <v>07.02.2024</v>
      </c>
      <c r="AP49" s="48">
        <f>VLOOKUP(B49,'[1]JC 29.02.2024 16_Bimed_final'!$A$2:$AG$259,32,0)</f>
        <v>4.9767000000000001</v>
      </c>
      <c r="AQ49" s="48" t="str">
        <f>VLOOKUP(B49,'[1]JC 29.02.2024 16_Bimed_final'!$A$2:$AG$259,33,0)</f>
        <v>RON</v>
      </c>
      <c r="AR49" s="46"/>
      <c r="AS49" s="46"/>
      <c r="AT49" s="46"/>
      <c r="AU49" s="46"/>
      <c r="AV49" s="82" t="str">
        <f t="shared" si="6"/>
        <v>02.2024</v>
      </c>
      <c r="AW49" s="128" t="str">
        <f t="shared" si="7"/>
        <v>LUNA</v>
      </c>
      <c r="AX49" s="46"/>
    </row>
    <row r="50" spans="2:50" x14ac:dyDescent="0.2">
      <c r="B50" s="124" t="s">
        <v>298</v>
      </c>
      <c r="C50" s="127" t="b">
        <f t="shared" si="4"/>
        <v>0</v>
      </c>
      <c r="D50" s="46" t="s">
        <v>447</v>
      </c>
      <c r="E50" s="46" t="str">
        <f t="shared" si="0"/>
        <v>2024</v>
      </c>
      <c r="F50" s="46" t="s">
        <v>69</v>
      </c>
      <c r="G50" s="130" t="s">
        <v>70</v>
      </c>
      <c r="H50" s="46" t="s">
        <v>71</v>
      </c>
      <c r="I50" s="115">
        <f t="shared" si="8"/>
        <v>0</v>
      </c>
      <c r="J50" s="38">
        <v>0</v>
      </c>
      <c r="K50" s="38">
        <v>0</v>
      </c>
      <c r="L50" s="106">
        <f t="shared" si="5"/>
        <v>0</v>
      </c>
      <c r="M50" s="106">
        <v>0</v>
      </c>
      <c r="N50" s="106">
        <v>0</v>
      </c>
      <c r="O50" s="38">
        <f t="shared" si="1"/>
        <v>0</v>
      </c>
      <c r="P50" s="106">
        <v>0</v>
      </c>
      <c r="Q50" s="106">
        <v>0</v>
      </c>
      <c r="R50" s="38">
        <f t="shared" si="9"/>
        <v>0</v>
      </c>
      <c r="S50" s="38">
        <v>0</v>
      </c>
      <c r="T50" s="38">
        <v>0</v>
      </c>
      <c r="U50" s="38">
        <v>0</v>
      </c>
      <c r="V50" s="38">
        <v>0</v>
      </c>
      <c r="W50" s="38">
        <v>0</v>
      </c>
      <c r="X50" s="38">
        <v>0</v>
      </c>
      <c r="Y50" s="38">
        <f t="shared" si="2"/>
        <v>0</v>
      </c>
      <c r="Z50" s="38">
        <v>0</v>
      </c>
      <c r="AA50" s="38">
        <v>0</v>
      </c>
      <c r="AB50" s="38" t="s">
        <v>46</v>
      </c>
      <c r="AC50" s="38">
        <v>301.69</v>
      </c>
      <c r="AD50" s="38">
        <v>57.32</v>
      </c>
      <c r="AE50" s="38">
        <f t="shared" si="13"/>
        <v>1.1000000000009891E-3</v>
      </c>
      <c r="AF50" s="38">
        <v>0</v>
      </c>
      <c r="AG50" s="38">
        <v>0</v>
      </c>
      <c r="AH50" s="38">
        <v>0</v>
      </c>
      <c r="AI50" s="38">
        <v>0</v>
      </c>
      <c r="AJ50" s="38">
        <f t="shared" si="12"/>
        <v>0</v>
      </c>
      <c r="AK50" s="38">
        <v>0</v>
      </c>
      <c r="AL50" s="83">
        <v>0</v>
      </c>
      <c r="AM50" s="48" t="str">
        <f>VLOOKUP(B50,'[1]JC 29.02.2024 16_Bimed_final'!$A$2:$AG$259,29,0)</f>
        <v>F.17/02/2024-CME SP ZOO</v>
      </c>
      <c r="AN50" s="48">
        <f>VLOOKUP(B50,'[1]JC 29.02.2024 16_Bimed_final'!$A$2:$AG$259,30,0)</f>
        <v>51000183</v>
      </c>
      <c r="AO50" s="48" t="str">
        <f>VLOOKUP(B50,'[1]JC 29.02.2024 16_Bimed_final'!$A$2:$AG$259,31,0)</f>
        <v>07.02.2024</v>
      </c>
      <c r="AP50" s="48">
        <f>VLOOKUP(B50,'[1]JC 29.02.2024 16_Bimed_final'!$A$2:$AG$259,32,0)</f>
        <v>4.976</v>
      </c>
      <c r="AQ50" s="48" t="str">
        <f>VLOOKUP(B50,'[1]JC 29.02.2024 16_Bimed_final'!$A$2:$AG$259,33,0)</f>
        <v>RON</v>
      </c>
      <c r="AR50" s="46"/>
      <c r="AS50" s="46"/>
      <c r="AT50" s="46"/>
      <c r="AU50" s="46"/>
      <c r="AV50" s="82" t="str">
        <f t="shared" si="6"/>
        <v>02.2024</v>
      </c>
      <c r="AW50" s="128" t="str">
        <f t="shared" si="7"/>
        <v>LUNA</v>
      </c>
      <c r="AX50" s="46"/>
    </row>
    <row r="51" spans="2:50" x14ac:dyDescent="0.2">
      <c r="B51" s="86" t="s">
        <v>299</v>
      </c>
      <c r="C51" s="127" t="b">
        <f t="shared" si="4"/>
        <v>0</v>
      </c>
      <c r="D51" s="46" t="s">
        <v>447</v>
      </c>
      <c r="E51" s="46" t="str">
        <f t="shared" si="0"/>
        <v>2024</v>
      </c>
      <c r="F51" s="46" t="s">
        <v>69</v>
      </c>
      <c r="G51" s="130" t="s">
        <v>70</v>
      </c>
      <c r="H51" s="46" t="s">
        <v>71</v>
      </c>
      <c r="I51" s="115">
        <f t="shared" si="8"/>
        <v>0</v>
      </c>
      <c r="J51" s="38">
        <v>0</v>
      </c>
      <c r="K51" s="38">
        <v>0</v>
      </c>
      <c r="L51" s="106">
        <f t="shared" si="5"/>
        <v>0</v>
      </c>
      <c r="M51" s="106">
        <v>0</v>
      </c>
      <c r="N51" s="106">
        <v>0</v>
      </c>
      <c r="O51" s="38">
        <f t="shared" si="1"/>
        <v>0</v>
      </c>
      <c r="P51" s="106">
        <v>0</v>
      </c>
      <c r="Q51" s="106">
        <v>0</v>
      </c>
      <c r="R51" s="38">
        <f t="shared" si="9"/>
        <v>0</v>
      </c>
      <c r="S51" s="38">
        <v>0</v>
      </c>
      <c r="T51" s="38">
        <v>0</v>
      </c>
      <c r="U51" s="38">
        <v>0</v>
      </c>
      <c r="V51" s="38">
        <v>0</v>
      </c>
      <c r="W51" s="38">
        <v>0</v>
      </c>
      <c r="X51" s="38">
        <v>0</v>
      </c>
      <c r="Y51" s="38">
        <f t="shared" si="2"/>
        <v>0</v>
      </c>
      <c r="Z51" s="38">
        <v>0</v>
      </c>
      <c r="AA51" s="38">
        <v>0</v>
      </c>
      <c r="AB51" s="38" t="s">
        <v>46</v>
      </c>
      <c r="AC51" s="38">
        <v>451.82</v>
      </c>
      <c r="AD51" s="38">
        <v>85.84</v>
      </c>
      <c r="AE51" s="38">
        <f t="shared" si="13"/>
        <v>5.7999999999935881E-3</v>
      </c>
      <c r="AF51" s="38">
        <v>0</v>
      </c>
      <c r="AG51" s="38">
        <v>0</v>
      </c>
      <c r="AH51" s="38">
        <v>0</v>
      </c>
      <c r="AI51" s="38">
        <v>0</v>
      </c>
      <c r="AJ51" s="38">
        <f t="shared" si="12"/>
        <v>0</v>
      </c>
      <c r="AK51" s="38">
        <v>0</v>
      </c>
      <c r="AL51" s="83">
        <v>0</v>
      </c>
      <c r="AM51" s="48" t="str">
        <f>VLOOKUP(B51,'[1]JC 29.02.2024 16_Bimed_final'!$A$2:$AG$259,29,0)</f>
        <v>F.15/02/2024-CME SP ZOO</v>
      </c>
      <c r="AN51" s="48">
        <f>VLOOKUP(B51,'[1]JC 29.02.2024 16_Bimed_final'!$A$2:$AG$259,30,0)</f>
        <v>51000206</v>
      </c>
      <c r="AO51" s="48" t="str">
        <f>VLOOKUP(B51,'[1]JC 29.02.2024 16_Bimed_final'!$A$2:$AG$259,31,0)</f>
        <v>07.02.2024</v>
      </c>
      <c r="AP51" s="48">
        <f>VLOOKUP(B51,'[1]JC 29.02.2024 16_Bimed_final'!$A$2:$AG$259,32,0)</f>
        <v>4.976</v>
      </c>
      <c r="AQ51" s="48" t="str">
        <f>VLOOKUP(B51,'[1]JC 29.02.2024 16_Bimed_final'!$A$2:$AG$259,33,0)</f>
        <v>RON</v>
      </c>
      <c r="AR51" s="46"/>
      <c r="AS51" s="46"/>
      <c r="AT51" s="46"/>
      <c r="AU51" s="46"/>
      <c r="AV51" s="82" t="str">
        <f t="shared" si="6"/>
        <v>02.2024</v>
      </c>
      <c r="AW51" s="128" t="str">
        <f t="shared" si="7"/>
        <v>LUNA</v>
      </c>
      <c r="AX51" s="46"/>
    </row>
    <row r="52" spans="2:50" x14ac:dyDescent="0.2">
      <c r="B52" s="86" t="s">
        <v>282</v>
      </c>
      <c r="C52" s="127" t="b">
        <f t="shared" si="4"/>
        <v>0</v>
      </c>
      <c r="D52" s="46" t="s">
        <v>445</v>
      </c>
      <c r="E52" s="46" t="str">
        <f t="shared" si="0"/>
        <v>2024</v>
      </c>
      <c r="F52" s="46" t="s">
        <v>240</v>
      </c>
      <c r="G52" s="98" t="s">
        <v>249</v>
      </c>
      <c r="H52" s="46" t="s">
        <v>72</v>
      </c>
      <c r="I52" s="115">
        <f t="shared" si="8"/>
        <v>0</v>
      </c>
      <c r="J52" s="38">
        <v>0</v>
      </c>
      <c r="K52" s="38">
        <v>0</v>
      </c>
      <c r="L52" s="106">
        <f t="shared" si="5"/>
        <v>0</v>
      </c>
      <c r="M52" s="156">
        <v>85.32</v>
      </c>
      <c r="N52" s="156">
        <v>7.68</v>
      </c>
      <c r="O52" s="38">
        <f t="shared" si="1"/>
        <v>-1.200000000000756E-3</v>
      </c>
      <c r="P52" s="106">
        <v>0</v>
      </c>
      <c r="Q52" s="106">
        <v>0</v>
      </c>
      <c r="R52" s="38">
        <f t="shared" si="9"/>
        <v>0</v>
      </c>
      <c r="S52" s="38">
        <v>0</v>
      </c>
      <c r="T52" s="38">
        <v>0</v>
      </c>
      <c r="U52" s="38">
        <v>0</v>
      </c>
      <c r="V52" s="38">
        <v>0</v>
      </c>
      <c r="W52" s="38">
        <v>0</v>
      </c>
      <c r="X52" s="38">
        <v>0</v>
      </c>
      <c r="Y52" s="38">
        <f t="shared" si="2"/>
        <v>0</v>
      </c>
      <c r="Z52" s="38">
        <v>0</v>
      </c>
      <c r="AA52" s="38">
        <v>0</v>
      </c>
      <c r="AB52" s="38" t="s">
        <v>46</v>
      </c>
      <c r="AC52" s="38">
        <v>0</v>
      </c>
      <c r="AD52" s="38">
        <v>0</v>
      </c>
      <c r="AE52" s="38">
        <f t="shared" si="14"/>
        <v>0</v>
      </c>
      <c r="AF52" s="38">
        <v>0</v>
      </c>
      <c r="AG52" s="38">
        <v>0</v>
      </c>
      <c r="AH52" s="38">
        <v>0</v>
      </c>
      <c r="AI52" s="38">
        <v>0</v>
      </c>
      <c r="AJ52" s="38">
        <f t="shared" si="12"/>
        <v>0</v>
      </c>
      <c r="AK52" s="38">
        <v>0</v>
      </c>
      <c r="AL52" s="83">
        <v>0</v>
      </c>
      <c r="AM52" s="48" t="str">
        <f>VLOOKUP(B52,'[1]JC 29.02.2024 16_Bimed_final'!$A$2:$AG$259,29,0)</f>
        <v>BF.0022-NAZAR REST</v>
      </c>
      <c r="AN52" s="48">
        <f>VLOOKUP(B52,'[1]JC 29.02.2024 16_Bimed_final'!$A$2:$AG$259,30,0)</f>
        <v>19000075</v>
      </c>
      <c r="AO52" s="48" t="str">
        <f>VLOOKUP(B52,'[1]JC 29.02.2024 16_Bimed_final'!$A$2:$AG$259,31,0)</f>
        <v>08.02.2024</v>
      </c>
      <c r="AP52" s="48">
        <f>VLOOKUP(B52,'[1]JC 29.02.2024 16_Bimed_final'!$A$2:$AG$259,32,0)</f>
        <v>0</v>
      </c>
      <c r="AQ52" s="48" t="str">
        <f>VLOOKUP(B52,'[1]JC 29.02.2024 16_Bimed_final'!$A$2:$AG$259,33,0)</f>
        <v>RON</v>
      </c>
      <c r="AR52" s="46"/>
      <c r="AS52" s="46"/>
      <c r="AT52" s="46"/>
      <c r="AU52" s="46"/>
      <c r="AV52" s="82" t="str">
        <f t="shared" si="6"/>
        <v>02.2024</v>
      </c>
      <c r="AW52" s="128" t="str">
        <f t="shared" si="7"/>
        <v>LUNA</v>
      </c>
      <c r="AX52" s="46"/>
    </row>
    <row r="53" spans="2:50" x14ac:dyDescent="0.2">
      <c r="B53" s="86" t="s">
        <v>300</v>
      </c>
      <c r="C53" s="127" t="b">
        <f t="shared" si="4"/>
        <v>0</v>
      </c>
      <c r="D53" s="46" t="s">
        <v>448</v>
      </c>
      <c r="E53" s="46" t="str">
        <f t="shared" si="0"/>
        <v>2024</v>
      </c>
      <c r="F53" s="48" t="s">
        <v>240</v>
      </c>
      <c r="G53" s="98" t="s">
        <v>249</v>
      </c>
      <c r="H53" s="48" t="s">
        <v>72</v>
      </c>
      <c r="I53" s="115">
        <f t="shared" si="8"/>
        <v>0</v>
      </c>
      <c r="J53" s="38">
        <v>0</v>
      </c>
      <c r="K53" s="38">
        <v>0</v>
      </c>
      <c r="L53" s="106">
        <f t="shared" si="5"/>
        <v>0</v>
      </c>
      <c r="M53" s="156">
        <v>73.39</v>
      </c>
      <c r="N53" s="156">
        <v>6.61</v>
      </c>
      <c r="O53" s="38">
        <f t="shared" si="1"/>
        <v>-4.9000000000001265E-3</v>
      </c>
      <c r="P53" s="106">
        <v>0</v>
      </c>
      <c r="Q53" s="106">
        <v>0</v>
      </c>
      <c r="R53" s="38">
        <f t="shared" si="9"/>
        <v>0</v>
      </c>
      <c r="S53" s="38">
        <v>0</v>
      </c>
      <c r="T53" s="38">
        <v>0</v>
      </c>
      <c r="U53" s="38">
        <v>0</v>
      </c>
      <c r="V53" s="38">
        <v>0</v>
      </c>
      <c r="W53" s="38">
        <v>0</v>
      </c>
      <c r="X53" s="38">
        <v>0</v>
      </c>
      <c r="Y53" s="38">
        <f t="shared" si="2"/>
        <v>0</v>
      </c>
      <c r="Z53" s="38">
        <v>0</v>
      </c>
      <c r="AA53" s="38">
        <v>0</v>
      </c>
      <c r="AB53" s="38" t="s">
        <v>46</v>
      </c>
      <c r="AC53" s="38">
        <v>0</v>
      </c>
      <c r="AD53" s="38">
        <v>0</v>
      </c>
      <c r="AE53" s="38">
        <f t="shared" si="14"/>
        <v>0</v>
      </c>
      <c r="AF53" s="38">
        <v>0</v>
      </c>
      <c r="AG53" s="38">
        <v>0</v>
      </c>
      <c r="AH53" s="38">
        <v>0</v>
      </c>
      <c r="AI53" s="38">
        <v>0</v>
      </c>
      <c r="AJ53" s="38">
        <f t="shared" si="12"/>
        <v>0</v>
      </c>
      <c r="AK53" s="38">
        <v>0</v>
      </c>
      <c r="AL53" s="83">
        <v>0</v>
      </c>
      <c r="AM53" s="48" t="str">
        <f>VLOOKUP(B53,'[1]JC 29.02.2024 16_Bimed_final'!$A$2:$AG$259,29,0)</f>
        <v>BF.0026-NAZAR REST</v>
      </c>
      <c r="AN53" s="48">
        <f>VLOOKUP(B53,'[1]JC 29.02.2024 16_Bimed_final'!$A$2:$AG$259,30,0)</f>
        <v>19000076</v>
      </c>
      <c r="AO53" s="48" t="str">
        <f>VLOOKUP(B53,'[1]JC 29.02.2024 16_Bimed_final'!$A$2:$AG$259,31,0)</f>
        <v>09.02.2024</v>
      </c>
      <c r="AP53" s="48">
        <f>VLOOKUP(B53,'[1]JC 29.02.2024 16_Bimed_final'!$A$2:$AG$259,32,0)</f>
        <v>0</v>
      </c>
      <c r="AQ53" s="48" t="str">
        <f>VLOOKUP(B53,'[1]JC 29.02.2024 16_Bimed_final'!$A$2:$AG$259,33,0)</f>
        <v>RON</v>
      </c>
      <c r="AR53" s="46"/>
      <c r="AS53" s="46"/>
      <c r="AT53" s="46"/>
      <c r="AU53" s="46"/>
      <c r="AV53" s="82" t="str">
        <f t="shared" si="6"/>
        <v>02.2024</v>
      </c>
      <c r="AW53" s="128" t="str">
        <f t="shared" si="7"/>
        <v>LUNA</v>
      </c>
      <c r="AX53" s="46"/>
    </row>
    <row r="54" spans="2:50" x14ac:dyDescent="0.2">
      <c r="B54" s="86" t="s">
        <v>301</v>
      </c>
      <c r="C54" s="127" t="b">
        <f t="shared" si="4"/>
        <v>0</v>
      </c>
      <c r="D54" s="46" t="s">
        <v>449</v>
      </c>
      <c r="E54" s="46" t="str">
        <f t="shared" si="0"/>
        <v>2024</v>
      </c>
      <c r="F54" s="48" t="s">
        <v>469</v>
      </c>
      <c r="G54" s="98" t="s">
        <v>497</v>
      </c>
      <c r="H54" s="48" t="s">
        <v>72</v>
      </c>
      <c r="I54" s="115">
        <f t="shared" si="8"/>
        <v>0</v>
      </c>
      <c r="J54" s="38">
        <v>0</v>
      </c>
      <c r="K54" s="38">
        <v>0</v>
      </c>
      <c r="L54" s="106">
        <f t="shared" si="5"/>
        <v>0</v>
      </c>
      <c r="M54" s="156">
        <v>24.68</v>
      </c>
      <c r="N54" s="156">
        <v>2.2200000000000002</v>
      </c>
      <c r="O54" s="38">
        <f t="shared" si="1"/>
        <v>1.1999999999998678E-3</v>
      </c>
      <c r="P54" s="106">
        <v>0</v>
      </c>
      <c r="Q54" s="106">
        <v>0</v>
      </c>
      <c r="R54" s="38">
        <f t="shared" si="9"/>
        <v>0</v>
      </c>
      <c r="S54" s="38">
        <v>0</v>
      </c>
      <c r="T54" s="38">
        <v>0</v>
      </c>
      <c r="U54" s="38">
        <v>0</v>
      </c>
      <c r="V54" s="38">
        <v>0</v>
      </c>
      <c r="W54" s="38">
        <v>0</v>
      </c>
      <c r="X54" s="38">
        <v>0</v>
      </c>
      <c r="Y54" s="38">
        <f t="shared" si="2"/>
        <v>0</v>
      </c>
      <c r="Z54" s="38">
        <v>0</v>
      </c>
      <c r="AA54" s="38">
        <v>0</v>
      </c>
      <c r="AB54" s="38" t="s">
        <v>46</v>
      </c>
      <c r="AC54" s="38">
        <v>0</v>
      </c>
      <c r="AD54" s="38">
        <v>0</v>
      </c>
      <c r="AE54" s="38">
        <f t="shared" si="14"/>
        <v>0</v>
      </c>
      <c r="AF54" s="38"/>
      <c r="AG54" s="38"/>
      <c r="AH54" s="38">
        <v>0</v>
      </c>
      <c r="AI54" s="38">
        <v>0</v>
      </c>
      <c r="AJ54" s="38">
        <f t="shared" si="12"/>
        <v>0</v>
      </c>
      <c r="AK54" s="38"/>
      <c r="AL54" s="83"/>
      <c r="AM54" s="48" t="str">
        <f>VLOOKUP(B54,'[1]JC 29.02.2024 16_Bimed_final'!$A$2:$AG$259,29,0)</f>
        <v>BF.00106 BRICOSTORE ROM</v>
      </c>
      <c r="AN54" s="48">
        <f>VLOOKUP(B54,'[1]JC 29.02.2024 16_Bimed_final'!$A$2:$AG$259,30,0)</f>
        <v>19000079</v>
      </c>
      <c r="AO54" s="48" t="str">
        <f>VLOOKUP(B54,'[1]JC 29.02.2024 16_Bimed_final'!$A$2:$AG$259,31,0)</f>
        <v>22.02.2024</v>
      </c>
      <c r="AP54" s="48">
        <f>VLOOKUP(B54,'[1]JC 29.02.2024 16_Bimed_final'!$A$2:$AG$259,32,0)</f>
        <v>0</v>
      </c>
      <c r="AQ54" s="48" t="str">
        <f>VLOOKUP(B54,'[1]JC 29.02.2024 16_Bimed_final'!$A$2:$AG$259,33,0)</f>
        <v>RON</v>
      </c>
      <c r="AR54" s="46"/>
      <c r="AS54" s="46"/>
      <c r="AT54" s="46"/>
      <c r="AU54" s="46"/>
      <c r="AV54" s="82" t="str">
        <f t="shared" si="6"/>
        <v>02.2024</v>
      </c>
      <c r="AW54" s="128" t="str">
        <f t="shared" si="7"/>
        <v>LUNA</v>
      </c>
      <c r="AX54" s="46"/>
    </row>
    <row r="55" spans="2:50" x14ac:dyDescent="0.2">
      <c r="B55" s="86" t="s">
        <v>285</v>
      </c>
      <c r="C55" s="127" t="b">
        <f t="shared" si="4"/>
        <v>0</v>
      </c>
      <c r="D55" s="46" t="s">
        <v>434</v>
      </c>
      <c r="E55" s="46" t="str">
        <f t="shared" si="0"/>
        <v>2024</v>
      </c>
      <c r="F55" s="48" t="s">
        <v>239</v>
      </c>
      <c r="G55" s="98" t="s">
        <v>248</v>
      </c>
      <c r="H55" s="48" t="s">
        <v>72</v>
      </c>
      <c r="I55" s="115">
        <f t="shared" si="8"/>
        <v>0</v>
      </c>
      <c r="J55" s="38">
        <v>0</v>
      </c>
      <c r="K55" s="38">
        <v>0</v>
      </c>
      <c r="L55" s="106">
        <f t="shared" si="5"/>
        <v>0</v>
      </c>
      <c r="M55" s="156">
        <v>98</v>
      </c>
      <c r="N55" s="156">
        <v>8.82</v>
      </c>
      <c r="O55" s="38">
        <f t="shared" si="1"/>
        <v>0</v>
      </c>
      <c r="P55" s="106">
        <v>0</v>
      </c>
      <c r="Q55" s="106">
        <v>0</v>
      </c>
      <c r="R55" s="38">
        <f t="shared" si="9"/>
        <v>0</v>
      </c>
      <c r="S55" s="38">
        <v>0</v>
      </c>
      <c r="T55" s="38">
        <v>0</v>
      </c>
      <c r="U55" s="38">
        <v>0</v>
      </c>
      <c r="V55" s="38">
        <v>0</v>
      </c>
      <c r="W55" s="38">
        <v>0</v>
      </c>
      <c r="X55" s="38">
        <v>0</v>
      </c>
      <c r="Y55" s="38">
        <f t="shared" si="2"/>
        <v>0</v>
      </c>
      <c r="Z55" s="38">
        <v>0</v>
      </c>
      <c r="AA55" s="38">
        <v>0</v>
      </c>
      <c r="AB55" s="38" t="s">
        <v>46</v>
      </c>
      <c r="AC55" s="38">
        <v>0</v>
      </c>
      <c r="AD55" s="38">
        <v>0</v>
      </c>
      <c r="AE55" s="38">
        <f t="shared" si="14"/>
        <v>0</v>
      </c>
      <c r="AF55" s="38"/>
      <c r="AG55" s="38"/>
      <c r="AH55" s="38">
        <v>0</v>
      </c>
      <c r="AI55" s="38">
        <v>0</v>
      </c>
      <c r="AJ55" s="38">
        <f t="shared" si="12"/>
        <v>0</v>
      </c>
      <c r="AK55" s="38"/>
      <c r="AL55" s="83"/>
      <c r="AM55" s="48" t="str">
        <f>VLOOKUP(B55,'[1]JC 29.02.2024 16_Bimed_final'!$A$2:$AG$259,29,0)</f>
        <v>BF.00038-CARREFOUR ROMANI</v>
      </c>
      <c r="AN55" s="48">
        <f>VLOOKUP(B55,'[1]JC 29.02.2024 16_Bimed_final'!$A$2:$AG$259,30,0)</f>
        <v>19000078</v>
      </c>
      <c r="AO55" s="48" t="str">
        <f>VLOOKUP(B55,'[1]JC 29.02.2024 16_Bimed_final'!$A$2:$AG$259,31,0)</f>
        <v>28.02.2024</v>
      </c>
      <c r="AP55" s="48">
        <f>VLOOKUP(B55,'[1]JC 29.02.2024 16_Bimed_final'!$A$2:$AG$259,32,0)</f>
        <v>0</v>
      </c>
      <c r="AQ55" s="48" t="str">
        <f>VLOOKUP(B55,'[1]JC 29.02.2024 16_Bimed_final'!$A$2:$AG$259,33,0)</f>
        <v>RON</v>
      </c>
      <c r="AR55" s="46"/>
      <c r="AS55" s="46"/>
      <c r="AT55" s="46"/>
      <c r="AU55" s="46"/>
      <c r="AV55" s="82" t="str">
        <f t="shared" si="6"/>
        <v>02.2024</v>
      </c>
      <c r="AW55" s="128" t="str">
        <f t="shared" si="7"/>
        <v>LUNA</v>
      </c>
      <c r="AX55" s="46"/>
    </row>
    <row r="56" spans="2:50" x14ac:dyDescent="0.2">
      <c r="B56" s="86" t="s">
        <v>302</v>
      </c>
      <c r="C56" s="127" t="b">
        <f t="shared" si="4"/>
        <v>0</v>
      </c>
      <c r="D56" s="46" t="s">
        <v>450</v>
      </c>
      <c r="E56" s="46" t="str">
        <f t="shared" ref="E56:E119" si="15">RIGHT(D56,4)</f>
        <v>2023</v>
      </c>
      <c r="F56" s="48" t="s">
        <v>470</v>
      </c>
      <c r="G56" s="98" t="s">
        <v>498</v>
      </c>
      <c r="H56" s="48" t="s">
        <v>75</v>
      </c>
      <c r="I56" s="115">
        <f t="shared" si="8"/>
        <v>-11.99</v>
      </c>
      <c r="J56" s="154">
        <v>-10.08</v>
      </c>
      <c r="K56" s="154">
        <v>-1.91</v>
      </c>
      <c r="L56" s="106">
        <f t="shared" si="5"/>
        <v>-5.2000000000000934E-3</v>
      </c>
      <c r="M56" s="154">
        <v>158.55000000000001</v>
      </c>
      <c r="N56" s="154">
        <v>14.27</v>
      </c>
      <c r="O56" s="38">
        <f t="shared" si="1"/>
        <v>-4.9999999999883471E-4</v>
      </c>
      <c r="P56" s="106">
        <v>0</v>
      </c>
      <c r="Q56" s="106">
        <v>0</v>
      </c>
      <c r="R56" s="38">
        <f t="shared" si="9"/>
        <v>0</v>
      </c>
      <c r="S56" s="38">
        <v>0</v>
      </c>
      <c r="T56" s="38">
        <v>0</v>
      </c>
      <c r="U56" s="38">
        <v>0</v>
      </c>
      <c r="V56" s="38">
        <v>0</v>
      </c>
      <c r="W56" s="38">
        <v>0</v>
      </c>
      <c r="X56" s="38">
        <v>0</v>
      </c>
      <c r="Y56" s="38">
        <f t="shared" si="2"/>
        <v>0</v>
      </c>
      <c r="Z56" s="38">
        <v>0</v>
      </c>
      <c r="AA56" s="38">
        <v>0</v>
      </c>
      <c r="AB56" s="38" t="s">
        <v>46</v>
      </c>
      <c r="AC56" s="38">
        <v>0</v>
      </c>
      <c r="AD56" s="38">
        <v>0</v>
      </c>
      <c r="AE56" s="38">
        <f t="shared" si="14"/>
        <v>0</v>
      </c>
      <c r="AF56" s="38"/>
      <c r="AG56" s="38"/>
      <c r="AH56" s="38">
        <v>0</v>
      </c>
      <c r="AI56" s="38">
        <v>0</v>
      </c>
      <c r="AJ56" s="38">
        <f t="shared" si="12"/>
        <v>0</v>
      </c>
      <c r="AK56" s="38"/>
      <c r="AL56" s="83"/>
      <c r="AM56" s="48">
        <f>VLOOKUP(B56,'[1]JC 29.02.2024 16_Bimed_final'!$A$2:$AG$259,29,0)</f>
        <v>0</v>
      </c>
      <c r="AN56" s="48">
        <f>VLOOKUP(B56,'[1]JC 29.02.2024 16_Bimed_final'!$A$2:$AG$259,30,0)</f>
        <v>17000049</v>
      </c>
      <c r="AO56" s="48" t="str">
        <f>VLOOKUP(B56,'[1]JC 29.02.2024 16_Bimed_final'!$A$2:$AG$259,31,0)</f>
        <v>01.02.2024</v>
      </c>
      <c r="AP56" s="48">
        <f>VLOOKUP(B56,'[1]JC 29.02.2024 16_Bimed_final'!$A$2:$AG$259,32,0)</f>
        <v>0</v>
      </c>
      <c r="AQ56" s="48" t="str">
        <f>VLOOKUP(B56,'[1]JC 29.02.2024 16_Bimed_final'!$A$2:$AG$259,33,0)</f>
        <v>RON</v>
      </c>
      <c r="AR56" s="46"/>
      <c r="AS56" s="46"/>
      <c r="AT56" s="46"/>
      <c r="AU56" s="46"/>
      <c r="AV56" s="82" t="str">
        <f t="shared" si="6"/>
        <v>11.2023</v>
      </c>
      <c r="AW56" s="128" t="str">
        <f t="shared" si="7"/>
        <v>REGULARIZARI</v>
      </c>
      <c r="AX56" s="46"/>
    </row>
    <row r="57" spans="2:50" x14ac:dyDescent="0.2">
      <c r="B57" s="86" t="s">
        <v>270</v>
      </c>
      <c r="C57" s="127" t="b">
        <f t="shared" si="4"/>
        <v>0</v>
      </c>
      <c r="D57" s="46" t="s">
        <v>439</v>
      </c>
      <c r="E57" s="46" t="str">
        <f t="shared" si="15"/>
        <v>2024</v>
      </c>
      <c r="F57" s="48" t="s">
        <v>56</v>
      </c>
      <c r="G57" s="98" t="s">
        <v>57</v>
      </c>
      <c r="H57" s="48" t="s">
        <v>75</v>
      </c>
      <c r="I57" s="115">
        <f t="shared" si="8"/>
        <v>2717.89</v>
      </c>
      <c r="J57" s="38">
        <v>2283.94</v>
      </c>
      <c r="K57" s="38">
        <v>433.95</v>
      </c>
      <c r="L57" s="106">
        <f t="shared" si="5"/>
        <v>-1.3999999999896318E-3</v>
      </c>
      <c r="M57" s="38">
        <v>0</v>
      </c>
      <c r="N57" s="38">
        <v>0</v>
      </c>
      <c r="O57" s="38">
        <f t="shared" si="1"/>
        <v>0</v>
      </c>
      <c r="P57" s="106">
        <v>0</v>
      </c>
      <c r="Q57" s="106">
        <v>0</v>
      </c>
      <c r="R57" s="38">
        <f t="shared" si="9"/>
        <v>0</v>
      </c>
      <c r="S57" s="38">
        <v>0</v>
      </c>
      <c r="T57" s="38">
        <v>0</v>
      </c>
      <c r="U57" s="38">
        <v>0</v>
      </c>
      <c r="V57" s="38">
        <v>0</v>
      </c>
      <c r="W57" s="38">
        <v>0</v>
      </c>
      <c r="X57" s="38">
        <v>0</v>
      </c>
      <c r="Y57" s="38">
        <f t="shared" si="2"/>
        <v>0</v>
      </c>
      <c r="Z57" s="38">
        <v>0</v>
      </c>
      <c r="AA57" s="38">
        <v>0</v>
      </c>
      <c r="AB57" s="38" t="s">
        <v>46</v>
      </c>
      <c r="AC57" s="38">
        <v>0</v>
      </c>
      <c r="AD57" s="38">
        <v>0</v>
      </c>
      <c r="AE57" s="38">
        <f t="shared" si="14"/>
        <v>0</v>
      </c>
      <c r="AF57" s="38"/>
      <c r="AG57" s="38"/>
      <c r="AH57" s="38">
        <v>0</v>
      </c>
      <c r="AI57" s="38">
        <v>0</v>
      </c>
      <c r="AJ57" s="38">
        <f t="shared" si="12"/>
        <v>0</v>
      </c>
      <c r="AK57" s="38"/>
      <c r="AL57" s="83"/>
      <c r="AM57" s="48" t="str">
        <f>VLOOKUP(B57,'[1]JC 29.02.2024 16_Bimed_final'!$A$2:$AG$259,29,0)</f>
        <v>F:0219936057-NEW KOPEL</v>
      </c>
      <c r="AN57" s="48">
        <f>VLOOKUP(B57,'[1]JC 29.02.2024 16_Bimed_final'!$A$2:$AG$259,30,0)</f>
        <v>19000032</v>
      </c>
      <c r="AO57" s="48" t="str">
        <f>VLOOKUP(B57,'[1]JC 29.02.2024 16_Bimed_final'!$A$2:$AG$259,31,0)</f>
        <v>01.02.2024</v>
      </c>
      <c r="AP57" s="48">
        <f>VLOOKUP(B57,'[1]JC 29.02.2024 16_Bimed_final'!$A$2:$AG$259,32,0)</f>
        <v>0</v>
      </c>
      <c r="AQ57" s="48" t="str">
        <f>VLOOKUP(B57,'[1]JC 29.02.2024 16_Bimed_final'!$A$2:$AG$259,33,0)</f>
        <v>RON</v>
      </c>
      <c r="AR57" s="46"/>
      <c r="AS57" s="46"/>
      <c r="AT57" s="46"/>
      <c r="AU57" s="46"/>
      <c r="AV57" s="82" t="str">
        <f t="shared" si="6"/>
        <v>02.2024</v>
      </c>
      <c r="AW57" s="128" t="str">
        <f t="shared" si="7"/>
        <v>LUNA</v>
      </c>
      <c r="AX57" s="46"/>
    </row>
    <row r="58" spans="2:50" x14ac:dyDescent="0.2">
      <c r="B58" s="86" t="s">
        <v>303</v>
      </c>
      <c r="C58" s="127" t="b">
        <f t="shared" si="4"/>
        <v>0</v>
      </c>
      <c r="D58" s="46" t="s">
        <v>451</v>
      </c>
      <c r="E58" s="46" t="str">
        <f t="shared" si="15"/>
        <v>2023</v>
      </c>
      <c r="F58" s="48" t="s">
        <v>96</v>
      </c>
      <c r="G58" s="98" t="s">
        <v>97</v>
      </c>
      <c r="H58" s="48" t="s">
        <v>75</v>
      </c>
      <c r="I58" s="115">
        <f t="shared" si="8"/>
        <v>59500</v>
      </c>
      <c r="J58" s="154">
        <v>50000</v>
      </c>
      <c r="K58" s="154">
        <v>9500</v>
      </c>
      <c r="L58" s="106">
        <f t="shared" si="5"/>
        <v>0</v>
      </c>
      <c r="M58" s="38">
        <v>0</v>
      </c>
      <c r="N58" s="38">
        <v>0</v>
      </c>
      <c r="O58" s="38">
        <f t="shared" si="1"/>
        <v>0</v>
      </c>
      <c r="P58" s="106">
        <v>0</v>
      </c>
      <c r="Q58" s="106">
        <v>0</v>
      </c>
      <c r="R58" s="38">
        <f t="shared" si="9"/>
        <v>0</v>
      </c>
      <c r="S58" s="38">
        <v>0</v>
      </c>
      <c r="T58" s="38">
        <v>0</v>
      </c>
      <c r="U58" s="38">
        <v>0</v>
      </c>
      <c r="V58" s="38">
        <v>0</v>
      </c>
      <c r="W58" s="38">
        <v>0</v>
      </c>
      <c r="X58" s="38">
        <v>0</v>
      </c>
      <c r="Y58" s="38">
        <f t="shared" si="2"/>
        <v>0</v>
      </c>
      <c r="Z58" s="38">
        <v>0</v>
      </c>
      <c r="AA58" s="38">
        <v>0</v>
      </c>
      <c r="AB58" s="38" t="s">
        <v>46</v>
      </c>
      <c r="AC58" s="38">
        <v>0</v>
      </c>
      <c r="AD58" s="38">
        <v>0</v>
      </c>
      <c r="AE58" s="38">
        <f t="shared" si="14"/>
        <v>0</v>
      </c>
      <c r="AF58" s="38">
        <v>0</v>
      </c>
      <c r="AG58" s="38">
        <v>0</v>
      </c>
      <c r="AH58" s="38">
        <v>0</v>
      </c>
      <c r="AI58" s="38">
        <v>0</v>
      </c>
      <c r="AJ58" s="38">
        <f t="shared" si="12"/>
        <v>0</v>
      </c>
      <c r="AK58" s="38">
        <v>0</v>
      </c>
      <c r="AL58" s="83">
        <v>0</v>
      </c>
      <c r="AM58" s="48" t="str">
        <f>VLOOKUP(B58,'[1]JC 29.02.2024 16_Bimed_final'!$A$2:$AG$259,29,0)</f>
        <v>F.7000351482-ENGIE ROMANI</v>
      </c>
      <c r="AN58" s="48">
        <f>VLOOKUP(B58,'[1]JC 29.02.2024 16_Bimed_final'!$A$2:$AG$259,30,0)</f>
        <v>19000072</v>
      </c>
      <c r="AO58" s="48" t="str">
        <f>VLOOKUP(B58,'[1]JC 29.02.2024 16_Bimed_final'!$A$2:$AG$259,31,0)</f>
        <v>01.02.2024</v>
      </c>
      <c r="AP58" s="48">
        <f>VLOOKUP(B58,'[1]JC 29.02.2024 16_Bimed_final'!$A$2:$AG$259,32,0)</f>
        <v>0</v>
      </c>
      <c r="AQ58" s="48" t="str">
        <f>VLOOKUP(B58,'[1]JC 29.02.2024 16_Bimed_final'!$A$2:$AG$259,33,0)</f>
        <v>RON</v>
      </c>
      <c r="AR58" s="46"/>
      <c r="AS58" s="46"/>
      <c r="AT58" s="46"/>
      <c r="AU58" s="46"/>
      <c r="AV58" s="82" t="str">
        <f t="shared" si="6"/>
        <v>08.2023</v>
      </c>
      <c r="AW58" s="128" t="str">
        <f t="shared" si="7"/>
        <v>REGULARIZARI</v>
      </c>
      <c r="AX58" s="46"/>
    </row>
    <row r="59" spans="2:50" x14ac:dyDescent="0.2">
      <c r="B59" s="86" t="s">
        <v>304</v>
      </c>
      <c r="C59" s="127" t="b">
        <f t="shared" si="4"/>
        <v>0</v>
      </c>
      <c r="D59" s="46" t="s">
        <v>452</v>
      </c>
      <c r="E59" s="46" t="str">
        <f t="shared" si="15"/>
        <v>2023</v>
      </c>
      <c r="F59" s="48" t="s">
        <v>470</v>
      </c>
      <c r="G59" s="98" t="s">
        <v>498</v>
      </c>
      <c r="H59" s="48" t="s">
        <v>75</v>
      </c>
      <c r="I59" s="115">
        <f t="shared" si="8"/>
        <v>11.99</v>
      </c>
      <c r="J59" s="154">
        <v>10.08</v>
      </c>
      <c r="K59" s="154">
        <v>1.91</v>
      </c>
      <c r="L59" s="106">
        <f t="shared" si="5"/>
        <v>5.2000000000000934E-3</v>
      </c>
      <c r="M59" s="38">
        <v>0</v>
      </c>
      <c r="N59" s="38">
        <v>0</v>
      </c>
      <c r="O59" s="38">
        <f t="shared" si="1"/>
        <v>0</v>
      </c>
      <c r="P59" s="106">
        <v>0</v>
      </c>
      <c r="Q59" s="106">
        <v>0</v>
      </c>
      <c r="R59" s="38">
        <f t="shared" si="9"/>
        <v>0</v>
      </c>
      <c r="S59" s="38">
        <v>0</v>
      </c>
      <c r="T59" s="38">
        <v>0</v>
      </c>
      <c r="U59" s="38">
        <v>0</v>
      </c>
      <c r="V59" s="38">
        <v>0</v>
      </c>
      <c r="W59" s="38">
        <v>0</v>
      </c>
      <c r="X59" s="38">
        <v>0</v>
      </c>
      <c r="Y59" s="38">
        <f t="shared" si="2"/>
        <v>0</v>
      </c>
      <c r="Z59" s="38">
        <v>0</v>
      </c>
      <c r="AA59" s="38">
        <v>0</v>
      </c>
      <c r="AB59" s="38" t="s">
        <v>46</v>
      </c>
      <c r="AC59" s="38">
        <v>0</v>
      </c>
      <c r="AD59" s="38">
        <v>0</v>
      </c>
      <c r="AE59" s="38">
        <f t="shared" si="14"/>
        <v>0</v>
      </c>
      <c r="AF59" s="38">
        <v>0</v>
      </c>
      <c r="AG59" s="38">
        <v>0</v>
      </c>
      <c r="AH59" s="38">
        <v>0</v>
      </c>
      <c r="AI59" s="38">
        <v>0</v>
      </c>
      <c r="AJ59" s="38">
        <f t="shared" si="12"/>
        <v>0</v>
      </c>
      <c r="AK59" s="38">
        <v>0</v>
      </c>
      <c r="AL59" s="83">
        <v>0</v>
      </c>
      <c r="AM59" s="48" t="str">
        <f>VLOOKUP(B59,'[1]JC 29.02.2024 16_Bimed_final'!$A$2:$AG$259,29,0)</f>
        <v>F.10879033-DANTE-EMAG-TRA</v>
      </c>
      <c r="AN59" s="48">
        <f>VLOOKUP(B59,'[1]JC 29.02.2024 16_Bimed_final'!$A$2:$AG$259,30,0)</f>
        <v>19000127</v>
      </c>
      <c r="AO59" s="48" t="str">
        <f>VLOOKUP(B59,'[1]JC 29.02.2024 16_Bimed_final'!$A$2:$AG$259,31,0)</f>
        <v>01.02.2024</v>
      </c>
      <c r="AP59" s="48">
        <f>VLOOKUP(B59,'[1]JC 29.02.2024 16_Bimed_final'!$A$2:$AG$259,32,0)</f>
        <v>0</v>
      </c>
      <c r="AQ59" s="48" t="str">
        <f>VLOOKUP(B59,'[1]JC 29.02.2024 16_Bimed_final'!$A$2:$AG$259,33,0)</f>
        <v>RON</v>
      </c>
      <c r="AR59" s="46"/>
      <c r="AS59" s="46"/>
      <c r="AT59" s="46"/>
      <c r="AU59" s="46"/>
      <c r="AV59" s="82" t="str">
        <f t="shared" si="6"/>
        <v>11.2023</v>
      </c>
      <c r="AW59" s="128" t="str">
        <f t="shared" si="7"/>
        <v>REGULARIZARI</v>
      </c>
      <c r="AX59" s="46"/>
    </row>
    <row r="60" spans="2:50" x14ac:dyDescent="0.2">
      <c r="B60" s="86" t="s">
        <v>305</v>
      </c>
      <c r="C60" s="127" t="b">
        <f t="shared" si="4"/>
        <v>0</v>
      </c>
      <c r="D60" s="46" t="s">
        <v>452</v>
      </c>
      <c r="E60" s="46" t="str">
        <f t="shared" si="15"/>
        <v>2023</v>
      </c>
      <c r="F60" s="48" t="s">
        <v>470</v>
      </c>
      <c r="G60" s="98" t="s">
        <v>498</v>
      </c>
      <c r="H60" s="48" t="s">
        <v>75</v>
      </c>
      <c r="I60" s="115">
        <f t="shared" si="8"/>
        <v>11.99</v>
      </c>
      <c r="J60" s="154">
        <v>10.08</v>
      </c>
      <c r="K60" s="154">
        <v>1.91</v>
      </c>
      <c r="L60" s="106">
        <f t="shared" si="5"/>
        <v>5.2000000000000934E-3</v>
      </c>
      <c r="M60" s="38">
        <v>0</v>
      </c>
      <c r="N60" s="38">
        <v>0</v>
      </c>
      <c r="O60" s="38">
        <f t="shared" si="1"/>
        <v>0</v>
      </c>
      <c r="P60" s="106">
        <v>0</v>
      </c>
      <c r="Q60" s="106">
        <v>0</v>
      </c>
      <c r="R60" s="38">
        <f t="shared" si="9"/>
        <v>0</v>
      </c>
      <c r="S60" s="38">
        <v>0</v>
      </c>
      <c r="T60" s="38">
        <v>0</v>
      </c>
      <c r="U60" s="38">
        <v>0</v>
      </c>
      <c r="V60" s="38">
        <v>0</v>
      </c>
      <c r="W60" s="38">
        <v>0</v>
      </c>
      <c r="X60" s="38">
        <v>0</v>
      </c>
      <c r="Y60" s="38">
        <f t="shared" si="2"/>
        <v>0</v>
      </c>
      <c r="Z60" s="38">
        <v>0</v>
      </c>
      <c r="AA60" s="38">
        <v>0</v>
      </c>
      <c r="AB60" s="38" t="s">
        <v>46</v>
      </c>
      <c r="AC60" s="38">
        <v>0</v>
      </c>
      <c r="AD60" s="38">
        <v>0</v>
      </c>
      <c r="AE60" s="38">
        <f t="shared" si="14"/>
        <v>0</v>
      </c>
      <c r="AF60" s="38">
        <v>0</v>
      </c>
      <c r="AG60" s="38">
        <v>0</v>
      </c>
      <c r="AH60" s="38">
        <v>0</v>
      </c>
      <c r="AI60" s="38">
        <v>0</v>
      </c>
      <c r="AJ60" s="38">
        <f t="shared" si="12"/>
        <v>0</v>
      </c>
      <c r="AK60" s="38">
        <v>0</v>
      </c>
      <c r="AL60" s="83">
        <v>0</v>
      </c>
      <c r="AM60" s="48">
        <f>VLOOKUP(B60,'[1]JC 29.02.2024 16_Bimed_final'!$A$2:$AG$259,29,0)</f>
        <v>0</v>
      </c>
      <c r="AN60" s="48">
        <f>VLOOKUP(B60,'[1]JC 29.02.2024 16_Bimed_final'!$A$2:$AG$259,30,0)</f>
        <v>19000128</v>
      </c>
      <c r="AO60" s="48" t="str">
        <f>VLOOKUP(B60,'[1]JC 29.02.2024 16_Bimed_final'!$A$2:$AG$259,31,0)</f>
        <v>01.02.2024</v>
      </c>
      <c r="AP60" s="48">
        <f>VLOOKUP(B60,'[1]JC 29.02.2024 16_Bimed_final'!$A$2:$AG$259,32,0)</f>
        <v>0</v>
      </c>
      <c r="AQ60" s="48" t="str">
        <f>VLOOKUP(B60,'[1]JC 29.02.2024 16_Bimed_final'!$A$2:$AG$259,33,0)</f>
        <v>RON</v>
      </c>
      <c r="AR60" s="46"/>
      <c r="AS60" s="46"/>
      <c r="AT60" s="46"/>
      <c r="AU60" s="46"/>
      <c r="AV60" s="82" t="str">
        <f t="shared" si="6"/>
        <v>11.2023</v>
      </c>
      <c r="AW60" s="128" t="str">
        <f t="shared" si="7"/>
        <v>REGULARIZARI</v>
      </c>
      <c r="AX60" s="46"/>
    </row>
    <row r="61" spans="2:50" x14ac:dyDescent="0.2">
      <c r="B61" s="86" t="s">
        <v>306</v>
      </c>
      <c r="C61" s="127" t="b">
        <f t="shared" si="4"/>
        <v>0</v>
      </c>
      <c r="D61" s="46" t="s">
        <v>237</v>
      </c>
      <c r="E61" s="46" t="str">
        <f t="shared" si="15"/>
        <v>2024</v>
      </c>
      <c r="F61" s="48" t="s">
        <v>471</v>
      </c>
      <c r="G61" s="98" t="s">
        <v>499</v>
      </c>
      <c r="H61" s="48" t="s">
        <v>75</v>
      </c>
      <c r="I61" s="115">
        <f t="shared" si="8"/>
        <v>190.4</v>
      </c>
      <c r="J61" s="154">
        <v>160</v>
      </c>
      <c r="K61" s="154">
        <v>30.4</v>
      </c>
      <c r="L61" s="106">
        <f t="shared" si="5"/>
        <v>0</v>
      </c>
      <c r="M61" s="38">
        <v>0</v>
      </c>
      <c r="N61" s="38">
        <v>0</v>
      </c>
      <c r="O61" s="38">
        <f t="shared" si="1"/>
        <v>0</v>
      </c>
      <c r="P61" s="106">
        <v>0</v>
      </c>
      <c r="Q61" s="106">
        <v>0</v>
      </c>
      <c r="R61" s="38">
        <f t="shared" si="9"/>
        <v>0</v>
      </c>
      <c r="S61" s="38">
        <v>0</v>
      </c>
      <c r="T61" s="38">
        <v>0</v>
      </c>
      <c r="U61" s="38">
        <v>0</v>
      </c>
      <c r="V61" s="38">
        <v>0</v>
      </c>
      <c r="W61" s="38">
        <v>0</v>
      </c>
      <c r="X61" s="38">
        <v>0</v>
      </c>
      <c r="Y61" s="38">
        <f t="shared" si="2"/>
        <v>0</v>
      </c>
      <c r="Z61" s="38">
        <v>0</v>
      </c>
      <c r="AA61" s="38">
        <v>0</v>
      </c>
      <c r="AB61" s="38" t="s">
        <v>46</v>
      </c>
      <c r="AC61" s="38">
        <v>0</v>
      </c>
      <c r="AD61" s="38">
        <v>0</v>
      </c>
      <c r="AE61" s="38">
        <f t="shared" si="14"/>
        <v>0</v>
      </c>
      <c r="AF61" s="38">
        <v>0</v>
      </c>
      <c r="AG61" s="38">
        <v>0</v>
      </c>
      <c r="AH61" s="38">
        <v>0</v>
      </c>
      <c r="AI61" s="38">
        <v>0</v>
      </c>
      <c r="AJ61" s="38">
        <f t="shared" si="12"/>
        <v>0</v>
      </c>
      <c r="AK61" s="38">
        <v>0</v>
      </c>
      <c r="AL61" s="83">
        <v>0</v>
      </c>
      <c r="AM61" s="48" t="str">
        <f>VLOOKUP(B61,'[1]JC 29.02.2024 16_Bimed_final'!$A$2:$AG$259,29,0)</f>
        <v>F.INTG24-1173-INTEGISDATA</v>
      </c>
      <c r="AN61" s="48">
        <f>VLOOKUP(B61,'[1]JC 29.02.2024 16_Bimed_final'!$A$2:$AG$259,30,0)</f>
        <v>19000130</v>
      </c>
      <c r="AO61" s="48" t="str">
        <f>VLOOKUP(B61,'[1]JC 29.02.2024 16_Bimed_final'!$A$2:$AG$259,31,0)</f>
        <v>01.02.2024</v>
      </c>
      <c r="AP61" s="48">
        <f>VLOOKUP(B61,'[1]JC 29.02.2024 16_Bimed_final'!$A$2:$AG$259,32,0)</f>
        <v>0</v>
      </c>
      <c r="AQ61" s="48" t="str">
        <f>VLOOKUP(B61,'[1]JC 29.02.2024 16_Bimed_final'!$A$2:$AG$259,33,0)</f>
        <v>RON</v>
      </c>
      <c r="AR61" s="46"/>
      <c r="AS61" s="46"/>
      <c r="AT61" s="46"/>
      <c r="AU61" s="46"/>
      <c r="AV61" s="82" t="str">
        <f t="shared" si="6"/>
        <v>01.2024</v>
      </c>
      <c r="AW61" s="128" t="str">
        <f t="shared" si="7"/>
        <v>REGULARIZARI</v>
      </c>
      <c r="AX61" s="46"/>
    </row>
    <row r="62" spans="2:50" x14ac:dyDescent="0.2">
      <c r="B62" s="86" t="s">
        <v>307</v>
      </c>
      <c r="C62" s="127" t="b">
        <f t="shared" si="4"/>
        <v>0</v>
      </c>
      <c r="D62" s="46" t="s">
        <v>452</v>
      </c>
      <c r="E62" s="46" t="str">
        <f t="shared" si="15"/>
        <v>2023</v>
      </c>
      <c r="F62" s="48" t="s">
        <v>470</v>
      </c>
      <c r="G62" s="98" t="s">
        <v>498</v>
      </c>
      <c r="H62" s="48" t="s">
        <v>75</v>
      </c>
      <c r="I62" s="115">
        <f t="shared" si="8"/>
        <v>11.99</v>
      </c>
      <c r="J62" s="154">
        <v>10.08</v>
      </c>
      <c r="K62" s="154">
        <v>1.91</v>
      </c>
      <c r="L62" s="106">
        <f t="shared" si="5"/>
        <v>5.2000000000000934E-3</v>
      </c>
      <c r="M62" s="38">
        <v>0</v>
      </c>
      <c r="N62" s="38">
        <v>0</v>
      </c>
      <c r="O62" s="38">
        <f t="shared" si="1"/>
        <v>0</v>
      </c>
      <c r="P62" s="106">
        <v>0</v>
      </c>
      <c r="Q62" s="106">
        <v>0</v>
      </c>
      <c r="R62" s="38">
        <f t="shared" si="9"/>
        <v>0</v>
      </c>
      <c r="S62" s="38">
        <v>0</v>
      </c>
      <c r="T62" s="38">
        <v>0</v>
      </c>
      <c r="U62" s="38">
        <v>0</v>
      </c>
      <c r="V62" s="38">
        <v>0</v>
      </c>
      <c r="W62" s="38">
        <v>0</v>
      </c>
      <c r="X62" s="38">
        <v>0</v>
      </c>
      <c r="Y62" s="38">
        <f t="shared" si="2"/>
        <v>0</v>
      </c>
      <c r="Z62" s="38">
        <v>0</v>
      </c>
      <c r="AA62" s="38">
        <v>0</v>
      </c>
      <c r="AB62" s="38" t="s">
        <v>46</v>
      </c>
      <c r="AC62" s="38">
        <v>0</v>
      </c>
      <c r="AD62" s="38">
        <v>0</v>
      </c>
      <c r="AE62" s="38">
        <f t="shared" si="14"/>
        <v>0</v>
      </c>
      <c r="AF62" s="38">
        <v>0</v>
      </c>
      <c r="AG62" s="38">
        <v>0</v>
      </c>
      <c r="AH62" s="38">
        <v>0</v>
      </c>
      <c r="AI62" s="38">
        <v>0</v>
      </c>
      <c r="AJ62" s="38">
        <f t="shared" si="12"/>
        <v>0</v>
      </c>
      <c r="AK62" s="38">
        <v>0</v>
      </c>
      <c r="AL62" s="83">
        <v>0</v>
      </c>
      <c r="AM62" s="48">
        <f>VLOOKUP(B62,'[1]JC 29.02.2024 16_Bimed_final'!$A$2:$AG$259,29,0)</f>
        <v>0</v>
      </c>
      <c r="AN62" s="48">
        <f>VLOOKUP(B62,'[1]JC 29.02.2024 16_Bimed_final'!$A$2:$AG$259,30,0)</f>
        <v>19000131</v>
      </c>
      <c r="AO62" s="48" t="str">
        <f>VLOOKUP(B62,'[1]JC 29.02.2024 16_Bimed_final'!$A$2:$AG$259,31,0)</f>
        <v>01.02.2024</v>
      </c>
      <c r="AP62" s="48">
        <f>VLOOKUP(B62,'[1]JC 29.02.2024 16_Bimed_final'!$A$2:$AG$259,32,0)</f>
        <v>0</v>
      </c>
      <c r="AQ62" s="48" t="str">
        <f>VLOOKUP(B62,'[1]JC 29.02.2024 16_Bimed_final'!$A$2:$AG$259,33,0)</f>
        <v>RON</v>
      </c>
      <c r="AR62" s="46"/>
      <c r="AS62" s="46"/>
      <c r="AT62" s="46"/>
      <c r="AU62" s="46"/>
      <c r="AV62" s="82" t="str">
        <f t="shared" si="6"/>
        <v>11.2023</v>
      </c>
      <c r="AW62" s="128" t="str">
        <f t="shared" si="7"/>
        <v>REGULARIZARI</v>
      </c>
      <c r="AX62" s="46"/>
    </row>
    <row r="63" spans="2:50" x14ac:dyDescent="0.2">
      <c r="B63" s="86" t="s">
        <v>308</v>
      </c>
      <c r="C63" s="127" t="b">
        <f t="shared" si="4"/>
        <v>0</v>
      </c>
      <c r="D63" s="46" t="s">
        <v>439</v>
      </c>
      <c r="E63" s="46" t="str">
        <f t="shared" si="15"/>
        <v>2024</v>
      </c>
      <c r="F63" s="48" t="s">
        <v>472</v>
      </c>
      <c r="G63" s="98" t="s">
        <v>500</v>
      </c>
      <c r="H63" s="48" t="s">
        <v>75</v>
      </c>
      <c r="I63" s="115">
        <f t="shared" si="8"/>
        <v>2432.2800000000002</v>
      </c>
      <c r="J63" s="38">
        <v>2043.93</v>
      </c>
      <c r="K63" s="38">
        <v>388.35</v>
      </c>
      <c r="L63" s="106">
        <f t="shared" si="5"/>
        <v>-3.3000000000242835E-3</v>
      </c>
      <c r="M63" s="38">
        <v>0</v>
      </c>
      <c r="N63" s="38">
        <v>0</v>
      </c>
      <c r="O63" s="38">
        <f t="shared" si="1"/>
        <v>0</v>
      </c>
      <c r="P63" s="106">
        <v>0</v>
      </c>
      <c r="Q63" s="106">
        <v>0</v>
      </c>
      <c r="R63" s="38">
        <f t="shared" si="9"/>
        <v>0</v>
      </c>
      <c r="S63" s="38">
        <v>0</v>
      </c>
      <c r="T63" s="38">
        <v>0</v>
      </c>
      <c r="U63" s="38">
        <v>0</v>
      </c>
      <c r="V63" s="38">
        <v>0</v>
      </c>
      <c r="W63" s="38">
        <v>0</v>
      </c>
      <c r="X63" s="38">
        <v>0</v>
      </c>
      <c r="Y63" s="38">
        <f t="shared" si="2"/>
        <v>0</v>
      </c>
      <c r="Z63" s="38">
        <v>0</v>
      </c>
      <c r="AA63" s="38">
        <v>0</v>
      </c>
      <c r="AB63" s="38" t="s">
        <v>46</v>
      </c>
      <c r="AC63" s="38">
        <v>0</v>
      </c>
      <c r="AD63" s="38">
        <v>0</v>
      </c>
      <c r="AE63" s="38">
        <f t="shared" si="14"/>
        <v>0</v>
      </c>
      <c r="AF63" s="38">
        <v>0</v>
      </c>
      <c r="AG63" s="38">
        <v>0</v>
      </c>
      <c r="AH63" s="38">
        <v>0</v>
      </c>
      <c r="AI63" s="38">
        <v>0</v>
      </c>
      <c r="AJ63" s="38">
        <f t="shared" si="12"/>
        <v>0</v>
      </c>
      <c r="AK63" s="38">
        <v>0</v>
      </c>
      <c r="AL63" s="83">
        <v>0</v>
      </c>
      <c r="AM63" s="48">
        <f>VLOOKUP(B63,'[1]JC 29.02.2024 16_Bimed_final'!$A$2:$AG$259,29,0)</f>
        <v>0</v>
      </c>
      <c r="AN63" s="48">
        <f>VLOOKUP(B63,'[1]JC 29.02.2024 16_Bimed_final'!$A$2:$AG$259,30,0)</f>
        <v>51000069</v>
      </c>
      <c r="AO63" s="48" t="str">
        <f>VLOOKUP(B63,'[1]JC 29.02.2024 16_Bimed_final'!$A$2:$AG$259,31,0)</f>
        <v>01.02.2024</v>
      </c>
      <c r="AP63" s="48">
        <f>VLOOKUP(B63,'[1]JC 29.02.2024 16_Bimed_final'!$A$2:$AG$259,32,0)</f>
        <v>0</v>
      </c>
      <c r="AQ63" s="48" t="str">
        <f>VLOOKUP(B63,'[1]JC 29.02.2024 16_Bimed_final'!$A$2:$AG$259,33,0)</f>
        <v>RON</v>
      </c>
      <c r="AR63" s="46"/>
      <c r="AS63" s="46"/>
      <c r="AT63" s="46"/>
      <c r="AU63" s="46"/>
      <c r="AV63" s="82" t="str">
        <f t="shared" si="6"/>
        <v>02.2024</v>
      </c>
      <c r="AW63" s="128" t="str">
        <f t="shared" si="7"/>
        <v>LUNA</v>
      </c>
      <c r="AX63" s="46"/>
    </row>
    <row r="64" spans="2:50" x14ac:dyDescent="0.2">
      <c r="B64" s="86" t="s">
        <v>309</v>
      </c>
      <c r="C64" s="127" t="b">
        <f t="shared" si="4"/>
        <v>0</v>
      </c>
      <c r="D64" s="46" t="s">
        <v>439</v>
      </c>
      <c r="E64" s="46" t="str">
        <f t="shared" si="15"/>
        <v>2024</v>
      </c>
      <c r="F64" s="48" t="s">
        <v>78</v>
      </c>
      <c r="G64" s="98" t="s">
        <v>79</v>
      </c>
      <c r="H64" s="48" t="s">
        <v>75</v>
      </c>
      <c r="I64" s="115">
        <f t="shared" si="8"/>
        <v>10710</v>
      </c>
      <c r="J64" s="38">
        <v>9000</v>
      </c>
      <c r="K64" s="38">
        <v>1710</v>
      </c>
      <c r="L64" s="106">
        <f t="shared" si="5"/>
        <v>0</v>
      </c>
      <c r="M64" s="38">
        <v>0</v>
      </c>
      <c r="N64" s="38">
        <v>0</v>
      </c>
      <c r="O64" s="38">
        <f t="shared" si="1"/>
        <v>0</v>
      </c>
      <c r="P64" s="106">
        <v>0</v>
      </c>
      <c r="Q64" s="106">
        <v>0</v>
      </c>
      <c r="R64" s="38">
        <f t="shared" si="9"/>
        <v>0</v>
      </c>
      <c r="S64" s="38">
        <v>0</v>
      </c>
      <c r="T64" s="38">
        <v>0</v>
      </c>
      <c r="U64" s="38">
        <v>0</v>
      </c>
      <c r="V64" s="38">
        <v>0</v>
      </c>
      <c r="W64" s="38">
        <v>0</v>
      </c>
      <c r="X64" s="38">
        <v>0</v>
      </c>
      <c r="Y64" s="38">
        <f t="shared" si="2"/>
        <v>0</v>
      </c>
      <c r="Z64" s="38">
        <v>0</v>
      </c>
      <c r="AA64" s="38">
        <v>0</v>
      </c>
      <c r="AB64" s="38" t="s">
        <v>46</v>
      </c>
      <c r="AC64" s="38">
        <v>0</v>
      </c>
      <c r="AD64" s="38">
        <v>0</v>
      </c>
      <c r="AE64" s="38">
        <f t="shared" ref="AE64" si="16">AC64*19%-AD64</f>
        <v>0</v>
      </c>
      <c r="AF64" s="38">
        <v>0</v>
      </c>
      <c r="AG64" s="38">
        <v>0</v>
      </c>
      <c r="AH64" s="38">
        <v>0</v>
      </c>
      <c r="AI64" s="38">
        <v>0</v>
      </c>
      <c r="AJ64" s="38">
        <f t="shared" si="12"/>
        <v>0</v>
      </c>
      <c r="AK64" s="38">
        <v>0</v>
      </c>
      <c r="AL64" s="83">
        <v>0</v>
      </c>
      <c r="AM64" s="48">
        <f>VLOOKUP(B64,'[1]JC 29.02.2024 16_Bimed_final'!$A$2:$AG$259,29,0)</f>
        <v>0</v>
      </c>
      <c r="AN64" s="48">
        <f>VLOOKUP(B64,'[1]JC 29.02.2024 16_Bimed_final'!$A$2:$AG$259,30,0)</f>
        <v>51000076</v>
      </c>
      <c r="AO64" s="48" t="str">
        <f>VLOOKUP(B64,'[1]JC 29.02.2024 16_Bimed_final'!$A$2:$AG$259,31,0)</f>
        <v>01.02.2024</v>
      </c>
      <c r="AP64" s="48">
        <f>VLOOKUP(B64,'[1]JC 29.02.2024 16_Bimed_final'!$A$2:$AG$259,32,0)</f>
        <v>0</v>
      </c>
      <c r="AQ64" s="48" t="str">
        <f>VLOOKUP(B64,'[1]JC 29.02.2024 16_Bimed_final'!$A$2:$AG$259,33,0)</f>
        <v>RON</v>
      </c>
      <c r="AR64" s="46"/>
      <c r="AS64" s="46"/>
      <c r="AT64" s="46"/>
      <c r="AU64" s="46"/>
      <c r="AV64" s="82" t="str">
        <f t="shared" si="6"/>
        <v>02.2024</v>
      </c>
      <c r="AW64" s="128" t="str">
        <f t="shared" si="7"/>
        <v>LUNA</v>
      </c>
      <c r="AX64" s="46"/>
    </row>
    <row r="65" spans="2:50" x14ac:dyDescent="0.2">
      <c r="B65" s="86" t="s">
        <v>310</v>
      </c>
      <c r="C65" s="127" t="b">
        <f t="shared" si="4"/>
        <v>0</v>
      </c>
      <c r="D65" s="46" t="s">
        <v>439</v>
      </c>
      <c r="E65" s="46" t="str">
        <f t="shared" si="15"/>
        <v>2024</v>
      </c>
      <c r="F65" s="48" t="s">
        <v>80</v>
      </c>
      <c r="G65" s="98" t="s">
        <v>81</v>
      </c>
      <c r="H65" s="48" t="s">
        <v>75</v>
      </c>
      <c r="I65" s="115">
        <f t="shared" si="8"/>
        <v>37202.83</v>
      </c>
      <c r="J65" s="38">
        <v>31262.880000000001</v>
      </c>
      <c r="K65" s="38">
        <v>5939.95</v>
      </c>
      <c r="L65" s="106">
        <f t="shared" si="5"/>
        <v>-2.7999999992971425E-3</v>
      </c>
      <c r="M65" s="38">
        <v>0</v>
      </c>
      <c r="N65" s="38">
        <v>0</v>
      </c>
      <c r="O65" s="38">
        <f t="shared" si="1"/>
        <v>0</v>
      </c>
      <c r="P65" s="106">
        <v>0</v>
      </c>
      <c r="Q65" s="106">
        <v>0</v>
      </c>
      <c r="R65" s="38">
        <f t="shared" si="9"/>
        <v>0</v>
      </c>
      <c r="S65" s="38">
        <v>0</v>
      </c>
      <c r="T65" s="38">
        <v>0</v>
      </c>
      <c r="U65" s="38">
        <v>0</v>
      </c>
      <c r="V65" s="38">
        <v>0</v>
      </c>
      <c r="W65" s="38">
        <v>0</v>
      </c>
      <c r="X65" s="38">
        <v>0</v>
      </c>
      <c r="Y65" s="38">
        <f t="shared" si="2"/>
        <v>0</v>
      </c>
      <c r="Z65" s="38">
        <v>0</v>
      </c>
      <c r="AA65" s="38">
        <v>0</v>
      </c>
      <c r="AB65" s="38" t="s">
        <v>46</v>
      </c>
      <c r="AC65" s="38">
        <v>0</v>
      </c>
      <c r="AD65" s="38">
        <v>0</v>
      </c>
      <c r="AE65" s="38">
        <f t="shared" si="14"/>
        <v>0</v>
      </c>
      <c r="AF65" s="38">
        <v>0</v>
      </c>
      <c r="AG65" s="38">
        <v>0</v>
      </c>
      <c r="AH65" s="38">
        <v>0</v>
      </c>
      <c r="AI65" s="38">
        <v>0</v>
      </c>
      <c r="AJ65" s="38">
        <f t="shared" si="12"/>
        <v>0</v>
      </c>
      <c r="AK65" s="38">
        <v>0</v>
      </c>
      <c r="AL65" s="83">
        <v>0</v>
      </c>
      <c r="AM65" s="48">
        <f>VLOOKUP(B65,'[1]JC 29.02.2024 16_Bimed_final'!$A$2:$AG$259,29,0)</f>
        <v>0</v>
      </c>
      <c r="AN65" s="48">
        <f>VLOOKUP(B65,'[1]JC 29.02.2024 16_Bimed_final'!$A$2:$AG$259,30,0)</f>
        <v>51000079</v>
      </c>
      <c r="AO65" s="48" t="str">
        <f>VLOOKUP(B65,'[1]JC 29.02.2024 16_Bimed_final'!$A$2:$AG$259,31,0)</f>
        <v>01.02.2024</v>
      </c>
      <c r="AP65" s="48">
        <f>VLOOKUP(B65,'[1]JC 29.02.2024 16_Bimed_final'!$A$2:$AG$259,32,0)</f>
        <v>0</v>
      </c>
      <c r="AQ65" s="48" t="str">
        <f>VLOOKUP(B65,'[1]JC 29.02.2024 16_Bimed_final'!$A$2:$AG$259,33,0)</f>
        <v>RON</v>
      </c>
      <c r="AR65" s="46"/>
      <c r="AS65" s="46"/>
      <c r="AT65" s="46"/>
      <c r="AU65" s="46"/>
      <c r="AV65" s="82" t="str">
        <f t="shared" si="6"/>
        <v>02.2024</v>
      </c>
      <c r="AW65" s="128" t="str">
        <f t="shared" si="7"/>
        <v>LUNA</v>
      </c>
      <c r="AX65" s="46"/>
    </row>
    <row r="66" spans="2:50" x14ac:dyDescent="0.2">
      <c r="B66" s="86" t="s">
        <v>311</v>
      </c>
      <c r="C66" s="127" t="b">
        <f t="shared" si="4"/>
        <v>0</v>
      </c>
      <c r="D66" s="46" t="s">
        <v>439</v>
      </c>
      <c r="E66" s="46" t="str">
        <f t="shared" si="15"/>
        <v>2024</v>
      </c>
      <c r="F66" s="48" t="s">
        <v>84</v>
      </c>
      <c r="G66" s="98" t="s">
        <v>85</v>
      </c>
      <c r="H66" s="48" t="s">
        <v>75</v>
      </c>
      <c r="I66" s="115">
        <f t="shared" si="8"/>
        <v>2670.7999999999997</v>
      </c>
      <c r="J66" s="38">
        <v>2244.37</v>
      </c>
      <c r="K66" s="38">
        <v>426.43</v>
      </c>
      <c r="L66" s="106">
        <f t="shared" si="5"/>
        <v>2.9999999998153726E-4</v>
      </c>
      <c r="M66" s="38">
        <v>0</v>
      </c>
      <c r="N66" s="38">
        <v>0</v>
      </c>
      <c r="O66" s="38">
        <f t="shared" si="1"/>
        <v>0</v>
      </c>
      <c r="P66" s="106">
        <v>0</v>
      </c>
      <c r="Q66" s="106">
        <v>0</v>
      </c>
      <c r="R66" s="38">
        <f t="shared" si="9"/>
        <v>0</v>
      </c>
      <c r="S66" s="38">
        <v>0</v>
      </c>
      <c r="T66" s="38">
        <v>0</v>
      </c>
      <c r="U66" s="38">
        <v>0</v>
      </c>
      <c r="V66" s="38">
        <v>0</v>
      </c>
      <c r="W66" s="38">
        <v>0</v>
      </c>
      <c r="X66" s="38">
        <v>0</v>
      </c>
      <c r="Y66" s="38">
        <f t="shared" si="2"/>
        <v>0</v>
      </c>
      <c r="Z66" s="38">
        <v>0</v>
      </c>
      <c r="AA66" s="38">
        <v>0</v>
      </c>
      <c r="AB66" s="38" t="s">
        <v>46</v>
      </c>
      <c r="AC66" s="38">
        <v>0</v>
      </c>
      <c r="AD66" s="38">
        <v>0</v>
      </c>
      <c r="AE66" s="38">
        <f t="shared" si="14"/>
        <v>0</v>
      </c>
      <c r="AF66" s="38">
        <v>0</v>
      </c>
      <c r="AG66" s="38">
        <v>0</v>
      </c>
      <c r="AH66" s="70">
        <v>0</v>
      </c>
      <c r="AI66" s="70">
        <v>0</v>
      </c>
      <c r="AJ66" s="38">
        <f t="shared" si="12"/>
        <v>0</v>
      </c>
      <c r="AK66" s="38">
        <v>0</v>
      </c>
      <c r="AL66" s="83">
        <v>0</v>
      </c>
      <c r="AM66" s="48">
        <f>VLOOKUP(B66,'[1]JC 29.02.2024 16_Bimed_final'!$A$2:$AG$259,29,0)</f>
        <v>0</v>
      </c>
      <c r="AN66" s="48">
        <f>VLOOKUP(B66,'[1]JC 29.02.2024 16_Bimed_final'!$A$2:$AG$259,30,0)</f>
        <v>51000081</v>
      </c>
      <c r="AO66" s="48" t="str">
        <f>VLOOKUP(B66,'[1]JC 29.02.2024 16_Bimed_final'!$A$2:$AG$259,31,0)</f>
        <v>01.02.2024</v>
      </c>
      <c r="AP66" s="48">
        <f>VLOOKUP(B66,'[1]JC 29.02.2024 16_Bimed_final'!$A$2:$AG$259,32,0)</f>
        <v>0</v>
      </c>
      <c r="AQ66" s="48" t="str">
        <f>VLOOKUP(B66,'[1]JC 29.02.2024 16_Bimed_final'!$A$2:$AG$259,33,0)</f>
        <v>RON</v>
      </c>
      <c r="AR66" s="46"/>
      <c r="AS66" s="46"/>
      <c r="AT66" s="46"/>
      <c r="AU66" s="46"/>
      <c r="AV66" s="82" t="str">
        <f t="shared" si="6"/>
        <v>02.2024</v>
      </c>
      <c r="AW66" s="128" t="str">
        <f t="shared" si="7"/>
        <v>LUNA</v>
      </c>
      <c r="AX66" s="46"/>
    </row>
    <row r="67" spans="2:50" x14ac:dyDescent="0.2">
      <c r="B67" s="86" t="s">
        <v>312</v>
      </c>
      <c r="C67" s="127" t="b">
        <f t="shared" si="4"/>
        <v>0</v>
      </c>
      <c r="D67" s="46" t="s">
        <v>439</v>
      </c>
      <c r="E67" s="46" t="str">
        <f t="shared" si="15"/>
        <v>2024</v>
      </c>
      <c r="F67" s="48" t="s">
        <v>78</v>
      </c>
      <c r="G67" s="98" t="s">
        <v>79</v>
      </c>
      <c r="H67" s="48" t="s">
        <v>75</v>
      </c>
      <c r="I67" s="115">
        <f t="shared" si="8"/>
        <v>1190</v>
      </c>
      <c r="J67" s="38">
        <v>1000</v>
      </c>
      <c r="K67" s="38">
        <v>190</v>
      </c>
      <c r="L67" s="106">
        <f t="shared" si="5"/>
        <v>0</v>
      </c>
      <c r="M67" s="38">
        <v>0</v>
      </c>
      <c r="N67" s="38">
        <v>0</v>
      </c>
      <c r="O67" s="38">
        <f t="shared" si="1"/>
        <v>0</v>
      </c>
      <c r="P67" s="106">
        <v>0</v>
      </c>
      <c r="Q67" s="106">
        <v>0</v>
      </c>
      <c r="R67" s="38">
        <f t="shared" si="9"/>
        <v>0</v>
      </c>
      <c r="S67" s="38">
        <v>0</v>
      </c>
      <c r="T67" s="38">
        <v>0</v>
      </c>
      <c r="U67" s="38">
        <v>0</v>
      </c>
      <c r="V67" s="38">
        <v>0</v>
      </c>
      <c r="W67" s="38">
        <v>0</v>
      </c>
      <c r="X67" s="38">
        <v>0</v>
      </c>
      <c r="Y67" s="38">
        <f t="shared" si="2"/>
        <v>0</v>
      </c>
      <c r="Z67" s="38">
        <v>0</v>
      </c>
      <c r="AA67" s="38">
        <v>0</v>
      </c>
      <c r="AB67" s="38" t="s">
        <v>46</v>
      </c>
      <c r="AC67" s="38">
        <v>0</v>
      </c>
      <c r="AD67" s="38">
        <v>0</v>
      </c>
      <c r="AE67" s="38">
        <f t="shared" si="14"/>
        <v>0</v>
      </c>
      <c r="AF67" s="38">
        <v>0</v>
      </c>
      <c r="AG67" s="38">
        <v>0</v>
      </c>
      <c r="AH67" s="38">
        <v>0</v>
      </c>
      <c r="AI67" s="38">
        <v>0</v>
      </c>
      <c r="AJ67" s="38">
        <f t="shared" si="12"/>
        <v>0</v>
      </c>
      <c r="AK67" s="38">
        <v>0</v>
      </c>
      <c r="AL67" s="83">
        <v>0</v>
      </c>
      <c r="AM67" s="48">
        <f>VLOOKUP(B67,'[1]JC 29.02.2024 16_Bimed_final'!$A$2:$AG$259,29,0)</f>
        <v>0</v>
      </c>
      <c r="AN67" s="48">
        <f>VLOOKUP(B67,'[1]JC 29.02.2024 16_Bimed_final'!$A$2:$AG$259,30,0)</f>
        <v>51000082</v>
      </c>
      <c r="AO67" s="48" t="str">
        <f>VLOOKUP(B67,'[1]JC 29.02.2024 16_Bimed_final'!$A$2:$AG$259,31,0)</f>
        <v>01.02.2024</v>
      </c>
      <c r="AP67" s="48">
        <f>VLOOKUP(B67,'[1]JC 29.02.2024 16_Bimed_final'!$A$2:$AG$259,32,0)</f>
        <v>0</v>
      </c>
      <c r="AQ67" s="48" t="str">
        <f>VLOOKUP(B67,'[1]JC 29.02.2024 16_Bimed_final'!$A$2:$AG$259,33,0)</f>
        <v>RON</v>
      </c>
      <c r="AR67" s="46"/>
      <c r="AS67" s="46"/>
      <c r="AT67" s="46"/>
      <c r="AU67" s="46"/>
      <c r="AV67" s="82" t="str">
        <f t="shared" si="6"/>
        <v>02.2024</v>
      </c>
      <c r="AW67" s="128" t="str">
        <f t="shared" si="7"/>
        <v>LUNA</v>
      </c>
      <c r="AX67" s="46"/>
    </row>
    <row r="68" spans="2:50" x14ac:dyDescent="0.2">
      <c r="B68" s="86" t="s">
        <v>313</v>
      </c>
      <c r="C68" s="127" t="b">
        <f t="shared" si="4"/>
        <v>0</v>
      </c>
      <c r="D68" s="46" t="s">
        <v>439</v>
      </c>
      <c r="E68" s="46" t="str">
        <f t="shared" si="15"/>
        <v>2024</v>
      </c>
      <c r="F68" s="48" t="s">
        <v>82</v>
      </c>
      <c r="G68" s="98" t="s">
        <v>83</v>
      </c>
      <c r="H68" s="48" t="s">
        <v>75</v>
      </c>
      <c r="I68" s="115">
        <f t="shared" si="8"/>
        <v>2230.11</v>
      </c>
      <c r="J68" s="38">
        <v>1874.05</v>
      </c>
      <c r="K68" s="38">
        <v>356.06</v>
      </c>
      <c r="L68" s="106">
        <f t="shared" ref="L68:L131" si="17">J68*19%-K68</f>
        <v>9.5000000000027285E-3</v>
      </c>
      <c r="M68" s="38">
        <v>0</v>
      </c>
      <c r="N68" s="38">
        <v>0</v>
      </c>
      <c r="O68" s="38">
        <f t="shared" si="1"/>
        <v>0</v>
      </c>
      <c r="P68" s="106">
        <v>0</v>
      </c>
      <c r="Q68" s="106">
        <v>0</v>
      </c>
      <c r="R68" s="38">
        <f t="shared" si="9"/>
        <v>0</v>
      </c>
      <c r="S68" s="38">
        <v>0</v>
      </c>
      <c r="T68" s="38">
        <v>0</v>
      </c>
      <c r="U68" s="38">
        <v>0</v>
      </c>
      <c r="V68" s="38">
        <v>0</v>
      </c>
      <c r="W68" s="38">
        <v>0</v>
      </c>
      <c r="X68" s="38">
        <v>0</v>
      </c>
      <c r="Y68" s="38">
        <f t="shared" si="2"/>
        <v>0</v>
      </c>
      <c r="Z68" s="38">
        <v>0</v>
      </c>
      <c r="AA68" s="38">
        <v>0</v>
      </c>
      <c r="AB68" s="38" t="s">
        <v>46</v>
      </c>
      <c r="AC68" s="38">
        <v>0</v>
      </c>
      <c r="AD68" s="38">
        <v>0</v>
      </c>
      <c r="AE68" s="38">
        <f t="shared" si="14"/>
        <v>0</v>
      </c>
      <c r="AF68" s="38">
        <v>0</v>
      </c>
      <c r="AG68" s="38">
        <v>0</v>
      </c>
      <c r="AH68" s="38">
        <v>0</v>
      </c>
      <c r="AI68" s="38">
        <v>0</v>
      </c>
      <c r="AJ68" s="38">
        <f t="shared" si="12"/>
        <v>0</v>
      </c>
      <c r="AK68" s="38">
        <v>0</v>
      </c>
      <c r="AL68" s="83">
        <v>0</v>
      </c>
      <c r="AM68" s="48">
        <f>VLOOKUP(B68,'[1]JC 29.02.2024 16_Bimed_final'!$A$2:$AG$259,29,0)</f>
        <v>0</v>
      </c>
      <c r="AN68" s="48">
        <f>VLOOKUP(B68,'[1]JC 29.02.2024 16_Bimed_final'!$A$2:$AG$259,30,0)</f>
        <v>51000084</v>
      </c>
      <c r="AO68" s="48" t="str">
        <f>VLOOKUP(B68,'[1]JC 29.02.2024 16_Bimed_final'!$A$2:$AG$259,31,0)</f>
        <v>01.02.2024</v>
      </c>
      <c r="AP68" s="48">
        <f>VLOOKUP(B68,'[1]JC 29.02.2024 16_Bimed_final'!$A$2:$AG$259,32,0)</f>
        <v>0</v>
      </c>
      <c r="AQ68" s="48" t="str">
        <f>VLOOKUP(B68,'[1]JC 29.02.2024 16_Bimed_final'!$A$2:$AG$259,33,0)</f>
        <v>RON</v>
      </c>
      <c r="AR68" s="46"/>
      <c r="AS68" s="46"/>
      <c r="AT68" s="46"/>
      <c r="AU68" s="46"/>
      <c r="AV68" s="82" t="str">
        <f t="shared" si="6"/>
        <v>02.2024</v>
      </c>
      <c r="AW68" s="128" t="str">
        <f t="shared" ref="AW68:AW131" si="18">IF(AV68="02.2024","LUNA","REGULARIZARI")</f>
        <v>LUNA</v>
      </c>
      <c r="AX68" s="46"/>
    </row>
    <row r="69" spans="2:50" x14ac:dyDescent="0.2">
      <c r="B69" s="86" t="s">
        <v>314</v>
      </c>
      <c r="C69" s="127" t="b">
        <f t="shared" si="4"/>
        <v>0</v>
      </c>
      <c r="D69" s="46" t="s">
        <v>439</v>
      </c>
      <c r="E69" s="46" t="str">
        <f t="shared" si="15"/>
        <v>2024</v>
      </c>
      <c r="F69" s="48" t="s">
        <v>86</v>
      </c>
      <c r="G69" s="98" t="s">
        <v>87</v>
      </c>
      <c r="H69" s="48" t="s">
        <v>75</v>
      </c>
      <c r="I69" s="115">
        <f t="shared" si="8"/>
        <v>12911.5</v>
      </c>
      <c r="J69" s="38">
        <v>10850</v>
      </c>
      <c r="K69" s="38">
        <v>2061.5</v>
      </c>
      <c r="L69" s="106">
        <f t="shared" si="17"/>
        <v>0</v>
      </c>
      <c r="M69" s="38">
        <v>0</v>
      </c>
      <c r="N69" s="38">
        <v>0</v>
      </c>
      <c r="O69" s="38">
        <f t="shared" si="1"/>
        <v>0</v>
      </c>
      <c r="P69" s="106">
        <v>0</v>
      </c>
      <c r="Q69" s="106">
        <v>0</v>
      </c>
      <c r="R69" s="38">
        <f t="shared" si="9"/>
        <v>0</v>
      </c>
      <c r="S69" s="38">
        <v>0</v>
      </c>
      <c r="T69" s="38">
        <v>0</v>
      </c>
      <c r="U69" s="38">
        <v>0</v>
      </c>
      <c r="V69" s="38">
        <v>0</v>
      </c>
      <c r="W69" s="38">
        <v>0</v>
      </c>
      <c r="X69" s="38">
        <v>0</v>
      </c>
      <c r="Y69" s="38">
        <f t="shared" si="2"/>
        <v>0</v>
      </c>
      <c r="Z69" s="38">
        <v>0</v>
      </c>
      <c r="AA69" s="38">
        <v>0</v>
      </c>
      <c r="AB69" s="38" t="s">
        <v>46</v>
      </c>
      <c r="AC69" s="38">
        <v>0</v>
      </c>
      <c r="AD69" s="38">
        <v>0</v>
      </c>
      <c r="AE69" s="38">
        <f t="shared" si="14"/>
        <v>0</v>
      </c>
      <c r="AF69" s="38">
        <v>0</v>
      </c>
      <c r="AG69" s="38">
        <v>0</v>
      </c>
      <c r="AH69" s="38">
        <v>0</v>
      </c>
      <c r="AI69" s="38">
        <v>0</v>
      </c>
      <c r="AJ69" s="38">
        <f t="shared" si="12"/>
        <v>0</v>
      </c>
      <c r="AK69" s="38">
        <v>0</v>
      </c>
      <c r="AL69" s="83">
        <v>0</v>
      </c>
      <c r="AM69" s="48">
        <f>VLOOKUP(B69,'[1]JC 29.02.2024 16_Bimed_final'!$A$2:$AG$259,29,0)</f>
        <v>0</v>
      </c>
      <c r="AN69" s="48">
        <f>VLOOKUP(B69,'[1]JC 29.02.2024 16_Bimed_final'!$A$2:$AG$259,30,0)</f>
        <v>51000168</v>
      </c>
      <c r="AO69" s="48" t="str">
        <f>VLOOKUP(B69,'[1]JC 29.02.2024 16_Bimed_final'!$A$2:$AG$259,31,0)</f>
        <v>01.02.2024</v>
      </c>
      <c r="AP69" s="48">
        <f>VLOOKUP(B69,'[1]JC 29.02.2024 16_Bimed_final'!$A$2:$AG$259,32,0)</f>
        <v>0</v>
      </c>
      <c r="AQ69" s="48" t="str">
        <f>VLOOKUP(B69,'[1]JC 29.02.2024 16_Bimed_final'!$A$2:$AG$259,33,0)</f>
        <v>RON</v>
      </c>
      <c r="AR69" s="46"/>
      <c r="AS69" s="46"/>
      <c r="AT69" s="46"/>
      <c r="AU69" s="46"/>
      <c r="AV69" s="82" t="str">
        <f t="shared" si="6"/>
        <v>02.2024</v>
      </c>
      <c r="AW69" s="128" t="str">
        <f t="shared" si="18"/>
        <v>LUNA</v>
      </c>
      <c r="AX69" s="46"/>
    </row>
    <row r="70" spans="2:50" x14ac:dyDescent="0.2">
      <c r="B70" s="86" t="s">
        <v>315</v>
      </c>
      <c r="C70" s="127" t="b">
        <f t="shared" si="4"/>
        <v>0</v>
      </c>
      <c r="D70" s="46" t="s">
        <v>237</v>
      </c>
      <c r="E70" s="46" t="str">
        <f t="shared" si="15"/>
        <v>2024</v>
      </c>
      <c r="F70" s="48" t="s">
        <v>473</v>
      </c>
      <c r="G70" s="98" t="s">
        <v>501</v>
      </c>
      <c r="H70" s="48" t="s">
        <v>75</v>
      </c>
      <c r="I70" s="115">
        <f t="shared" si="8"/>
        <v>2592.9699999999998</v>
      </c>
      <c r="J70" s="154">
        <v>2178.9699999999998</v>
      </c>
      <c r="K70" s="154">
        <v>414</v>
      </c>
      <c r="L70" s="106">
        <f t="shared" si="17"/>
        <v>4.2999999999437932E-3</v>
      </c>
      <c r="M70" s="38">
        <v>0</v>
      </c>
      <c r="N70" s="38">
        <v>0</v>
      </c>
      <c r="O70" s="38">
        <f t="shared" si="1"/>
        <v>0</v>
      </c>
      <c r="P70" s="106">
        <v>0</v>
      </c>
      <c r="Q70" s="106">
        <v>0</v>
      </c>
      <c r="R70" s="38">
        <f t="shared" si="9"/>
        <v>0</v>
      </c>
      <c r="S70" s="38">
        <v>0</v>
      </c>
      <c r="T70" s="38">
        <v>0</v>
      </c>
      <c r="U70" s="38">
        <v>0</v>
      </c>
      <c r="V70" s="38">
        <v>0</v>
      </c>
      <c r="W70" s="38">
        <v>0</v>
      </c>
      <c r="X70" s="38">
        <v>0</v>
      </c>
      <c r="Y70" s="38">
        <f t="shared" si="2"/>
        <v>0</v>
      </c>
      <c r="Z70" s="38">
        <v>0</v>
      </c>
      <c r="AA70" s="38">
        <v>0</v>
      </c>
      <c r="AB70" s="38" t="s">
        <v>46</v>
      </c>
      <c r="AC70" s="38">
        <v>0</v>
      </c>
      <c r="AD70" s="38">
        <v>0</v>
      </c>
      <c r="AE70" s="38">
        <f t="shared" si="14"/>
        <v>0</v>
      </c>
      <c r="AF70" s="38">
        <v>0</v>
      </c>
      <c r="AG70" s="38">
        <v>0</v>
      </c>
      <c r="AH70" s="38">
        <v>0</v>
      </c>
      <c r="AI70" s="38">
        <v>0</v>
      </c>
      <c r="AJ70" s="38">
        <f t="shared" si="12"/>
        <v>0</v>
      </c>
      <c r="AK70" s="38">
        <v>0</v>
      </c>
      <c r="AL70" s="83">
        <v>0</v>
      </c>
      <c r="AM70" s="48" t="str">
        <f>VLOOKUP(B70,'[1]JC 29.02.2024 16_Bimed_final'!$A$2:$AG$259,29,0)</f>
        <v>F.JHS652041594-JUNGHEINRI</v>
      </c>
      <c r="AN70" s="48">
        <f>VLOOKUP(B70,'[1]JC 29.02.2024 16_Bimed_final'!$A$2:$AG$259,30,0)</f>
        <v>51000237</v>
      </c>
      <c r="AO70" s="48" t="str">
        <f>VLOOKUP(B70,'[1]JC 29.02.2024 16_Bimed_final'!$A$2:$AG$259,31,0)</f>
        <v>01.02.2024</v>
      </c>
      <c r="AP70" s="48">
        <f>VLOOKUP(B70,'[1]JC 29.02.2024 16_Bimed_final'!$A$2:$AG$259,32,0)</f>
        <v>0</v>
      </c>
      <c r="AQ70" s="48" t="str">
        <f>VLOOKUP(B70,'[1]JC 29.02.2024 16_Bimed_final'!$A$2:$AG$259,33,0)</f>
        <v>RON</v>
      </c>
      <c r="AR70" s="46"/>
      <c r="AS70" s="46"/>
      <c r="AT70" s="46"/>
      <c r="AU70" s="46"/>
      <c r="AV70" s="82" t="str">
        <f t="shared" si="6"/>
        <v>01.2024</v>
      </c>
      <c r="AW70" s="128" t="str">
        <f t="shared" si="18"/>
        <v>REGULARIZARI</v>
      </c>
      <c r="AX70" s="46"/>
    </row>
    <row r="71" spans="2:50" x14ac:dyDescent="0.2">
      <c r="B71" s="86" t="s">
        <v>316</v>
      </c>
      <c r="C71" s="127" t="b">
        <f t="shared" ref="C71:C129" si="19">B71=B72</f>
        <v>0</v>
      </c>
      <c r="D71" s="46" t="s">
        <v>440</v>
      </c>
      <c r="E71" s="46" t="str">
        <f t="shared" si="15"/>
        <v>2024</v>
      </c>
      <c r="F71" s="48" t="s">
        <v>245</v>
      </c>
      <c r="G71" s="98" t="s">
        <v>254</v>
      </c>
      <c r="H71" s="48" t="s">
        <v>75</v>
      </c>
      <c r="I71" s="115">
        <f t="shared" si="8"/>
        <v>724.04000000000008</v>
      </c>
      <c r="J71" s="38">
        <v>608.44000000000005</v>
      </c>
      <c r="K71" s="38">
        <v>115.6</v>
      </c>
      <c r="L71" s="106">
        <f t="shared" si="17"/>
        <v>3.6000000000200316E-3</v>
      </c>
      <c r="M71" s="38">
        <v>0</v>
      </c>
      <c r="N71" s="38">
        <v>0</v>
      </c>
      <c r="O71" s="38">
        <f t="shared" si="1"/>
        <v>0</v>
      </c>
      <c r="P71" s="106">
        <v>0</v>
      </c>
      <c r="Q71" s="106">
        <v>0</v>
      </c>
      <c r="R71" s="38">
        <f t="shared" si="9"/>
        <v>0</v>
      </c>
      <c r="S71" s="38">
        <v>0</v>
      </c>
      <c r="T71" s="38">
        <v>0</v>
      </c>
      <c r="U71" s="38">
        <v>0</v>
      </c>
      <c r="V71" s="38">
        <v>0</v>
      </c>
      <c r="W71" s="38">
        <v>0</v>
      </c>
      <c r="X71" s="38">
        <v>0</v>
      </c>
      <c r="Y71" s="38">
        <f>W71*9%-X71</f>
        <v>0</v>
      </c>
      <c r="Z71" s="38">
        <v>0</v>
      </c>
      <c r="AA71" s="38">
        <v>0</v>
      </c>
      <c r="AB71" s="38" t="s">
        <v>46</v>
      </c>
      <c r="AC71" s="38">
        <v>0</v>
      </c>
      <c r="AD71" s="38">
        <v>0</v>
      </c>
      <c r="AE71" s="38">
        <v>0</v>
      </c>
      <c r="AF71" s="38">
        <v>0</v>
      </c>
      <c r="AG71" s="38">
        <v>0</v>
      </c>
      <c r="AH71" s="38">
        <v>0</v>
      </c>
      <c r="AI71" s="38">
        <v>0</v>
      </c>
      <c r="AJ71" s="38">
        <f t="shared" si="12"/>
        <v>0</v>
      </c>
      <c r="AK71" s="38">
        <v>0</v>
      </c>
      <c r="AL71" s="83">
        <v>0</v>
      </c>
      <c r="AM71" s="48">
        <f>VLOOKUP(B71,'[1]JC 29.02.2024 16_Bimed_final'!$A$2:$AG$259,29,0)</f>
        <v>0</v>
      </c>
      <c r="AN71" s="48">
        <f>VLOOKUP(B71,'[1]JC 29.02.2024 16_Bimed_final'!$A$2:$AG$259,30,0)</f>
        <v>51000080</v>
      </c>
      <c r="AO71" s="48" t="str">
        <f>VLOOKUP(B71,'[1]JC 29.02.2024 16_Bimed_final'!$A$2:$AG$259,31,0)</f>
        <v>02.02.2024</v>
      </c>
      <c r="AP71" s="48">
        <f>VLOOKUP(B71,'[1]JC 29.02.2024 16_Bimed_final'!$A$2:$AG$259,32,0)</f>
        <v>0</v>
      </c>
      <c r="AQ71" s="48" t="str">
        <f>VLOOKUP(B71,'[1]JC 29.02.2024 16_Bimed_final'!$A$2:$AG$259,33,0)</f>
        <v>RON</v>
      </c>
      <c r="AR71" s="46"/>
      <c r="AS71" s="46"/>
      <c r="AT71" s="46"/>
      <c r="AU71" s="46"/>
      <c r="AV71" s="82" t="str">
        <f t="shared" ref="AV71:AV128" si="20">MID(D71,5,2)&amp;"."&amp;MID(D71,8,4)</f>
        <v>02.2024</v>
      </c>
      <c r="AW71" s="128" t="str">
        <f t="shared" si="18"/>
        <v>LUNA</v>
      </c>
      <c r="AX71" s="46"/>
    </row>
    <row r="72" spans="2:50" x14ac:dyDescent="0.2">
      <c r="B72" s="98" t="s">
        <v>271</v>
      </c>
      <c r="C72" s="127" t="b">
        <f t="shared" si="19"/>
        <v>0</v>
      </c>
      <c r="D72" s="127" t="s">
        <v>444</v>
      </c>
      <c r="E72" s="46" t="str">
        <f t="shared" si="15"/>
        <v>2024</v>
      </c>
      <c r="F72" s="48" t="s">
        <v>59</v>
      </c>
      <c r="G72" s="98" t="s">
        <v>60</v>
      </c>
      <c r="H72" s="48" t="s">
        <v>75</v>
      </c>
      <c r="I72" s="115">
        <f t="shared" ref="I72:I135" si="21">J72+K72</f>
        <v>8707.52</v>
      </c>
      <c r="J72" s="38">
        <v>7317.24</v>
      </c>
      <c r="K72" s="38">
        <v>1390.28</v>
      </c>
      <c r="L72" s="106">
        <f t="shared" si="17"/>
        <v>-4.400000000032378E-3</v>
      </c>
      <c r="M72" s="38">
        <v>0</v>
      </c>
      <c r="N72" s="38">
        <v>0</v>
      </c>
      <c r="O72" s="38">
        <f t="shared" si="1"/>
        <v>0</v>
      </c>
      <c r="P72" s="106">
        <v>0</v>
      </c>
      <c r="Q72" s="106">
        <v>0</v>
      </c>
      <c r="R72" s="38">
        <f t="shared" si="9"/>
        <v>0</v>
      </c>
      <c r="S72" s="38">
        <v>0</v>
      </c>
      <c r="T72" s="38">
        <v>0</v>
      </c>
      <c r="U72" s="38">
        <v>0</v>
      </c>
      <c r="V72" s="38">
        <v>0</v>
      </c>
      <c r="W72" s="38">
        <v>0</v>
      </c>
      <c r="X72" s="38">
        <v>0</v>
      </c>
      <c r="Y72" s="38"/>
      <c r="Z72" s="38">
        <v>0</v>
      </c>
      <c r="AA72" s="38">
        <v>0</v>
      </c>
      <c r="AB72" s="38"/>
      <c r="AC72" s="38">
        <v>0</v>
      </c>
      <c r="AD72" s="38">
        <v>0</v>
      </c>
      <c r="AE72" s="38"/>
      <c r="AF72" s="38"/>
      <c r="AG72" s="38"/>
      <c r="AH72" s="38">
        <v>0</v>
      </c>
      <c r="AI72" s="38">
        <v>0</v>
      </c>
      <c r="AJ72" s="38">
        <f t="shared" si="12"/>
        <v>0</v>
      </c>
      <c r="AK72" s="38"/>
      <c r="AL72" s="83"/>
      <c r="AM72" s="48" t="str">
        <f>VLOOKUP(B72,'[1]JC 29.02.2024 16_Bimed_final'!$A$2:$AG$259,29,0)</f>
        <v>.2621660366-MOL ROMANIA</v>
      </c>
      <c r="AN72" s="48">
        <f>VLOOKUP(B72,'[1]JC 29.02.2024 16_Bimed_final'!$A$2:$AG$259,30,0)</f>
        <v>19000041</v>
      </c>
      <c r="AO72" s="48" t="str">
        <f>VLOOKUP(B72,'[1]JC 29.02.2024 16_Bimed_final'!$A$2:$AG$259,31,0)</f>
        <v>03.02.2024</v>
      </c>
      <c r="AP72" s="48">
        <f>VLOOKUP(B72,'[1]JC 29.02.2024 16_Bimed_final'!$A$2:$AG$259,32,0)</f>
        <v>0</v>
      </c>
      <c r="AQ72" s="48" t="str">
        <f>VLOOKUP(B72,'[1]JC 29.02.2024 16_Bimed_final'!$A$2:$AG$259,33,0)</f>
        <v>RON</v>
      </c>
      <c r="AR72" s="46"/>
      <c r="AS72" s="46"/>
      <c r="AT72" s="46"/>
      <c r="AU72" s="46"/>
      <c r="AV72" s="82" t="str">
        <f t="shared" si="20"/>
        <v>02.2024</v>
      </c>
      <c r="AW72" s="128" t="str">
        <f t="shared" si="18"/>
        <v>LUNA</v>
      </c>
      <c r="AX72" s="46"/>
    </row>
    <row r="73" spans="2:50" x14ac:dyDescent="0.2">
      <c r="B73" s="86" t="s">
        <v>317</v>
      </c>
      <c r="C73" s="127" t="b">
        <f t="shared" si="19"/>
        <v>0</v>
      </c>
      <c r="D73" s="46" t="s">
        <v>435</v>
      </c>
      <c r="E73" s="46" t="str">
        <f t="shared" si="15"/>
        <v>2024</v>
      </c>
      <c r="F73" s="48" t="s">
        <v>73</v>
      </c>
      <c r="G73" s="98" t="s">
        <v>74</v>
      </c>
      <c r="H73" s="48" t="s">
        <v>75</v>
      </c>
      <c r="I73" s="115">
        <f t="shared" si="21"/>
        <v>3918.77</v>
      </c>
      <c r="J73" s="38">
        <v>3293.08</v>
      </c>
      <c r="K73" s="38">
        <v>625.69000000000005</v>
      </c>
      <c r="L73" s="106">
        <f t="shared" si="17"/>
        <v>-4.8000000000456566E-3</v>
      </c>
      <c r="M73" s="38">
        <v>0</v>
      </c>
      <c r="N73" s="38">
        <v>0</v>
      </c>
      <c r="O73" s="38">
        <f t="shared" si="1"/>
        <v>0</v>
      </c>
      <c r="P73" s="106">
        <v>0</v>
      </c>
      <c r="Q73" s="106">
        <v>0</v>
      </c>
      <c r="R73" s="38">
        <f t="shared" si="9"/>
        <v>0</v>
      </c>
      <c r="S73" s="38">
        <v>0</v>
      </c>
      <c r="T73" s="38">
        <v>0</v>
      </c>
      <c r="U73" s="38">
        <v>0</v>
      </c>
      <c r="V73" s="38">
        <v>0</v>
      </c>
      <c r="W73" s="38">
        <v>0</v>
      </c>
      <c r="X73" s="38">
        <v>0</v>
      </c>
      <c r="Y73" s="38">
        <f t="shared" si="2"/>
        <v>0</v>
      </c>
      <c r="Z73" s="38">
        <v>0</v>
      </c>
      <c r="AA73" s="38">
        <v>0</v>
      </c>
      <c r="AB73" s="38" t="s">
        <v>46</v>
      </c>
      <c r="AC73" s="38">
        <v>0</v>
      </c>
      <c r="AD73" s="38">
        <v>0</v>
      </c>
      <c r="AE73" s="38">
        <v>0</v>
      </c>
      <c r="AF73" s="38">
        <v>0</v>
      </c>
      <c r="AG73" s="38">
        <v>0</v>
      </c>
      <c r="AH73" s="38">
        <v>0</v>
      </c>
      <c r="AI73" s="38">
        <v>0</v>
      </c>
      <c r="AJ73" s="38">
        <f t="shared" si="12"/>
        <v>0</v>
      </c>
      <c r="AK73" s="38">
        <v>0</v>
      </c>
      <c r="AL73" s="83">
        <v>0</v>
      </c>
      <c r="AM73" s="48" t="str">
        <f>VLOOKUP(B73,'[1]JC 29.02.2024 16_Bimed_final'!$A$2:$AG$259,29,0)</f>
        <v>F.2800110164-DACHSER ROMA</v>
      </c>
      <c r="AN73" s="48">
        <f>VLOOKUP(B73,'[1]JC 29.02.2024 16_Bimed_final'!$A$2:$AG$259,30,0)</f>
        <v>51000189</v>
      </c>
      <c r="AO73" s="48" t="str">
        <f>VLOOKUP(B73,'[1]JC 29.02.2024 16_Bimed_final'!$A$2:$AG$259,31,0)</f>
        <v>05.02.2024</v>
      </c>
      <c r="AP73" s="48">
        <f>VLOOKUP(B73,'[1]JC 29.02.2024 16_Bimed_final'!$A$2:$AG$259,32,0)</f>
        <v>0</v>
      </c>
      <c r="AQ73" s="48" t="str">
        <f>VLOOKUP(B73,'[1]JC 29.02.2024 16_Bimed_final'!$A$2:$AG$259,33,0)</f>
        <v>RON</v>
      </c>
      <c r="AR73" s="46"/>
      <c r="AS73" s="46"/>
      <c r="AT73" s="46"/>
      <c r="AU73" s="46"/>
      <c r="AV73" s="82" t="str">
        <f t="shared" si="20"/>
        <v>02.2024</v>
      </c>
      <c r="AW73" s="128" t="str">
        <f t="shared" si="18"/>
        <v>LUNA</v>
      </c>
      <c r="AX73" s="46"/>
    </row>
    <row r="74" spans="2:50" x14ac:dyDescent="0.2">
      <c r="B74" s="86" t="s">
        <v>318</v>
      </c>
      <c r="C74" s="127" t="b">
        <f t="shared" si="19"/>
        <v>0</v>
      </c>
      <c r="D74" s="46" t="s">
        <v>435</v>
      </c>
      <c r="E74" s="46" t="str">
        <f t="shared" si="15"/>
        <v>2024</v>
      </c>
      <c r="F74" s="48" t="s">
        <v>73</v>
      </c>
      <c r="G74" s="98" t="s">
        <v>74</v>
      </c>
      <c r="H74" s="48" t="s">
        <v>75</v>
      </c>
      <c r="I74" s="115">
        <f t="shared" si="21"/>
        <v>1553.3799999999999</v>
      </c>
      <c r="J74" s="38">
        <v>1305.3599999999999</v>
      </c>
      <c r="K74" s="38">
        <v>248.02</v>
      </c>
      <c r="L74" s="106">
        <f t="shared" si="17"/>
        <v>-1.6000000000246928E-3</v>
      </c>
      <c r="M74" s="38">
        <v>0</v>
      </c>
      <c r="N74" s="38">
        <v>0</v>
      </c>
      <c r="O74" s="38">
        <f t="shared" si="1"/>
        <v>0</v>
      </c>
      <c r="P74" s="106">
        <v>0</v>
      </c>
      <c r="Q74" s="106">
        <v>0</v>
      </c>
      <c r="R74" s="38">
        <f t="shared" si="9"/>
        <v>0</v>
      </c>
      <c r="S74" s="38">
        <v>0</v>
      </c>
      <c r="T74" s="38">
        <v>0</v>
      </c>
      <c r="U74" s="38">
        <v>0</v>
      </c>
      <c r="V74" s="38">
        <v>0</v>
      </c>
      <c r="W74" s="38">
        <v>0</v>
      </c>
      <c r="X74" s="38">
        <v>0</v>
      </c>
      <c r="Y74" s="38">
        <f t="shared" si="2"/>
        <v>0</v>
      </c>
      <c r="Z74" s="38">
        <v>0</v>
      </c>
      <c r="AA74" s="38">
        <v>0</v>
      </c>
      <c r="AB74" s="38" t="s">
        <v>46</v>
      </c>
      <c r="AC74" s="38">
        <v>0</v>
      </c>
      <c r="AD74" s="38">
        <v>0</v>
      </c>
      <c r="AE74" s="38">
        <v>0</v>
      </c>
      <c r="AF74" s="38">
        <v>0</v>
      </c>
      <c r="AG74" s="38">
        <v>0</v>
      </c>
      <c r="AH74" s="38">
        <v>0</v>
      </c>
      <c r="AI74" s="38">
        <v>0</v>
      </c>
      <c r="AJ74" s="38">
        <f t="shared" si="12"/>
        <v>0</v>
      </c>
      <c r="AK74" s="38">
        <v>0</v>
      </c>
      <c r="AL74" s="83">
        <v>0</v>
      </c>
      <c r="AM74" s="48" t="str">
        <f>VLOOKUP(B74,'[1]JC 29.02.2024 16_Bimed_final'!$A$2:$AG$259,29,0)</f>
        <v>F.2800110162-DACHSER ROMA</v>
      </c>
      <c r="AN74" s="48">
        <f>VLOOKUP(B74,'[1]JC 29.02.2024 16_Bimed_final'!$A$2:$AG$259,30,0)</f>
        <v>51000190</v>
      </c>
      <c r="AO74" s="48" t="str">
        <f>VLOOKUP(B74,'[1]JC 29.02.2024 16_Bimed_final'!$A$2:$AG$259,31,0)</f>
        <v>05.02.2024</v>
      </c>
      <c r="AP74" s="48">
        <f>VLOOKUP(B74,'[1]JC 29.02.2024 16_Bimed_final'!$A$2:$AG$259,32,0)</f>
        <v>0</v>
      </c>
      <c r="AQ74" s="48" t="str">
        <f>VLOOKUP(B74,'[1]JC 29.02.2024 16_Bimed_final'!$A$2:$AG$259,33,0)</f>
        <v>RON</v>
      </c>
      <c r="AR74" s="46"/>
      <c r="AS74" s="46"/>
      <c r="AT74" s="46"/>
      <c r="AU74" s="46"/>
      <c r="AV74" s="82" t="str">
        <f t="shared" si="20"/>
        <v>02.2024</v>
      </c>
      <c r="AW74" s="128" t="str">
        <f t="shared" si="18"/>
        <v>LUNA</v>
      </c>
      <c r="AX74" s="46"/>
    </row>
    <row r="75" spans="2:50" x14ac:dyDescent="0.2">
      <c r="B75" s="86" t="s">
        <v>319</v>
      </c>
      <c r="C75" s="127" t="b">
        <f t="shared" si="19"/>
        <v>0</v>
      </c>
      <c r="D75" s="46" t="s">
        <v>435</v>
      </c>
      <c r="E75" s="46" t="str">
        <f t="shared" si="15"/>
        <v>2024</v>
      </c>
      <c r="F75" s="48" t="s">
        <v>73</v>
      </c>
      <c r="G75" s="98" t="s">
        <v>74</v>
      </c>
      <c r="H75" s="48" t="s">
        <v>75</v>
      </c>
      <c r="I75" s="115">
        <f t="shared" si="21"/>
        <v>730.82999999999993</v>
      </c>
      <c r="J75" s="38">
        <v>614.14</v>
      </c>
      <c r="K75" s="38">
        <v>116.69</v>
      </c>
      <c r="L75" s="106">
        <f t="shared" si="17"/>
        <v>-3.3999999999991815E-3</v>
      </c>
      <c r="M75" s="38">
        <v>0</v>
      </c>
      <c r="N75" s="38">
        <v>0</v>
      </c>
      <c r="O75" s="38">
        <f t="shared" si="1"/>
        <v>0</v>
      </c>
      <c r="P75" s="106">
        <v>0</v>
      </c>
      <c r="Q75" s="106">
        <v>0</v>
      </c>
      <c r="R75" s="38">
        <f t="shared" si="9"/>
        <v>0</v>
      </c>
      <c r="S75" s="38">
        <v>0</v>
      </c>
      <c r="T75" s="38">
        <v>0</v>
      </c>
      <c r="U75" s="38">
        <v>0</v>
      </c>
      <c r="V75" s="38">
        <v>0</v>
      </c>
      <c r="W75" s="38">
        <v>0</v>
      </c>
      <c r="X75" s="38">
        <v>0</v>
      </c>
      <c r="Y75" s="38">
        <f t="shared" si="2"/>
        <v>0</v>
      </c>
      <c r="Z75" s="38">
        <v>0</v>
      </c>
      <c r="AA75" s="38">
        <v>0</v>
      </c>
      <c r="AB75" s="38" t="s">
        <v>46</v>
      </c>
      <c r="AC75" s="38">
        <v>0</v>
      </c>
      <c r="AD75" s="38">
        <v>0</v>
      </c>
      <c r="AE75" s="38">
        <v>0</v>
      </c>
      <c r="AF75" s="38">
        <v>0</v>
      </c>
      <c r="AG75" s="38">
        <v>0</v>
      </c>
      <c r="AH75" s="38">
        <v>0</v>
      </c>
      <c r="AI75" s="38">
        <v>0</v>
      </c>
      <c r="AJ75" s="38">
        <f t="shared" si="12"/>
        <v>0</v>
      </c>
      <c r="AK75" s="38">
        <v>0</v>
      </c>
      <c r="AL75" s="83">
        <v>0</v>
      </c>
      <c r="AM75" s="48" t="str">
        <f>VLOOKUP(B75,'[1]JC 29.02.2024 16_Bimed_final'!$A$2:$AG$259,29,0)</f>
        <v>F.2800110169-DACHSER ROMA</v>
      </c>
      <c r="AN75" s="48">
        <f>VLOOKUP(B75,'[1]JC 29.02.2024 16_Bimed_final'!$A$2:$AG$259,30,0)</f>
        <v>51000191</v>
      </c>
      <c r="AO75" s="48" t="str">
        <f>VLOOKUP(B75,'[1]JC 29.02.2024 16_Bimed_final'!$A$2:$AG$259,31,0)</f>
        <v>05.02.2024</v>
      </c>
      <c r="AP75" s="48">
        <f>VLOOKUP(B75,'[1]JC 29.02.2024 16_Bimed_final'!$A$2:$AG$259,32,0)</f>
        <v>0</v>
      </c>
      <c r="AQ75" s="48" t="str">
        <f>VLOOKUP(B75,'[1]JC 29.02.2024 16_Bimed_final'!$A$2:$AG$259,33,0)</f>
        <v>RON</v>
      </c>
      <c r="AR75" s="46"/>
      <c r="AS75" s="46"/>
      <c r="AT75" s="46"/>
      <c r="AU75" s="46"/>
      <c r="AV75" s="82" t="str">
        <f t="shared" si="20"/>
        <v>02.2024</v>
      </c>
      <c r="AW75" s="128" t="str">
        <f t="shared" si="18"/>
        <v>LUNA</v>
      </c>
      <c r="AX75" s="46"/>
    </row>
    <row r="76" spans="2:50" x14ac:dyDescent="0.2">
      <c r="B76" s="86" t="s">
        <v>320</v>
      </c>
      <c r="C76" s="127" t="b">
        <f t="shared" si="19"/>
        <v>0</v>
      </c>
      <c r="D76" s="46" t="s">
        <v>435</v>
      </c>
      <c r="E76" s="46" t="str">
        <f t="shared" si="15"/>
        <v>2024</v>
      </c>
      <c r="F76" s="48" t="s">
        <v>73</v>
      </c>
      <c r="G76" s="98" t="s">
        <v>74</v>
      </c>
      <c r="H76" s="48" t="s">
        <v>75</v>
      </c>
      <c r="I76" s="115">
        <f t="shared" si="21"/>
        <v>1074.05</v>
      </c>
      <c r="J76" s="38">
        <v>902.56</v>
      </c>
      <c r="K76" s="38">
        <v>171.49</v>
      </c>
      <c r="L76" s="106">
        <f t="shared" si="17"/>
        <v>-3.6000000000058208E-3</v>
      </c>
      <c r="M76" s="38">
        <v>0</v>
      </c>
      <c r="N76" s="38">
        <v>0</v>
      </c>
      <c r="O76" s="38">
        <f t="shared" si="1"/>
        <v>0</v>
      </c>
      <c r="P76" s="106">
        <v>0</v>
      </c>
      <c r="Q76" s="106">
        <v>0</v>
      </c>
      <c r="R76" s="38">
        <f t="shared" si="9"/>
        <v>0</v>
      </c>
      <c r="S76" s="38">
        <v>0</v>
      </c>
      <c r="T76" s="38">
        <v>0</v>
      </c>
      <c r="U76" s="38">
        <v>0</v>
      </c>
      <c r="V76" s="38">
        <v>0</v>
      </c>
      <c r="W76" s="38">
        <v>0</v>
      </c>
      <c r="X76" s="38">
        <v>0</v>
      </c>
      <c r="Y76" s="38">
        <f t="shared" si="2"/>
        <v>0</v>
      </c>
      <c r="Z76" s="38">
        <v>0</v>
      </c>
      <c r="AA76" s="38">
        <v>0</v>
      </c>
      <c r="AB76" s="38" t="s">
        <v>46</v>
      </c>
      <c r="AC76" s="38">
        <v>0</v>
      </c>
      <c r="AD76" s="38">
        <v>0</v>
      </c>
      <c r="AE76" s="38">
        <v>0</v>
      </c>
      <c r="AF76" s="38">
        <v>0</v>
      </c>
      <c r="AG76" s="38">
        <v>0</v>
      </c>
      <c r="AH76" s="38">
        <v>0</v>
      </c>
      <c r="AI76" s="38">
        <v>0</v>
      </c>
      <c r="AJ76" s="38">
        <f t="shared" si="12"/>
        <v>0</v>
      </c>
      <c r="AK76" s="38">
        <v>0</v>
      </c>
      <c r="AL76" s="83">
        <v>0</v>
      </c>
      <c r="AM76" s="48" t="str">
        <f>VLOOKUP(B76,'[1]JC 29.02.2024 16_Bimed_final'!$A$2:$AG$259,29,0)</f>
        <v>F.2800110167-DACHSER ROMA</v>
      </c>
      <c r="AN76" s="48">
        <f>VLOOKUP(B76,'[1]JC 29.02.2024 16_Bimed_final'!$A$2:$AG$259,30,0)</f>
        <v>51000192</v>
      </c>
      <c r="AO76" s="48" t="str">
        <f>VLOOKUP(B76,'[1]JC 29.02.2024 16_Bimed_final'!$A$2:$AG$259,31,0)</f>
        <v>05.02.2024</v>
      </c>
      <c r="AP76" s="48">
        <f>VLOOKUP(B76,'[1]JC 29.02.2024 16_Bimed_final'!$A$2:$AG$259,32,0)</f>
        <v>0</v>
      </c>
      <c r="AQ76" s="48" t="str">
        <f>VLOOKUP(B76,'[1]JC 29.02.2024 16_Bimed_final'!$A$2:$AG$259,33,0)</f>
        <v>RON</v>
      </c>
      <c r="AR76" s="46"/>
      <c r="AS76" s="46"/>
      <c r="AT76" s="46"/>
      <c r="AU76" s="46"/>
      <c r="AV76" s="82" t="str">
        <f t="shared" si="20"/>
        <v>02.2024</v>
      </c>
      <c r="AW76" s="128" t="str">
        <f t="shared" si="18"/>
        <v>LUNA</v>
      </c>
      <c r="AX76" s="46"/>
    </row>
    <row r="77" spans="2:50" x14ac:dyDescent="0.2">
      <c r="B77" s="86" t="s">
        <v>321</v>
      </c>
      <c r="C77" s="127" t="b">
        <f t="shared" si="19"/>
        <v>0</v>
      </c>
      <c r="D77" s="46" t="s">
        <v>435</v>
      </c>
      <c r="E77" s="46" t="str">
        <f t="shared" si="15"/>
        <v>2024</v>
      </c>
      <c r="F77" s="48" t="s">
        <v>73</v>
      </c>
      <c r="G77" s="98" t="s">
        <v>74</v>
      </c>
      <c r="H77" s="48" t="s">
        <v>75</v>
      </c>
      <c r="I77" s="115">
        <f t="shared" si="21"/>
        <v>3900.1899999999996</v>
      </c>
      <c r="J77" s="38">
        <v>3277.47</v>
      </c>
      <c r="K77" s="38">
        <v>622.72</v>
      </c>
      <c r="L77" s="106">
        <f t="shared" si="17"/>
        <v>-7.000000000516593E-4</v>
      </c>
      <c r="M77" s="38">
        <v>0</v>
      </c>
      <c r="N77" s="38">
        <v>0</v>
      </c>
      <c r="O77" s="38">
        <f t="shared" si="1"/>
        <v>0</v>
      </c>
      <c r="P77" s="106">
        <v>0</v>
      </c>
      <c r="Q77" s="106">
        <v>0</v>
      </c>
      <c r="R77" s="38">
        <f t="shared" si="9"/>
        <v>0</v>
      </c>
      <c r="S77" s="38">
        <v>0</v>
      </c>
      <c r="T77" s="38">
        <v>0</v>
      </c>
      <c r="U77" s="38">
        <v>0</v>
      </c>
      <c r="V77" s="38">
        <v>0</v>
      </c>
      <c r="W77" s="38">
        <v>0</v>
      </c>
      <c r="X77" s="38">
        <v>0</v>
      </c>
      <c r="Y77" s="38">
        <f t="shared" si="2"/>
        <v>0</v>
      </c>
      <c r="Z77" s="38">
        <v>0</v>
      </c>
      <c r="AA77" s="38">
        <v>0</v>
      </c>
      <c r="AB77" s="38" t="s">
        <v>46</v>
      </c>
      <c r="AC77" s="38">
        <v>0</v>
      </c>
      <c r="AD77" s="38">
        <v>0</v>
      </c>
      <c r="AE77" s="38">
        <v>0</v>
      </c>
      <c r="AF77" s="38">
        <v>0</v>
      </c>
      <c r="AG77" s="38">
        <v>0</v>
      </c>
      <c r="AH77" s="38">
        <v>0</v>
      </c>
      <c r="AI77" s="38">
        <v>0</v>
      </c>
      <c r="AJ77" s="38">
        <f t="shared" si="12"/>
        <v>0</v>
      </c>
      <c r="AK77" s="38">
        <v>0</v>
      </c>
      <c r="AL77" s="83">
        <v>0</v>
      </c>
      <c r="AM77" s="48" t="str">
        <f>VLOOKUP(B77,'[1]JC 29.02.2024 16_Bimed_final'!$A$2:$AG$259,29,0)</f>
        <v>F.2800110166-DACHSER ROMA</v>
      </c>
      <c r="AN77" s="48">
        <f>VLOOKUP(B77,'[1]JC 29.02.2024 16_Bimed_final'!$A$2:$AG$259,30,0)</f>
        <v>51000193</v>
      </c>
      <c r="AO77" s="48" t="str">
        <f>VLOOKUP(B77,'[1]JC 29.02.2024 16_Bimed_final'!$A$2:$AG$259,31,0)</f>
        <v>05.02.2024</v>
      </c>
      <c r="AP77" s="48">
        <f>VLOOKUP(B77,'[1]JC 29.02.2024 16_Bimed_final'!$A$2:$AG$259,32,0)</f>
        <v>0</v>
      </c>
      <c r="AQ77" s="48" t="str">
        <f>VLOOKUP(B77,'[1]JC 29.02.2024 16_Bimed_final'!$A$2:$AG$259,33,0)</f>
        <v>RON</v>
      </c>
      <c r="AR77" s="46"/>
      <c r="AS77" s="46"/>
      <c r="AT77" s="46"/>
      <c r="AU77" s="46"/>
      <c r="AV77" s="82" t="str">
        <f t="shared" si="20"/>
        <v>02.2024</v>
      </c>
      <c r="AW77" s="128" t="str">
        <f t="shared" si="18"/>
        <v>LUNA</v>
      </c>
      <c r="AX77" s="46"/>
    </row>
    <row r="78" spans="2:50" x14ac:dyDescent="0.2">
      <c r="B78" s="86" t="s">
        <v>322</v>
      </c>
      <c r="C78" s="127" t="b">
        <f t="shared" si="19"/>
        <v>0</v>
      </c>
      <c r="D78" s="46" t="s">
        <v>435</v>
      </c>
      <c r="E78" s="46" t="str">
        <f t="shared" si="15"/>
        <v>2024</v>
      </c>
      <c r="F78" s="48" t="s">
        <v>73</v>
      </c>
      <c r="G78" s="98" t="s">
        <v>74</v>
      </c>
      <c r="H78" s="48" t="s">
        <v>75</v>
      </c>
      <c r="I78" s="115">
        <f t="shared" si="21"/>
        <v>1890.6799999999998</v>
      </c>
      <c r="J78" s="38">
        <v>1588.81</v>
      </c>
      <c r="K78" s="38">
        <v>301.87</v>
      </c>
      <c r="L78" s="106">
        <f t="shared" si="17"/>
        <v>3.899999999987358E-3</v>
      </c>
      <c r="M78" s="38">
        <v>0</v>
      </c>
      <c r="N78" s="38">
        <v>0</v>
      </c>
      <c r="O78" s="38">
        <f t="shared" si="1"/>
        <v>0</v>
      </c>
      <c r="P78" s="106">
        <v>0</v>
      </c>
      <c r="Q78" s="106">
        <v>0</v>
      </c>
      <c r="R78" s="38">
        <f t="shared" si="9"/>
        <v>0</v>
      </c>
      <c r="S78" s="38">
        <v>0</v>
      </c>
      <c r="T78" s="38">
        <v>0</v>
      </c>
      <c r="U78" s="38">
        <v>0</v>
      </c>
      <c r="V78" s="38">
        <v>0</v>
      </c>
      <c r="W78" s="38">
        <v>0</v>
      </c>
      <c r="X78" s="38">
        <v>0</v>
      </c>
      <c r="Y78" s="38">
        <f t="shared" si="2"/>
        <v>0</v>
      </c>
      <c r="Z78" s="38">
        <v>0</v>
      </c>
      <c r="AA78" s="38">
        <v>0</v>
      </c>
      <c r="AB78" s="38" t="s">
        <v>46</v>
      </c>
      <c r="AC78" s="38">
        <v>0</v>
      </c>
      <c r="AD78" s="38">
        <v>0</v>
      </c>
      <c r="AE78" s="38">
        <v>0</v>
      </c>
      <c r="AF78" s="38">
        <v>0</v>
      </c>
      <c r="AG78" s="38">
        <v>0</v>
      </c>
      <c r="AH78" s="38">
        <v>0</v>
      </c>
      <c r="AI78" s="38">
        <v>0</v>
      </c>
      <c r="AJ78" s="38">
        <f t="shared" si="12"/>
        <v>0</v>
      </c>
      <c r="AK78" s="38">
        <v>0</v>
      </c>
      <c r="AL78" s="83">
        <v>0</v>
      </c>
      <c r="AM78" s="48" t="str">
        <f>VLOOKUP(B78,'[1]JC 29.02.2024 16_Bimed_final'!$A$2:$AG$259,29,0)</f>
        <v>F.2800110168-DACHSER ROMA</v>
      </c>
      <c r="AN78" s="48">
        <f>VLOOKUP(B78,'[1]JC 29.02.2024 16_Bimed_final'!$A$2:$AG$259,30,0)</f>
        <v>51000194</v>
      </c>
      <c r="AO78" s="48" t="str">
        <f>VLOOKUP(B78,'[1]JC 29.02.2024 16_Bimed_final'!$A$2:$AG$259,31,0)</f>
        <v>05.02.2024</v>
      </c>
      <c r="AP78" s="48">
        <f>VLOOKUP(B78,'[1]JC 29.02.2024 16_Bimed_final'!$A$2:$AG$259,32,0)</f>
        <v>0</v>
      </c>
      <c r="AQ78" s="48" t="str">
        <f>VLOOKUP(B78,'[1]JC 29.02.2024 16_Bimed_final'!$A$2:$AG$259,33,0)</f>
        <v>RON</v>
      </c>
      <c r="AR78" s="46"/>
      <c r="AS78" s="46"/>
      <c r="AT78" s="46"/>
      <c r="AU78" s="46"/>
      <c r="AV78" s="82" t="str">
        <f t="shared" si="20"/>
        <v>02.2024</v>
      </c>
      <c r="AW78" s="128" t="str">
        <f t="shared" si="18"/>
        <v>LUNA</v>
      </c>
      <c r="AX78" s="46"/>
    </row>
    <row r="79" spans="2:50" x14ac:dyDescent="0.2">
      <c r="B79" s="86" t="s">
        <v>323</v>
      </c>
      <c r="C79" s="127" t="b">
        <f t="shared" si="19"/>
        <v>0</v>
      </c>
      <c r="D79" s="46" t="s">
        <v>435</v>
      </c>
      <c r="E79" s="46" t="str">
        <f t="shared" si="15"/>
        <v>2024</v>
      </c>
      <c r="F79" s="48" t="s">
        <v>73</v>
      </c>
      <c r="G79" s="98" t="s">
        <v>74</v>
      </c>
      <c r="H79" s="48" t="s">
        <v>75</v>
      </c>
      <c r="I79" s="115">
        <f t="shared" si="21"/>
        <v>3895.45</v>
      </c>
      <c r="J79" s="38">
        <v>3273.49</v>
      </c>
      <c r="K79" s="38">
        <v>621.96</v>
      </c>
      <c r="L79" s="106">
        <f t="shared" si="17"/>
        <v>3.0999999999039574E-3</v>
      </c>
      <c r="M79" s="38">
        <v>0</v>
      </c>
      <c r="N79" s="38">
        <v>0</v>
      </c>
      <c r="O79" s="38">
        <f t="shared" si="1"/>
        <v>0</v>
      </c>
      <c r="P79" s="106">
        <v>0</v>
      </c>
      <c r="Q79" s="106">
        <v>0</v>
      </c>
      <c r="R79" s="38">
        <f t="shared" si="9"/>
        <v>0</v>
      </c>
      <c r="S79" s="38">
        <v>0</v>
      </c>
      <c r="T79" s="38">
        <v>0</v>
      </c>
      <c r="U79" s="38">
        <v>0</v>
      </c>
      <c r="V79" s="38">
        <v>0</v>
      </c>
      <c r="W79" s="38">
        <v>0</v>
      </c>
      <c r="X79" s="38">
        <v>0</v>
      </c>
      <c r="Y79" s="38">
        <f t="shared" si="2"/>
        <v>0</v>
      </c>
      <c r="Z79" s="38">
        <v>0</v>
      </c>
      <c r="AA79" s="38">
        <v>0</v>
      </c>
      <c r="AB79" s="38" t="s">
        <v>46</v>
      </c>
      <c r="AC79" s="38">
        <v>0</v>
      </c>
      <c r="AD79" s="38">
        <v>0</v>
      </c>
      <c r="AE79" s="38">
        <v>0</v>
      </c>
      <c r="AF79" s="38">
        <v>0</v>
      </c>
      <c r="AG79" s="38">
        <v>0</v>
      </c>
      <c r="AH79" s="38">
        <v>0</v>
      </c>
      <c r="AI79" s="38">
        <v>0</v>
      </c>
      <c r="AJ79" s="38">
        <f t="shared" si="12"/>
        <v>0</v>
      </c>
      <c r="AK79" s="38">
        <v>0</v>
      </c>
      <c r="AL79" s="83">
        <v>0</v>
      </c>
      <c r="AM79" s="48" t="str">
        <f>VLOOKUP(B79,'[1]JC 29.02.2024 16_Bimed_final'!$A$2:$AG$259,29,0)</f>
        <v>F.2800110165-DACHSER ROMA</v>
      </c>
      <c r="AN79" s="48">
        <f>VLOOKUP(B79,'[1]JC 29.02.2024 16_Bimed_final'!$A$2:$AG$259,30,0)</f>
        <v>51000195</v>
      </c>
      <c r="AO79" s="48" t="str">
        <f>VLOOKUP(B79,'[1]JC 29.02.2024 16_Bimed_final'!$A$2:$AG$259,31,0)</f>
        <v>05.02.2024</v>
      </c>
      <c r="AP79" s="48">
        <f>VLOOKUP(B79,'[1]JC 29.02.2024 16_Bimed_final'!$A$2:$AG$259,32,0)</f>
        <v>0</v>
      </c>
      <c r="AQ79" s="48" t="str">
        <f>VLOOKUP(B79,'[1]JC 29.02.2024 16_Bimed_final'!$A$2:$AG$259,33,0)</f>
        <v>RON</v>
      </c>
      <c r="AR79" s="46"/>
      <c r="AS79" s="46"/>
      <c r="AT79" s="46"/>
      <c r="AU79" s="46"/>
      <c r="AV79" s="82" t="str">
        <f t="shared" si="20"/>
        <v>02.2024</v>
      </c>
      <c r="AW79" s="128" t="str">
        <f t="shared" si="18"/>
        <v>LUNA</v>
      </c>
      <c r="AX79" s="46"/>
    </row>
    <row r="80" spans="2:50" x14ac:dyDescent="0.2">
      <c r="B80" s="86" t="s">
        <v>324</v>
      </c>
      <c r="C80" s="127" t="b">
        <f t="shared" si="19"/>
        <v>0</v>
      </c>
      <c r="D80" s="46" t="s">
        <v>435</v>
      </c>
      <c r="E80" s="46" t="str">
        <f t="shared" si="15"/>
        <v>2024</v>
      </c>
      <c r="F80" s="48" t="s">
        <v>73</v>
      </c>
      <c r="G80" s="98" t="s">
        <v>74</v>
      </c>
      <c r="H80" s="48" t="s">
        <v>75</v>
      </c>
      <c r="I80" s="115">
        <f t="shared" si="21"/>
        <v>665.73</v>
      </c>
      <c r="J80" s="38">
        <v>559.44000000000005</v>
      </c>
      <c r="K80" s="38">
        <v>106.29</v>
      </c>
      <c r="L80" s="106">
        <f t="shared" si="17"/>
        <v>3.6000000000058208E-3</v>
      </c>
      <c r="M80" s="38">
        <v>0</v>
      </c>
      <c r="N80" s="38">
        <v>0</v>
      </c>
      <c r="O80" s="38">
        <f t="shared" si="1"/>
        <v>0</v>
      </c>
      <c r="P80" s="106">
        <v>0</v>
      </c>
      <c r="Q80" s="106">
        <v>0</v>
      </c>
      <c r="R80" s="38">
        <f t="shared" si="9"/>
        <v>0</v>
      </c>
      <c r="S80" s="38">
        <v>0</v>
      </c>
      <c r="T80" s="38">
        <v>0</v>
      </c>
      <c r="U80" s="38">
        <v>0</v>
      </c>
      <c r="V80" s="38">
        <v>0</v>
      </c>
      <c r="W80" s="38">
        <v>0</v>
      </c>
      <c r="X80" s="38">
        <v>0</v>
      </c>
      <c r="Y80" s="38">
        <f t="shared" si="2"/>
        <v>0</v>
      </c>
      <c r="Z80" s="38">
        <v>0</v>
      </c>
      <c r="AA80" s="38">
        <v>0</v>
      </c>
      <c r="AB80" s="38" t="s">
        <v>46</v>
      </c>
      <c r="AC80" s="38">
        <v>0</v>
      </c>
      <c r="AD80" s="38">
        <v>0</v>
      </c>
      <c r="AE80" s="38">
        <v>0</v>
      </c>
      <c r="AF80" s="38">
        <v>0</v>
      </c>
      <c r="AG80" s="38">
        <v>0</v>
      </c>
      <c r="AH80" s="38">
        <v>0</v>
      </c>
      <c r="AI80" s="38">
        <v>0</v>
      </c>
      <c r="AJ80" s="38">
        <f t="shared" si="12"/>
        <v>0</v>
      </c>
      <c r="AK80" s="38">
        <v>0</v>
      </c>
      <c r="AL80" s="83">
        <v>0</v>
      </c>
      <c r="AM80" s="48" t="str">
        <f>VLOOKUP(B80,'[1]JC 29.02.2024 16_Bimed_final'!$A$2:$AG$259,29,0)</f>
        <v>F.2800110163-DACHSER ROMA</v>
      </c>
      <c r="AN80" s="48">
        <f>VLOOKUP(B80,'[1]JC 29.02.2024 16_Bimed_final'!$A$2:$AG$259,30,0)</f>
        <v>51000196</v>
      </c>
      <c r="AO80" s="48" t="str">
        <f>VLOOKUP(B80,'[1]JC 29.02.2024 16_Bimed_final'!$A$2:$AG$259,31,0)</f>
        <v>05.02.2024</v>
      </c>
      <c r="AP80" s="48">
        <f>VLOOKUP(B80,'[1]JC 29.02.2024 16_Bimed_final'!$A$2:$AG$259,32,0)</f>
        <v>0</v>
      </c>
      <c r="AQ80" s="48" t="str">
        <f>VLOOKUP(B80,'[1]JC 29.02.2024 16_Bimed_final'!$A$2:$AG$259,33,0)</f>
        <v>RON</v>
      </c>
      <c r="AR80" s="46"/>
      <c r="AS80" s="46"/>
      <c r="AT80" s="46"/>
      <c r="AU80" s="46"/>
      <c r="AV80" s="82" t="str">
        <f t="shared" si="20"/>
        <v>02.2024</v>
      </c>
      <c r="AW80" s="128" t="str">
        <f t="shared" si="18"/>
        <v>LUNA</v>
      </c>
      <c r="AX80" s="46"/>
    </row>
    <row r="81" spans="2:50" x14ac:dyDescent="0.2">
      <c r="B81" s="86" t="s">
        <v>325</v>
      </c>
      <c r="C81" s="127" t="b">
        <f t="shared" si="19"/>
        <v>0</v>
      </c>
      <c r="D81" s="46" t="s">
        <v>453</v>
      </c>
      <c r="E81" s="46" t="str">
        <f t="shared" si="15"/>
        <v>2024</v>
      </c>
      <c r="F81" s="48" t="s">
        <v>76</v>
      </c>
      <c r="G81" s="98" t="s">
        <v>77</v>
      </c>
      <c r="H81" s="48" t="s">
        <v>75</v>
      </c>
      <c r="I81" s="115">
        <f t="shared" si="21"/>
        <v>18.68</v>
      </c>
      <c r="J81" s="38">
        <v>15.7</v>
      </c>
      <c r="K81" s="38">
        <v>2.98</v>
      </c>
      <c r="L81" s="106">
        <f t="shared" si="17"/>
        <v>3.0000000000001137E-3</v>
      </c>
      <c r="M81" s="38">
        <v>0</v>
      </c>
      <c r="N81" s="38">
        <v>0</v>
      </c>
      <c r="O81" s="38">
        <f t="shared" ref="O81:O144" si="22">M81*9%-N81</f>
        <v>0</v>
      </c>
      <c r="P81" s="106">
        <v>0</v>
      </c>
      <c r="Q81" s="106">
        <v>0</v>
      </c>
      <c r="R81" s="38">
        <f t="shared" si="9"/>
        <v>0</v>
      </c>
      <c r="S81" s="38">
        <v>0</v>
      </c>
      <c r="T81" s="38">
        <v>0</v>
      </c>
      <c r="U81" s="38">
        <v>0</v>
      </c>
      <c r="V81" s="38">
        <v>0</v>
      </c>
      <c r="W81" s="38">
        <v>0</v>
      </c>
      <c r="X81" s="38">
        <v>0</v>
      </c>
      <c r="Y81" s="38">
        <f t="shared" si="2"/>
        <v>0</v>
      </c>
      <c r="Z81" s="38">
        <v>0</v>
      </c>
      <c r="AA81" s="38">
        <v>0</v>
      </c>
      <c r="AB81" s="38" t="s">
        <v>46</v>
      </c>
      <c r="AC81" s="38">
        <v>0</v>
      </c>
      <c r="AD81" s="38">
        <v>0</v>
      </c>
      <c r="AE81" s="38">
        <v>0</v>
      </c>
      <c r="AF81" s="38">
        <v>0</v>
      </c>
      <c r="AG81" s="38">
        <v>0</v>
      </c>
      <c r="AH81" s="38">
        <v>0</v>
      </c>
      <c r="AI81" s="38">
        <v>0</v>
      </c>
      <c r="AJ81" s="38">
        <f t="shared" si="12"/>
        <v>0</v>
      </c>
      <c r="AK81" s="38">
        <v>0</v>
      </c>
      <c r="AL81" s="83">
        <v>0</v>
      </c>
      <c r="AM81" s="48">
        <f>VLOOKUP(B81,'[1]JC 29.02.2024 16_Bimed_final'!$A$2:$AG$259,29,0)</f>
        <v>0</v>
      </c>
      <c r="AN81" s="48">
        <f>VLOOKUP(B81,'[1]JC 29.02.2024 16_Bimed_final'!$A$2:$AG$259,30,0)</f>
        <v>51000071</v>
      </c>
      <c r="AO81" s="48" t="str">
        <f>VLOOKUP(B81,'[1]JC 29.02.2024 16_Bimed_final'!$A$2:$AG$259,31,0)</f>
        <v>06.02.2024</v>
      </c>
      <c r="AP81" s="48">
        <f>VLOOKUP(B81,'[1]JC 29.02.2024 16_Bimed_final'!$A$2:$AG$259,32,0)</f>
        <v>0</v>
      </c>
      <c r="AQ81" s="48" t="str">
        <f>VLOOKUP(B81,'[1]JC 29.02.2024 16_Bimed_final'!$A$2:$AG$259,33,0)</f>
        <v>RON</v>
      </c>
      <c r="AR81" s="46"/>
      <c r="AS81" s="46"/>
      <c r="AT81" s="46"/>
      <c r="AU81" s="46"/>
      <c r="AV81" s="82" t="str">
        <f t="shared" si="20"/>
        <v>02.2024</v>
      </c>
      <c r="AW81" s="128" t="str">
        <f t="shared" si="18"/>
        <v>LUNA</v>
      </c>
      <c r="AX81" s="46"/>
    </row>
    <row r="82" spans="2:50" x14ac:dyDescent="0.2">
      <c r="B82" s="86" t="s">
        <v>326</v>
      </c>
      <c r="C82" s="127" t="b">
        <f t="shared" si="19"/>
        <v>0</v>
      </c>
      <c r="D82" s="46" t="s">
        <v>453</v>
      </c>
      <c r="E82" s="46" t="str">
        <f t="shared" si="15"/>
        <v>2024</v>
      </c>
      <c r="F82" s="48" t="s">
        <v>76</v>
      </c>
      <c r="G82" s="98" t="s">
        <v>77</v>
      </c>
      <c r="H82" s="48" t="s">
        <v>75</v>
      </c>
      <c r="I82" s="115">
        <f t="shared" si="21"/>
        <v>863.55</v>
      </c>
      <c r="J82" s="38">
        <v>725.67</v>
      </c>
      <c r="K82" s="38">
        <v>137.88</v>
      </c>
      <c r="L82" s="106">
        <f t="shared" si="17"/>
        <v>-2.7000000000043656E-3</v>
      </c>
      <c r="M82" s="38">
        <v>0</v>
      </c>
      <c r="N82" s="38">
        <v>0</v>
      </c>
      <c r="O82" s="38">
        <f t="shared" si="22"/>
        <v>0</v>
      </c>
      <c r="P82" s="106">
        <v>0</v>
      </c>
      <c r="Q82" s="106">
        <v>0</v>
      </c>
      <c r="R82" s="38">
        <f t="shared" si="9"/>
        <v>0</v>
      </c>
      <c r="S82" s="38">
        <v>0</v>
      </c>
      <c r="T82" s="38">
        <v>0</v>
      </c>
      <c r="U82" s="38">
        <v>0</v>
      </c>
      <c r="V82" s="38">
        <v>0</v>
      </c>
      <c r="W82" s="38">
        <v>0</v>
      </c>
      <c r="X82" s="38">
        <v>0</v>
      </c>
      <c r="Y82" s="38">
        <f t="shared" si="2"/>
        <v>0</v>
      </c>
      <c r="Z82" s="38">
        <v>0</v>
      </c>
      <c r="AA82" s="38">
        <v>0</v>
      </c>
      <c r="AB82" s="38" t="s">
        <v>46</v>
      </c>
      <c r="AC82" s="38">
        <v>0</v>
      </c>
      <c r="AD82" s="38">
        <v>0</v>
      </c>
      <c r="AE82" s="38">
        <v>0</v>
      </c>
      <c r="AF82" s="38">
        <v>0</v>
      </c>
      <c r="AG82" s="38">
        <v>0</v>
      </c>
      <c r="AH82" s="38">
        <v>0</v>
      </c>
      <c r="AI82" s="38">
        <v>0</v>
      </c>
      <c r="AJ82" s="38">
        <f t="shared" si="12"/>
        <v>0</v>
      </c>
      <c r="AK82" s="38">
        <v>0</v>
      </c>
      <c r="AL82" s="83">
        <v>0</v>
      </c>
      <c r="AM82" s="48">
        <f>VLOOKUP(B82,'[1]JC 29.02.2024 16_Bimed_final'!$A$2:$AG$259,29,0)</f>
        <v>0</v>
      </c>
      <c r="AN82" s="48">
        <f>VLOOKUP(B82,'[1]JC 29.02.2024 16_Bimed_final'!$A$2:$AG$259,30,0)</f>
        <v>51000077</v>
      </c>
      <c r="AO82" s="48" t="str">
        <f>VLOOKUP(B82,'[1]JC 29.02.2024 16_Bimed_final'!$A$2:$AG$259,31,0)</f>
        <v>06.02.2024</v>
      </c>
      <c r="AP82" s="48">
        <f>VLOOKUP(B82,'[1]JC 29.02.2024 16_Bimed_final'!$A$2:$AG$259,32,0)</f>
        <v>0</v>
      </c>
      <c r="AQ82" s="48" t="str">
        <f>VLOOKUP(B82,'[1]JC 29.02.2024 16_Bimed_final'!$A$2:$AG$259,33,0)</f>
        <v>RON</v>
      </c>
      <c r="AR82" s="46"/>
      <c r="AS82" s="46"/>
      <c r="AT82" s="46"/>
      <c r="AU82" s="46"/>
      <c r="AV82" s="82" t="str">
        <f t="shared" si="20"/>
        <v>02.2024</v>
      </c>
      <c r="AW82" s="128" t="str">
        <f t="shared" si="18"/>
        <v>LUNA</v>
      </c>
      <c r="AX82" s="46"/>
    </row>
    <row r="83" spans="2:50" x14ac:dyDescent="0.2">
      <c r="B83" s="86" t="s">
        <v>327</v>
      </c>
      <c r="C83" s="127" t="b">
        <f t="shared" si="19"/>
        <v>0</v>
      </c>
      <c r="D83" s="46" t="s">
        <v>453</v>
      </c>
      <c r="E83" s="46" t="str">
        <f t="shared" si="15"/>
        <v>2024</v>
      </c>
      <c r="F83" s="48" t="s">
        <v>88</v>
      </c>
      <c r="G83" s="98" t="s">
        <v>89</v>
      </c>
      <c r="H83" s="48" t="s">
        <v>75</v>
      </c>
      <c r="I83" s="115">
        <f t="shared" si="21"/>
        <v>3622.36</v>
      </c>
      <c r="J83" s="77">
        <v>3044</v>
      </c>
      <c r="K83" s="77">
        <v>578.36</v>
      </c>
      <c r="L83" s="106">
        <f t="shared" si="17"/>
        <v>0</v>
      </c>
      <c r="M83" s="38">
        <v>0</v>
      </c>
      <c r="N83" s="38">
        <v>0</v>
      </c>
      <c r="O83" s="38">
        <f t="shared" si="22"/>
        <v>0</v>
      </c>
      <c r="P83" s="106">
        <v>0</v>
      </c>
      <c r="Q83" s="106">
        <v>0</v>
      </c>
      <c r="R83" s="38">
        <f t="shared" ref="R83:R128" si="23">P83*5%-Q83</f>
        <v>0</v>
      </c>
      <c r="S83" s="38">
        <v>0</v>
      </c>
      <c r="T83" s="38">
        <v>0</v>
      </c>
      <c r="U83" s="38">
        <v>0</v>
      </c>
      <c r="V83" s="38">
        <v>0</v>
      </c>
      <c r="W83" s="38">
        <v>0</v>
      </c>
      <c r="X83" s="38">
        <v>0</v>
      </c>
      <c r="Y83" s="38">
        <f t="shared" si="2"/>
        <v>0</v>
      </c>
      <c r="Z83" s="38">
        <v>0</v>
      </c>
      <c r="AA83" s="38">
        <v>0</v>
      </c>
      <c r="AB83" s="38" t="s">
        <v>46</v>
      </c>
      <c r="AC83" s="38">
        <v>0</v>
      </c>
      <c r="AD83" s="38">
        <v>0</v>
      </c>
      <c r="AE83" s="38">
        <v>0</v>
      </c>
      <c r="AF83" s="38">
        <v>0</v>
      </c>
      <c r="AG83" s="38">
        <v>0</v>
      </c>
      <c r="AH83" s="38">
        <v>0</v>
      </c>
      <c r="AI83" s="38">
        <v>0</v>
      </c>
      <c r="AJ83" s="38">
        <f t="shared" si="12"/>
        <v>0</v>
      </c>
      <c r="AK83" s="38">
        <v>0</v>
      </c>
      <c r="AL83" s="83">
        <v>0</v>
      </c>
      <c r="AM83" s="48">
        <f>VLOOKUP(B83,'[1]JC 29.02.2024 16_Bimed_final'!$A$2:$AG$259,29,0)</f>
        <v>0</v>
      </c>
      <c r="AN83" s="48">
        <f>VLOOKUP(B83,'[1]JC 29.02.2024 16_Bimed_final'!$A$2:$AG$259,30,0)</f>
        <v>51000078</v>
      </c>
      <c r="AO83" s="48" t="str">
        <f>VLOOKUP(B83,'[1]JC 29.02.2024 16_Bimed_final'!$A$2:$AG$259,31,0)</f>
        <v>06.02.2024</v>
      </c>
      <c r="AP83" s="48">
        <f>VLOOKUP(B83,'[1]JC 29.02.2024 16_Bimed_final'!$A$2:$AG$259,32,0)</f>
        <v>0</v>
      </c>
      <c r="AQ83" s="48" t="str">
        <f>VLOOKUP(B83,'[1]JC 29.02.2024 16_Bimed_final'!$A$2:$AG$259,33,0)</f>
        <v>RON</v>
      </c>
      <c r="AR83" s="46"/>
      <c r="AS83" s="46"/>
      <c r="AT83" s="46"/>
      <c r="AU83" s="46"/>
      <c r="AV83" s="82" t="str">
        <f t="shared" si="20"/>
        <v>02.2024</v>
      </c>
      <c r="AW83" s="128" t="str">
        <f t="shared" si="18"/>
        <v>LUNA</v>
      </c>
      <c r="AX83" s="46"/>
    </row>
    <row r="84" spans="2:50" x14ac:dyDescent="0.2">
      <c r="B84" s="125" t="s">
        <v>328</v>
      </c>
      <c r="C84" s="127" t="b">
        <f t="shared" si="19"/>
        <v>0</v>
      </c>
      <c r="D84" s="46" t="s">
        <v>453</v>
      </c>
      <c r="E84" s="46" t="str">
        <f t="shared" si="15"/>
        <v>2024</v>
      </c>
      <c r="F84" s="133" t="s">
        <v>90</v>
      </c>
      <c r="G84" s="98" t="s">
        <v>91</v>
      </c>
      <c r="H84" s="48" t="s">
        <v>75</v>
      </c>
      <c r="I84" s="115">
        <f t="shared" si="21"/>
        <v>9235.4600000000009</v>
      </c>
      <c r="J84" s="77">
        <v>7760.89</v>
      </c>
      <c r="K84" s="77">
        <v>1474.57</v>
      </c>
      <c r="L84" s="106">
        <f t="shared" si="17"/>
        <v>-8.9999999977408152E-4</v>
      </c>
      <c r="M84" s="38">
        <v>0</v>
      </c>
      <c r="N84" s="38">
        <v>0</v>
      </c>
      <c r="O84" s="38">
        <f t="shared" si="22"/>
        <v>0</v>
      </c>
      <c r="P84" s="106">
        <v>0</v>
      </c>
      <c r="Q84" s="106">
        <v>0</v>
      </c>
      <c r="R84" s="38">
        <f t="shared" si="23"/>
        <v>0</v>
      </c>
      <c r="S84" s="38">
        <v>0</v>
      </c>
      <c r="T84" s="38">
        <v>0</v>
      </c>
      <c r="U84" s="38">
        <v>0</v>
      </c>
      <c r="V84" s="38">
        <v>0</v>
      </c>
      <c r="W84" s="38">
        <v>0</v>
      </c>
      <c r="X84" s="38">
        <v>0</v>
      </c>
      <c r="Y84" s="38">
        <f t="shared" si="2"/>
        <v>0</v>
      </c>
      <c r="Z84" s="38">
        <v>0</v>
      </c>
      <c r="AA84" s="38">
        <v>0</v>
      </c>
      <c r="AB84" s="38" t="s">
        <v>46</v>
      </c>
      <c r="AC84" s="38">
        <v>0</v>
      </c>
      <c r="AD84" s="38">
        <v>0</v>
      </c>
      <c r="AE84" s="38">
        <v>0</v>
      </c>
      <c r="AF84" s="38">
        <v>0</v>
      </c>
      <c r="AG84" s="38">
        <v>0</v>
      </c>
      <c r="AH84" s="38">
        <v>0</v>
      </c>
      <c r="AI84" s="38">
        <v>0</v>
      </c>
      <c r="AJ84" s="38">
        <f t="shared" si="12"/>
        <v>0</v>
      </c>
      <c r="AK84" s="38">
        <v>0</v>
      </c>
      <c r="AL84" s="83">
        <v>0</v>
      </c>
      <c r="AM84" s="48">
        <f>VLOOKUP(B84,'[1]JC 29.02.2024 16_Bimed_final'!$A$2:$AG$259,29,0)</f>
        <v>0</v>
      </c>
      <c r="AN84" s="48">
        <f>VLOOKUP(B84,'[1]JC 29.02.2024 16_Bimed_final'!$A$2:$AG$259,30,0)</f>
        <v>51000085</v>
      </c>
      <c r="AO84" s="48" t="str">
        <f>VLOOKUP(B84,'[1]JC 29.02.2024 16_Bimed_final'!$A$2:$AG$259,31,0)</f>
        <v>06.02.2024</v>
      </c>
      <c r="AP84" s="48">
        <f>VLOOKUP(B84,'[1]JC 29.02.2024 16_Bimed_final'!$A$2:$AG$259,32,0)</f>
        <v>0</v>
      </c>
      <c r="AQ84" s="48" t="str">
        <f>VLOOKUP(B84,'[1]JC 29.02.2024 16_Bimed_final'!$A$2:$AG$259,33,0)</f>
        <v>RON</v>
      </c>
      <c r="AR84" s="46"/>
      <c r="AS84" s="46"/>
      <c r="AT84" s="46"/>
      <c r="AU84" s="46"/>
      <c r="AV84" s="82" t="str">
        <f t="shared" si="20"/>
        <v>02.2024</v>
      </c>
      <c r="AW84" s="128" t="str">
        <f t="shared" si="18"/>
        <v>LUNA</v>
      </c>
      <c r="AX84" s="46"/>
    </row>
    <row r="85" spans="2:50" x14ac:dyDescent="0.2">
      <c r="B85" s="86" t="s">
        <v>329</v>
      </c>
      <c r="C85" s="127" t="b">
        <f t="shared" si="19"/>
        <v>0</v>
      </c>
      <c r="D85" s="46" t="s">
        <v>453</v>
      </c>
      <c r="E85" s="46" t="str">
        <f t="shared" si="15"/>
        <v>2024</v>
      </c>
      <c r="F85" s="48" t="s">
        <v>92</v>
      </c>
      <c r="G85" s="98" t="s">
        <v>93</v>
      </c>
      <c r="H85" s="48" t="s">
        <v>75</v>
      </c>
      <c r="I85" s="115">
        <f t="shared" si="21"/>
        <v>56.38</v>
      </c>
      <c r="J85" s="77">
        <v>47.38</v>
      </c>
      <c r="K85" s="77">
        <v>9</v>
      </c>
      <c r="L85" s="106">
        <f t="shared" si="17"/>
        <v>2.2000000000002018E-3</v>
      </c>
      <c r="M85" s="38">
        <v>0</v>
      </c>
      <c r="N85" s="38">
        <v>0</v>
      </c>
      <c r="O85" s="38">
        <f t="shared" si="22"/>
        <v>0</v>
      </c>
      <c r="P85" s="106">
        <v>0</v>
      </c>
      <c r="Q85" s="106">
        <v>0</v>
      </c>
      <c r="R85" s="38">
        <f t="shared" si="23"/>
        <v>0</v>
      </c>
      <c r="S85" s="38">
        <v>0</v>
      </c>
      <c r="T85" s="38">
        <v>0</v>
      </c>
      <c r="U85" s="38">
        <v>0</v>
      </c>
      <c r="V85" s="38">
        <v>0</v>
      </c>
      <c r="W85" s="38">
        <v>0</v>
      </c>
      <c r="X85" s="38">
        <v>0</v>
      </c>
      <c r="Y85" s="38">
        <f t="shared" si="2"/>
        <v>0</v>
      </c>
      <c r="Z85" s="38">
        <v>0</v>
      </c>
      <c r="AA85" s="38">
        <v>0</v>
      </c>
      <c r="AB85" s="38" t="s">
        <v>46</v>
      </c>
      <c r="AC85" s="38">
        <v>0</v>
      </c>
      <c r="AD85" s="38">
        <v>0</v>
      </c>
      <c r="AE85" s="38">
        <v>0</v>
      </c>
      <c r="AF85" s="38">
        <v>0</v>
      </c>
      <c r="AG85" s="38">
        <v>0</v>
      </c>
      <c r="AH85" s="38">
        <v>0</v>
      </c>
      <c r="AI85" s="38">
        <v>0</v>
      </c>
      <c r="AJ85" s="38">
        <f t="shared" si="12"/>
        <v>0</v>
      </c>
      <c r="AK85" s="38">
        <v>0</v>
      </c>
      <c r="AL85" s="83">
        <v>0</v>
      </c>
      <c r="AM85" s="48" t="str">
        <f>VLOOKUP(B85,'[1]JC 29.02.2024 16_Bimed_final'!$A$2:$AG$259,29,0)</f>
        <v>F.VDF618411474-VODAFONE</v>
      </c>
      <c r="AN85" s="48">
        <f>VLOOKUP(B85,'[1]JC 29.02.2024 16_Bimed_final'!$A$2:$AG$259,30,0)</f>
        <v>51000167</v>
      </c>
      <c r="AO85" s="48" t="str">
        <f>VLOOKUP(B85,'[1]JC 29.02.2024 16_Bimed_final'!$A$2:$AG$259,31,0)</f>
        <v>06.02.2024</v>
      </c>
      <c r="AP85" s="48">
        <f>VLOOKUP(B85,'[1]JC 29.02.2024 16_Bimed_final'!$A$2:$AG$259,32,0)</f>
        <v>0</v>
      </c>
      <c r="AQ85" s="48" t="str">
        <f>VLOOKUP(B85,'[1]JC 29.02.2024 16_Bimed_final'!$A$2:$AG$259,33,0)</f>
        <v>RON</v>
      </c>
      <c r="AR85" s="46"/>
      <c r="AS85" s="46"/>
      <c r="AT85" s="46"/>
      <c r="AU85" s="46"/>
      <c r="AV85" s="82" t="str">
        <f t="shared" si="20"/>
        <v>02.2024</v>
      </c>
      <c r="AW85" s="128" t="str">
        <f t="shared" si="18"/>
        <v>LUNA</v>
      </c>
      <c r="AX85" s="46"/>
    </row>
    <row r="86" spans="2:50" x14ac:dyDescent="0.2">
      <c r="B86" s="86" t="s">
        <v>330</v>
      </c>
      <c r="C86" s="127" t="b">
        <f t="shared" si="19"/>
        <v>0</v>
      </c>
      <c r="D86" s="46" t="s">
        <v>445</v>
      </c>
      <c r="E86" s="46" t="str">
        <f t="shared" si="15"/>
        <v>2024</v>
      </c>
      <c r="F86" s="48" t="s">
        <v>474</v>
      </c>
      <c r="G86" s="98" t="s">
        <v>502</v>
      </c>
      <c r="H86" s="48" t="s">
        <v>75</v>
      </c>
      <c r="I86" s="115">
        <f t="shared" si="21"/>
        <v>1683.32</v>
      </c>
      <c r="J86" s="77">
        <v>1414.55</v>
      </c>
      <c r="K86" s="77">
        <v>268.77</v>
      </c>
      <c r="L86" s="106">
        <f t="shared" si="17"/>
        <v>-5.4999999999836291E-3</v>
      </c>
      <c r="M86" s="38">
        <v>0</v>
      </c>
      <c r="N86" s="38">
        <v>0</v>
      </c>
      <c r="O86" s="38">
        <f t="shared" si="22"/>
        <v>0</v>
      </c>
      <c r="P86" s="106">
        <v>0</v>
      </c>
      <c r="Q86" s="106">
        <v>0</v>
      </c>
      <c r="R86" s="38">
        <f t="shared" si="23"/>
        <v>0</v>
      </c>
      <c r="S86" s="38">
        <v>0</v>
      </c>
      <c r="T86" s="38">
        <v>0</v>
      </c>
      <c r="U86" s="38">
        <v>0</v>
      </c>
      <c r="V86" s="38">
        <v>0</v>
      </c>
      <c r="W86" s="38">
        <v>0</v>
      </c>
      <c r="X86" s="38">
        <v>0</v>
      </c>
      <c r="Y86" s="38">
        <f t="shared" si="2"/>
        <v>0</v>
      </c>
      <c r="Z86" s="38">
        <v>0</v>
      </c>
      <c r="AA86" s="38">
        <v>0</v>
      </c>
      <c r="AB86" s="38" t="s">
        <v>46</v>
      </c>
      <c r="AC86" s="38">
        <v>0</v>
      </c>
      <c r="AD86" s="38">
        <v>0</v>
      </c>
      <c r="AE86" s="38">
        <v>0</v>
      </c>
      <c r="AF86" s="38">
        <v>0</v>
      </c>
      <c r="AG86" s="38">
        <v>0</v>
      </c>
      <c r="AH86" s="38">
        <v>0</v>
      </c>
      <c r="AI86" s="38">
        <v>0</v>
      </c>
      <c r="AJ86" s="38">
        <f t="shared" si="12"/>
        <v>0</v>
      </c>
      <c r="AK86" s="38">
        <v>0</v>
      </c>
      <c r="AL86" s="83">
        <v>0</v>
      </c>
      <c r="AM86" s="48">
        <f>VLOOKUP(B86,'[1]JC 29.02.2024 16_Bimed_final'!$A$2:$AG$259,29,0)</f>
        <v>0</v>
      </c>
      <c r="AN86" s="48">
        <f>VLOOKUP(B86,'[1]JC 29.02.2024 16_Bimed_final'!$A$2:$AG$259,30,0)</f>
        <v>51000072</v>
      </c>
      <c r="AO86" s="48" t="str">
        <f>VLOOKUP(B86,'[1]JC 29.02.2024 16_Bimed_final'!$A$2:$AG$259,31,0)</f>
        <v>08.02.2024</v>
      </c>
      <c r="AP86" s="48">
        <f>VLOOKUP(B86,'[1]JC 29.02.2024 16_Bimed_final'!$A$2:$AG$259,32,0)</f>
        <v>0</v>
      </c>
      <c r="AQ86" s="48" t="str">
        <f>VLOOKUP(B86,'[1]JC 29.02.2024 16_Bimed_final'!$A$2:$AG$259,33,0)</f>
        <v>RON</v>
      </c>
      <c r="AR86" s="46"/>
      <c r="AS86" s="46"/>
      <c r="AT86" s="46"/>
      <c r="AU86" s="46"/>
      <c r="AV86" s="82" t="str">
        <f t="shared" si="20"/>
        <v>02.2024</v>
      </c>
      <c r="AW86" s="128" t="str">
        <f t="shared" si="18"/>
        <v>LUNA</v>
      </c>
      <c r="AX86" s="46"/>
    </row>
    <row r="87" spans="2:50" x14ac:dyDescent="0.2">
      <c r="B87" s="86" t="s">
        <v>331</v>
      </c>
      <c r="C87" s="127" t="b">
        <f t="shared" si="19"/>
        <v>1</v>
      </c>
      <c r="D87" s="46" t="s">
        <v>448</v>
      </c>
      <c r="E87" s="46" t="str">
        <f t="shared" si="15"/>
        <v>2024</v>
      </c>
      <c r="F87" s="48" t="s">
        <v>94</v>
      </c>
      <c r="G87" s="98" t="s">
        <v>95</v>
      </c>
      <c r="H87" s="48" t="s">
        <v>75</v>
      </c>
      <c r="I87" s="115">
        <f t="shared" si="21"/>
        <v>1823.2199999999998</v>
      </c>
      <c r="J87" s="77">
        <v>1532.11</v>
      </c>
      <c r="K87" s="38">
        <v>291.11</v>
      </c>
      <c r="L87" s="106">
        <f t="shared" si="17"/>
        <v>-9.1000000000462933E-3</v>
      </c>
      <c r="M87" s="38">
        <v>0</v>
      </c>
      <c r="N87" s="38">
        <v>0</v>
      </c>
      <c r="O87" s="38">
        <f t="shared" si="22"/>
        <v>0</v>
      </c>
      <c r="P87" s="106">
        <v>0</v>
      </c>
      <c r="Q87" s="106">
        <v>0</v>
      </c>
      <c r="R87" s="38">
        <f t="shared" si="23"/>
        <v>0</v>
      </c>
      <c r="S87" s="38">
        <v>0</v>
      </c>
      <c r="T87" s="38">
        <v>0</v>
      </c>
      <c r="U87" s="38">
        <v>0</v>
      </c>
      <c r="V87" s="38">
        <v>0</v>
      </c>
      <c r="W87" s="38">
        <v>0</v>
      </c>
      <c r="X87" s="38">
        <v>0</v>
      </c>
      <c r="Y87" s="38">
        <f t="shared" si="2"/>
        <v>0</v>
      </c>
      <c r="Z87" s="38">
        <v>0</v>
      </c>
      <c r="AA87" s="38">
        <v>0</v>
      </c>
      <c r="AB87" s="38" t="s">
        <v>46</v>
      </c>
      <c r="AC87" s="38">
        <v>0</v>
      </c>
      <c r="AD87" s="38">
        <v>0</v>
      </c>
      <c r="AE87" s="38">
        <v>0</v>
      </c>
      <c r="AF87" s="38">
        <v>0</v>
      </c>
      <c r="AG87" s="38">
        <v>0</v>
      </c>
      <c r="AH87" s="38">
        <v>0</v>
      </c>
      <c r="AI87" s="38">
        <v>0</v>
      </c>
      <c r="AJ87" s="38">
        <f t="shared" si="12"/>
        <v>0</v>
      </c>
      <c r="AK87" s="38">
        <v>0</v>
      </c>
      <c r="AL87" s="83">
        <v>0</v>
      </c>
      <c r="AM87" s="48">
        <f>VLOOKUP(B87,'[1]JC 29.02.2024 16_Bimed_final'!$A$2:$AG$259,29,0)</f>
        <v>0</v>
      </c>
      <c r="AN87" s="48">
        <f>VLOOKUP(B87,'[1]JC 29.02.2024 16_Bimed_final'!$A$2:$AG$259,30,0)</f>
        <v>19000063</v>
      </c>
      <c r="AO87" s="48" t="str">
        <f>VLOOKUP(B87,'[1]JC 29.02.2024 16_Bimed_final'!$A$2:$AG$259,31,0)</f>
        <v>09.02.2024</v>
      </c>
      <c r="AP87" s="48">
        <f>VLOOKUP(B87,'[1]JC 29.02.2024 16_Bimed_final'!$A$2:$AG$259,32,0)</f>
        <v>5.04</v>
      </c>
      <c r="AQ87" s="48" t="str">
        <f>VLOOKUP(B87,'[1]JC 29.02.2024 16_Bimed_final'!$A$2:$AG$259,33,0)</f>
        <v>RON</v>
      </c>
      <c r="AR87" s="46"/>
      <c r="AS87" s="46"/>
      <c r="AT87" s="46"/>
      <c r="AU87" s="46"/>
      <c r="AV87" s="82" t="str">
        <f t="shared" si="20"/>
        <v>02.2024</v>
      </c>
      <c r="AW87" s="128" t="str">
        <f t="shared" si="18"/>
        <v>LUNA</v>
      </c>
      <c r="AX87" s="46"/>
    </row>
    <row r="88" spans="2:50" x14ac:dyDescent="0.2">
      <c r="B88" s="86" t="s">
        <v>331</v>
      </c>
      <c r="C88" s="127" t="b">
        <f t="shared" si="19"/>
        <v>0</v>
      </c>
      <c r="D88" s="46" t="s">
        <v>448</v>
      </c>
      <c r="E88" s="46" t="str">
        <f t="shared" si="15"/>
        <v>2024</v>
      </c>
      <c r="F88" s="48" t="s">
        <v>94</v>
      </c>
      <c r="G88" s="98" t="s">
        <v>95</v>
      </c>
      <c r="H88" s="48" t="s">
        <v>75</v>
      </c>
      <c r="I88" s="115">
        <f t="shared" si="21"/>
        <v>55.24</v>
      </c>
      <c r="J88" s="77">
        <v>46.42</v>
      </c>
      <c r="K88" s="38">
        <v>8.82</v>
      </c>
      <c r="L88" s="106">
        <f t="shared" si="17"/>
        <v>-1.9999999999953388E-4</v>
      </c>
      <c r="M88" s="38">
        <v>0</v>
      </c>
      <c r="N88" s="38">
        <v>0</v>
      </c>
      <c r="O88" s="38">
        <f t="shared" si="22"/>
        <v>0</v>
      </c>
      <c r="P88" s="106">
        <v>0</v>
      </c>
      <c r="Q88" s="106">
        <v>0</v>
      </c>
      <c r="R88" s="38">
        <f t="shared" si="23"/>
        <v>0</v>
      </c>
      <c r="S88" s="38">
        <v>0</v>
      </c>
      <c r="T88" s="38">
        <v>0</v>
      </c>
      <c r="U88" s="38">
        <v>0</v>
      </c>
      <c r="V88" s="38">
        <v>0</v>
      </c>
      <c r="W88" s="38">
        <v>0</v>
      </c>
      <c r="X88" s="38">
        <v>0</v>
      </c>
      <c r="Y88" s="38">
        <f t="shared" si="2"/>
        <v>0</v>
      </c>
      <c r="Z88" s="38">
        <v>0</v>
      </c>
      <c r="AA88" s="38">
        <v>0</v>
      </c>
      <c r="AB88" s="38" t="s">
        <v>46</v>
      </c>
      <c r="AC88" s="38">
        <v>0</v>
      </c>
      <c r="AD88" s="38">
        <v>0</v>
      </c>
      <c r="AE88" s="38">
        <v>0</v>
      </c>
      <c r="AF88" s="38">
        <v>0</v>
      </c>
      <c r="AG88" s="38">
        <v>0</v>
      </c>
      <c r="AH88" s="38">
        <v>0</v>
      </c>
      <c r="AI88" s="38">
        <v>0</v>
      </c>
      <c r="AJ88" s="38">
        <f t="shared" si="12"/>
        <v>0</v>
      </c>
      <c r="AK88" s="38">
        <v>0</v>
      </c>
      <c r="AL88" s="83">
        <v>0</v>
      </c>
      <c r="AM88" s="48">
        <f>VLOOKUP(B88,'[1]JC 29.02.2024 16_Bimed_final'!$A$2:$AG$259,29,0)</f>
        <v>0</v>
      </c>
      <c r="AN88" s="48">
        <f>VLOOKUP(B88,'[1]JC 29.02.2024 16_Bimed_final'!$A$2:$AG$259,30,0)</f>
        <v>19000063</v>
      </c>
      <c r="AO88" s="48" t="str">
        <f>VLOOKUP(B88,'[1]JC 29.02.2024 16_Bimed_final'!$A$2:$AG$259,31,0)</f>
        <v>09.02.2024</v>
      </c>
      <c r="AP88" s="48">
        <f>VLOOKUP(B88,'[1]JC 29.02.2024 16_Bimed_final'!$A$2:$AG$259,32,0)</f>
        <v>5.04</v>
      </c>
      <c r="AQ88" s="48" t="str">
        <f>VLOOKUP(B88,'[1]JC 29.02.2024 16_Bimed_final'!$A$2:$AG$259,33,0)</f>
        <v>RON</v>
      </c>
      <c r="AR88" s="46"/>
      <c r="AS88" s="46"/>
      <c r="AT88" s="46"/>
      <c r="AU88" s="46"/>
      <c r="AV88" s="82" t="str">
        <f t="shared" si="20"/>
        <v>02.2024</v>
      </c>
      <c r="AW88" s="128" t="str">
        <f t="shared" si="18"/>
        <v>LUNA</v>
      </c>
      <c r="AX88" s="46"/>
    </row>
    <row r="89" spans="2:50" x14ac:dyDescent="0.2">
      <c r="B89" s="86" t="s">
        <v>332</v>
      </c>
      <c r="C89" s="127" t="b">
        <f t="shared" si="19"/>
        <v>1</v>
      </c>
      <c r="D89" s="46" t="s">
        <v>448</v>
      </c>
      <c r="E89" s="46" t="str">
        <f t="shared" si="15"/>
        <v>2024</v>
      </c>
      <c r="F89" s="48" t="s">
        <v>94</v>
      </c>
      <c r="G89" s="98" t="s">
        <v>95</v>
      </c>
      <c r="H89" s="48" t="s">
        <v>75</v>
      </c>
      <c r="I89" s="115">
        <f t="shared" si="21"/>
        <v>1141.56</v>
      </c>
      <c r="J89" s="77">
        <v>959.31</v>
      </c>
      <c r="K89" s="38">
        <v>182.25</v>
      </c>
      <c r="L89" s="106">
        <f t="shared" si="17"/>
        <v>1.8900000000002137E-2</v>
      </c>
      <c r="M89" s="38">
        <v>0</v>
      </c>
      <c r="N89" s="38">
        <v>0</v>
      </c>
      <c r="O89" s="38">
        <f t="shared" si="22"/>
        <v>0</v>
      </c>
      <c r="P89" s="106">
        <v>0</v>
      </c>
      <c r="Q89" s="106">
        <v>0</v>
      </c>
      <c r="R89" s="38">
        <f t="shared" si="23"/>
        <v>0</v>
      </c>
      <c r="S89" s="38">
        <v>0</v>
      </c>
      <c r="T89" s="38">
        <v>0</v>
      </c>
      <c r="U89" s="38">
        <v>0</v>
      </c>
      <c r="V89" s="38">
        <v>0</v>
      </c>
      <c r="W89" s="38">
        <v>0</v>
      </c>
      <c r="X89" s="38">
        <v>0</v>
      </c>
      <c r="Y89" s="38">
        <f t="shared" si="2"/>
        <v>0</v>
      </c>
      <c r="Z89" s="38">
        <v>0</v>
      </c>
      <c r="AA89" s="38">
        <v>0</v>
      </c>
      <c r="AB89" s="38" t="s">
        <v>46</v>
      </c>
      <c r="AC89" s="38">
        <v>0</v>
      </c>
      <c r="AD89" s="38">
        <v>0</v>
      </c>
      <c r="AE89" s="38">
        <v>0</v>
      </c>
      <c r="AF89" s="38">
        <v>0</v>
      </c>
      <c r="AG89" s="38">
        <v>0</v>
      </c>
      <c r="AH89" s="38">
        <v>0</v>
      </c>
      <c r="AI89" s="38">
        <v>0</v>
      </c>
      <c r="AJ89" s="38">
        <f t="shared" si="12"/>
        <v>0</v>
      </c>
      <c r="AK89" s="38">
        <v>0</v>
      </c>
      <c r="AL89" s="83">
        <v>0</v>
      </c>
      <c r="AM89" s="48" t="str">
        <f>VLOOKUP(B89,'[1]JC 29.02.2024 16_Bimed_final'!$A$2:$AG$259,29,0)</f>
        <v>F: 19928553 UNICR LEASING</v>
      </c>
      <c r="AN89" s="48">
        <f>VLOOKUP(B89,'[1]JC 29.02.2024 16_Bimed_final'!$A$2:$AG$259,30,0)</f>
        <v>19000064</v>
      </c>
      <c r="AO89" s="48" t="str">
        <f>VLOOKUP(B89,'[1]JC 29.02.2024 16_Bimed_final'!$A$2:$AG$259,31,0)</f>
        <v>09.02.2024</v>
      </c>
      <c r="AP89" s="48">
        <f>VLOOKUP(B89,'[1]JC 29.02.2024 16_Bimed_final'!$A$2:$AG$259,32,0)</f>
        <v>5.04</v>
      </c>
      <c r="AQ89" s="48" t="str">
        <f>VLOOKUP(B89,'[1]JC 29.02.2024 16_Bimed_final'!$A$2:$AG$259,33,0)</f>
        <v>RON</v>
      </c>
      <c r="AR89" s="46"/>
      <c r="AS89" s="46"/>
      <c r="AT89" s="46"/>
      <c r="AU89" s="46"/>
      <c r="AV89" s="82" t="str">
        <f t="shared" si="20"/>
        <v>02.2024</v>
      </c>
      <c r="AW89" s="128" t="str">
        <f t="shared" si="18"/>
        <v>LUNA</v>
      </c>
      <c r="AX89" s="46"/>
    </row>
    <row r="90" spans="2:50" x14ac:dyDescent="0.2">
      <c r="B90" s="86" t="s">
        <v>332</v>
      </c>
      <c r="C90" s="127" t="b">
        <f t="shared" si="19"/>
        <v>0</v>
      </c>
      <c r="D90" s="46" t="s">
        <v>448</v>
      </c>
      <c r="E90" s="46" t="str">
        <f t="shared" si="15"/>
        <v>2024</v>
      </c>
      <c r="F90" s="48" t="s">
        <v>94</v>
      </c>
      <c r="G90" s="98" t="s">
        <v>95</v>
      </c>
      <c r="H90" s="48" t="s">
        <v>75</v>
      </c>
      <c r="I90" s="115">
        <f t="shared" si="21"/>
        <v>29.43</v>
      </c>
      <c r="J90" s="77">
        <v>24.74</v>
      </c>
      <c r="K90" s="38">
        <v>4.6900000000000004</v>
      </c>
      <c r="L90" s="106">
        <f t="shared" si="17"/>
        <v>1.0599999999999277E-2</v>
      </c>
      <c r="M90" s="38">
        <v>0</v>
      </c>
      <c r="N90" s="38">
        <v>0</v>
      </c>
      <c r="O90" s="38">
        <f t="shared" si="22"/>
        <v>0</v>
      </c>
      <c r="P90" s="106">
        <v>0</v>
      </c>
      <c r="Q90" s="106">
        <v>0</v>
      </c>
      <c r="R90" s="38">
        <f t="shared" si="23"/>
        <v>0</v>
      </c>
      <c r="S90" s="38">
        <v>0</v>
      </c>
      <c r="T90" s="38">
        <v>0</v>
      </c>
      <c r="U90" s="38">
        <v>0</v>
      </c>
      <c r="V90" s="38">
        <v>0</v>
      </c>
      <c r="W90" s="38">
        <v>0</v>
      </c>
      <c r="X90" s="38">
        <v>0</v>
      </c>
      <c r="Y90" s="38">
        <f t="shared" si="2"/>
        <v>0</v>
      </c>
      <c r="Z90" s="38">
        <v>0</v>
      </c>
      <c r="AA90" s="38">
        <v>0</v>
      </c>
      <c r="AB90" s="38" t="s">
        <v>46</v>
      </c>
      <c r="AC90" s="38">
        <v>0</v>
      </c>
      <c r="AD90" s="38">
        <v>0</v>
      </c>
      <c r="AE90" s="38">
        <v>0</v>
      </c>
      <c r="AF90" s="38">
        <v>0</v>
      </c>
      <c r="AG90" s="38">
        <v>0</v>
      </c>
      <c r="AH90" s="38">
        <v>0</v>
      </c>
      <c r="AI90" s="38">
        <v>0</v>
      </c>
      <c r="AJ90" s="38">
        <f t="shared" si="12"/>
        <v>0</v>
      </c>
      <c r="AK90" s="38">
        <v>0</v>
      </c>
      <c r="AL90" s="83">
        <v>0</v>
      </c>
      <c r="AM90" s="48" t="str">
        <f>VLOOKUP(B90,'[1]JC 29.02.2024 16_Bimed_final'!$A$2:$AG$259,29,0)</f>
        <v>F: 19928553 UNICR LEASING</v>
      </c>
      <c r="AN90" s="48">
        <f>VLOOKUP(B90,'[1]JC 29.02.2024 16_Bimed_final'!$A$2:$AG$259,30,0)</f>
        <v>19000064</v>
      </c>
      <c r="AO90" s="48" t="str">
        <f>VLOOKUP(B90,'[1]JC 29.02.2024 16_Bimed_final'!$A$2:$AG$259,31,0)</f>
        <v>09.02.2024</v>
      </c>
      <c r="AP90" s="48">
        <f>VLOOKUP(B90,'[1]JC 29.02.2024 16_Bimed_final'!$A$2:$AG$259,32,0)</f>
        <v>5.04</v>
      </c>
      <c r="AQ90" s="48" t="str">
        <f>VLOOKUP(B90,'[1]JC 29.02.2024 16_Bimed_final'!$A$2:$AG$259,33,0)</f>
        <v>RON</v>
      </c>
      <c r="AR90" s="46"/>
      <c r="AS90" s="46"/>
      <c r="AT90" s="46"/>
      <c r="AU90" s="46"/>
      <c r="AV90" s="82" t="str">
        <f t="shared" si="20"/>
        <v>02.2024</v>
      </c>
      <c r="AW90" s="128" t="str">
        <f t="shared" si="18"/>
        <v>LUNA</v>
      </c>
      <c r="AX90" s="46"/>
    </row>
    <row r="91" spans="2:50" x14ac:dyDescent="0.2">
      <c r="B91" s="86" t="s">
        <v>333</v>
      </c>
      <c r="C91" s="127" t="b">
        <f t="shared" si="19"/>
        <v>1</v>
      </c>
      <c r="D91" s="46" t="s">
        <v>448</v>
      </c>
      <c r="E91" s="46" t="str">
        <f t="shared" si="15"/>
        <v>2024</v>
      </c>
      <c r="F91" s="48" t="s">
        <v>94</v>
      </c>
      <c r="G91" s="98" t="s">
        <v>95</v>
      </c>
      <c r="H91" s="48" t="s">
        <v>75</v>
      </c>
      <c r="I91" s="115">
        <f t="shared" si="21"/>
        <v>251.29</v>
      </c>
      <c r="J91" s="77">
        <v>211.17</v>
      </c>
      <c r="K91" s="38">
        <v>40.119999999999997</v>
      </c>
      <c r="L91" s="106">
        <f t="shared" si="17"/>
        <v>2.2999999999981924E-3</v>
      </c>
      <c r="M91" s="38">
        <v>0</v>
      </c>
      <c r="N91" s="38">
        <v>0</v>
      </c>
      <c r="O91" s="38">
        <f t="shared" si="22"/>
        <v>0</v>
      </c>
      <c r="P91" s="106">
        <v>0</v>
      </c>
      <c r="Q91" s="106">
        <v>0</v>
      </c>
      <c r="R91" s="38">
        <f t="shared" si="23"/>
        <v>0</v>
      </c>
      <c r="S91" s="38">
        <v>0</v>
      </c>
      <c r="T91" s="38">
        <v>0</v>
      </c>
      <c r="U91" s="38">
        <v>0</v>
      </c>
      <c r="V91" s="38">
        <v>0</v>
      </c>
      <c r="W91" s="38">
        <v>0</v>
      </c>
      <c r="X91" s="38">
        <v>0</v>
      </c>
      <c r="Y91" s="38">
        <f t="shared" si="2"/>
        <v>0</v>
      </c>
      <c r="Z91" s="38">
        <v>0</v>
      </c>
      <c r="AA91" s="38">
        <v>0</v>
      </c>
      <c r="AB91" s="38" t="s">
        <v>46</v>
      </c>
      <c r="AC91" s="38">
        <v>0</v>
      </c>
      <c r="AD91" s="38">
        <v>0</v>
      </c>
      <c r="AE91" s="38">
        <v>0</v>
      </c>
      <c r="AF91" s="38">
        <v>0</v>
      </c>
      <c r="AG91" s="38">
        <v>0</v>
      </c>
      <c r="AH91" s="38">
        <v>0</v>
      </c>
      <c r="AI91" s="38">
        <v>0</v>
      </c>
      <c r="AJ91" s="38">
        <f t="shared" si="12"/>
        <v>0</v>
      </c>
      <c r="AK91" s="38">
        <v>0</v>
      </c>
      <c r="AL91" s="83">
        <v>0</v>
      </c>
      <c r="AM91" s="48" t="str">
        <f>VLOOKUP(B91,'[1]JC 29.02.2024 16_Bimed_final'!$A$2:$AG$259,29,0)</f>
        <v>F: 19928786 UNICR LEASING</v>
      </c>
      <c r="AN91" s="48">
        <f>VLOOKUP(B91,'[1]JC 29.02.2024 16_Bimed_final'!$A$2:$AG$259,30,0)</f>
        <v>19000065</v>
      </c>
      <c r="AO91" s="48" t="str">
        <f>VLOOKUP(B91,'[1]JC 29.02.2024 16_Bimed_final'!$A$2:$AG$259,31,0)</f>
        <v>09.02.2024</v>
      </c>
      <c r="AP91" s="48">
        <f>VLOOKUP(B91,'[1]JC 29.02.2024 16_Bimed_final'!$A$2:$AG$259,32,0)</f>
        <v>5.04</v>
      </c>
      <c r="AQ91" s="48" t="str">
        <f>VLOOKUP(B91,'[1]JC 29.02.2024 16_Bimed_final'!$A$2:$AG$259,33,0)</f>
        <v>RON</v>
      </c>
      <c r="AR91" s="46"/>
      <c r="AS91" s="46"/>
      <c r="AT91" s="46"/>
      <c r="AU91" s="46"/>
      <c r="AV91" s="82" t="str">
        <f t="shared" si="20"/>
        <v>02.2024</v>
      </c>
      <c r="AW91" s="128" t="str">
        <f t="shared" si="18"/>
        <v>LUNA</v>
      </c>
      <c r="AX91" s="46"/>
    </row>
    <row r="92" spans="2:50" x14ac:dyDescent="0.2">
      <c r="B92" s="86" t="s">
        <v>333</v>
      </c>
      <c r="C92" s="127" t="b">
        <f t="shared" si="19"/>
        <v>0</v>
      </c>
      <c r="D92" s="46" t="s">
        <v>448</v>
      </c>
      <c r="E92" s="46" t="str">
        <f t="shared" si="15"/>
        <v>2024</v>
      </c>
      <c r="F92" s="48" t="s">
        <v>94</v>
      </c>
      <c r="G92" s="98" t="s">
        <v>95</v>
      </c>
      <c r="H92" s="48" t="s">
        <v>75</v>
      </c>
      <c r="I92" s="115">
        <f t="shared" si="21"/>
        <v>2672.36</v>
      </c>
      <c r="J92" s="77">
        <v>2245.67</v>
      </c>
      <c r="K92" s="38">
        <v>426.69</v>
      </c>
      <c r="L92" s="106">
        <f t="shared" si="17"/>
        <v>-1.2699999999995271E-2</v>
      </c>
      <c r="M92" s="38">
        <v>0</v>
      </c>
      <c r="N92" s="38">
        <v>0</v>
      </c>
      <c r="O92" s="38">
        <f t="shared" si="22"/>
        <v>0</v>
      </c>
      <c r="P92" s="106">
        <v>0</v>
      </c>
      <c r="Q92" s="106">
        <v>0</v>
      </c>
      <c r="R92" s="38">
        <f t="shared" si="23"/>
        <v>0</v>
      </c>
      <c r="S92" s="38">
        <v>0</v>
      </c>
      <c r="T92" s="38">
        <v>0</v>
      </c>
      <c r="U92" s="38">
        <v>0</v>
      </c>
      <c r="V92" s="38">
        <v>0</v>
      </c>
      <c r="W92" s="38">
        <v>0</v>
      </c>
      <c r="X92" s="38">
        <v>0</v>
      </c>
      <c r="Y92" s="38">
        <f t="shared" si="2"/>
        <v>0</v>
      </c>
      <c r="Z92" s="38">
        <v>0</v>
      </c>
      <c r="AA92" s="38">
        <v>0</v>
      </c>
      <c r="AB92" s="38" t="s">
        <v>46</v>
      </c>
      <c r="AC92" s="38">
        <v>0</v>
      </c>
      <c r="AD92" s="38">
        <v>0</v>
      </c>
      <c r="AE92" s="38">
        <v>0</v>
      </c>
      <c r="AF92" s="38">
        <v>0</v>
      </c>
      <c r="AG92" s="38">
        <v>0</v>
      </c>
      <c r="AH92" s="38">
        <v>0</v>
      </c>
      <c r="AI92" s="38">
        <v>0</v>
      </c>
      <c r="AJ92" s="38">
        <f t="shared" ref="AJ92:AJ155" si="24">AH92*19%-AI92</f>
        <v>0</v>
      </c>
      <c r="AK92" s="38">
        <v>0</v>
      </c>
      <c r="AL92" s="83">
        <v>0</v>
      </c>
      <c r="AM92" s="48" t="str">
        <f>VLOOKUP(B92,'[1]JC 29.02.2024 16_Bimed_final'!$A$2:$AG$259,29,0)</f>
        <v>F: 19928786 UNICR LEASING</v>
      </c>
      <c r="AN92" s="48">
        <f>VLOOKUP(B92,'[1]JC 29.02.2024 16_Bimed_final'!$A$2:$AG$259,30,0)</f>
        <v>19000065</v>
      </c>
      <c r="AO92" s="48" t="str">
        <f>VLOOKUP(B92,'[1]JC 29.02.2024 16_Bimed_final'!$A$2:$AG$259,31,0)</f>
        <v>09.02.2024</v>
      </c>
      <c r="AP92" s="48">
        <f>VLOOKUP(B92,'[1]JC 29.02.2024 16_Bimed_final'!$A$2:$AG$259,32,0)</f>
        <v>5.04</v>
      </c>
      <c r="AQ92" s="48" t="str">
        <f>VLOOKUP(B92,'[1]JC 29.02.2024 16_Bimed_final'!$A$2:$AG$259,33,0)</f>
        <v>RON</v>
      </c>
      <c r="AR92" s="46"/>
      <c r="AS92" s="46"/>
      <c r="AT92" s="46"/>
      <c r="AU92" s="46"/>
      <c r="AV92" s="82" t="str">
        <f t="shared" si="20"/>
        <v>02.2024</v>
      </c>
      <c r="AW92" s="128" t="str">
        <f t="shared" si="18"/>
        <v>LUNA</v>
      </c>
      <c r="AX92" s="46"/>
    </row>
    <row r="93" spans="2:50" x14ac:dyDescent="0.2">
      <c r="B93" s="86" t="s">
        <v>334</v>
      </c>
      <c r="C93" s="127" t="b">
        <f t="shared" si="19"/>
        <v>1</v>
      </c>
      <c r="D93" s="46" t="s">
        <v>448</v>
      </c>
      <c r="E93" s="46" t="str">
        <f t="shared" si="15"/>
        <v>2024</v>
      </c>
      <c r="F93" s="48" t="s">
        <v>94</v>
      </c>
      <c r="G93" s="98" t="s">
        <v>95</v>
      </c>
      <c r="H93" s="48" t="s">
        <v>75</v>
      </c>
      <c r="I93" s="115">
        <f t="shared" si="21"/>
        <v>206.44</v>
      </c>
      <c r="J93" s="77">
        <v>173.48</v>
      </c>
      <c r="K93" s="38">
        <v>32.96</v>
      </c>
      <c r="L93" s="106">
        <f t="shared" si="17"/>
        <v>1.1999999999972033E-3</v>
      </c>
      <c r="M93" s="38">
        <v>0</v>
      </c>
      <c r="N93" s="38">
        <v>0</v>
      </c>
      <c r="O93" s="38">
        <f t="shared" si="22"/>
        <v>0</v>
      </c>
      <c r="P93" s="106">
        <v>0</v>
      </c>
      <c r="Q93" s="106">
        <v>0</v>
      </c>
      <c r="R93" s="38">
        <f t="shared" si="23"/>
        <v>0</v>
      </c>
      <c r="S93" s="38">
        <v>0</v>
      </c>
      <c r="T93" s="38">
        <v>0</v>
      </c>
      <c r="U93" s="38">
        <v>0</v>
      </c>
      <c r="V93" s="38">
        <v>0</v>
      </c>
      <c r="W93" s="38">
        <v>0</v>
      </c>
      <c r="X93" s="38">
        <v>0</v>
      </c>
      <c r="Y93" s="38">
        <f t="shared" si="2"/>
        <v>0</v>
      </c>
      <c r="Z93" s="38">
        <v>0</v>
      </c>
      <c r="AA93" s="38">
        <v>0</v>
      </c>
      <c r="AB93" s="38" t="s">
        <v>46</v>
      </c>
      <c r="AC93" s="38">
        <v>0</v>
      </c>
      <c r="AD93" s="38">
        <v>0</v>
      </c>
      <c r="AE93" s="38">
        <v>0</v>
      </c>
      <c r="AF93" s="38">
        <v>0</v>
      </c>
      <c r="AG93" s="38">
        <v>0</v>
      </c>
      <c r="AH93" s="38">
        <v>0</v>
      </c>
      <c r="AI93" s="38">
        <v>0</v>
      </c>
      <c r="AJ93" s="38">
        <f t="shared" si="24"/>
        <v>0</v>
      </c>
      <c r="AK93" s="38">
        <v>0</v>
      </c>
      <c r="AL93" s="83">
        <v>0</v>
      </c>
      <c r="AM93" s="48" t="str">
        <f>VLOOKUP(B93,'[1]JC 29.02.2024 16_Bimed_final'!$A$2:$AG$259,29,0)</f>
        <v>F: 19929168 UNICR LEASING</v>
      </c>
      <c r="AN93" s="48">
        <f>VLOOKUP(B93,'[1]JC 29.02.2024 16_Bimed_final'!$A$2:$AG$259,30,0)</f>
        <v>19000066</v>
      </c>
      <c r="AO93" s="48" t="str">
        <f>VLOOKUP(B93,'[1]JC 29.02.2024 16_Bimed_final'!$A$2:$AG$259,31,0)</f>
        <v>09.02.2024</v>
      </c>
      <c r="AP93" s="48">
        <f>VLOOKUP(B93,'[1]JC 29.02.2024 16_Bimed_final'!$A$2:$AG$259,32,0)</f>
        <v>5.04</v>
      </c>
      <c r="AQ93" s="48" t="str">
        <f>VLOOKUP(B93,'[1]JC 29.02.2024 16_Bimed_final'!$A$2:$AG$259,33,0)</f>
        <v>RON</v>
      </c>
      <c r="AR93" s="46"/>
      <c r="AS93" s="46"/>
      <c r="AT93" s="46"/>
      <c r="AU93" s="46"/>
      <c r="AV93" s="82" t="str">
        <f t="shared" si="20"/>
        <v>02.2024</v>
      </c>
      <c r="AW93" s="128" t="str">
        <f t="shared" si="18"/>
        <v>LUNA</v>
      </c>
      <c r="AX93" s="46"/>
    </row>
    <row r="94" spans="2:50" x14ac:dyDescent="0.2">
      <c r="B94" s="86" t="s">
        <v>334</v>
      </c>
      <c r="C94" s="127" t="b">
        <f t="shared" si="19"/>
        <v>0</v>
      </c>
      <c r="D94" s="46" t="s">
        <v>448</v>
      </c>
      <c r="E94" s="46" t="str">
        <f t="shared" si="15"/>
        <v>2024</v>
      </c>
      <c r="F94" s="48" t="s">
        <v>94</v>
      </c>
      <c r="G94" s="98" t="s">
        <v>95</v>
      </c>
      <c r="H94" s="48" t="s">
        <v>75</v>
      </c>
      <c r="I94" s="115">
        <f t="shared" si="21"/>
        <v>2195.6799999999998</v>
      </c>
      <c r="J94" s="77">
        <v>1845.1</v>
      </c>
      <c r="K94" s="38">
        <v>350.58</v>
      </c>
      <c r="L94" s="106">
        <f t="shared" si="17"/>
        <v>-1.1000000000024102E-2</v>
      </c>
      <c r="M94" s="38">
        <v>0</v>
      </c>
      <c r="N94" s="38">
        <v>0</v>
      </c>
      <c r="O94" s="38">
        <f t="shared" si="22"/>
        <v>0</v>
      </c>
      <c r="P94" s="106">
        <v>0</v>
      </c>
      <c r="Q94" s="106">
        <v>0</v>
      </c>
      <c r="R94" s="38">
        <f t="shared" si="23"/>
        <v>0</v>
      </c>
      <c r="S94" s="38">
        <v>0</v>
      </c>
      <c r="T94" s="38">
        <v>0</v>
      </c>
      <c r="U94" s="38">
        <v>0</v>
      </c>
      <c r="V94" s="38">
        <v>0</v>
      </c>
      <c r="W94" s="38">
        <v>0</v>
      </c>
      <c r="X94" s="38">
        <v>0</v>
      </c>
      <c r="Y94" s="38">
        <f t="shared" si="2"/>
        <v>0</v>
      </c>
      <c r="Z94" s="38">
        <v>0</v>
      </c>
      <c r="AA94" s="38">
        <v>0</v>
      </c>
      <c r="AB94" s="38" t="s">
        <v>46</v>
      </c>
      <c r="AC94" s="38">
        <v>0</v>
      </c>
      <c r="AD94" s="38">
        <v>0</v>
      </c>
      <c r="AE94" s="38">
        <v>0</v>
      </c>
      <c r="AF94" s="38">
        <v>0</v>
      </c>
      <c r="AG94" s="38">
        <v>0</v>
      </c>
      <c r="AH94" s="38">
        <v>0</v>
      </c>
      <c r="AI94" s="38">
        <v>0</v>
      </c>
      <c r="AJ94" s="38">
        <f t="shared" si="24"/>
        <v>0</v>
      </c>
      <c r="AK94" s="38">
        <v>0</v>
      </c>
      <c r="AL94" s="83">
        <v>0</v>
      </c>
      <c r="AM94" s="48" t="str">
        <f>VLOOKUP(B94,'[1]JC 29.02.2024 16_Bimed_final'!$A$2:$AG$259,29,0)</f>
        <v>F: 19929168 UNICR LEASING</v>
      </c>
      <c r="AN94" s="48">
        <f>VLOOKUP(B94,'[1]JC 29.02.2024 16_Bimed_final'!$A$2:$AG$259,30,0)</f>
        <v>19000066</v>
      </c>
      <c r="AO94" s="48" t="str">
        <f>VLOOKUP(B94,'[1]JC 29.02.2024 16_Bimed_final'!$A$2:$AG$259,31,0)</f>
        <v>09.02.2024</v>
      </c>
      <c r="AP94" s="48">
        <f>VLOOKUP(B94,'[1]JC 29.02.2024 16_Bimed_final'!$A$2:$AG$259,32,0)</f>
        <v>5.04</v>
      </c>
      <c r="AQ94" s="48" t="str">
        <f>VLOOKUP(B94,'[1]JC 29.02.2024 16_Bimed_final'!$A$2:$AG$259,33,0)</f>
        <v>RON</v>
      </c>
      <c r="AR94" s="46"/>
      <c r="AS94" s="46"/>
      <c r="AT94" s="46"/>
      <c r="AU94" s="46"/>
      <c r="AV94" s="82" t="str">
        <f t="shared" si="20"/>
        <v>02.2024</v>
      </c>
      <c r="AW94" s="128" t="str">
        <f t="shared" si="18"/>
        <v>LUNA</v>
      </c>
      <c r="AX94" s="46"/>
    </row>
    <row r="95" spans="2:50" x14ac:dyDescent="0.2">
      <c r="B95" s="125" t="s">
        <v>335</v>
      </c>
      <c r="C95" s="127" t="b">
        <f t="shared" si="19"/>
        <v>1</v>
      </c>
      <c r="D95" s="134" t="s">
        <v>448</v>
      </c>
      <c r="E95" s="134" t="str">
        <f t="shared" si="15"/>
        <v>2024</v>
      </c>
      <c r="F95" s="133" t="s">
        <v>94</v>
      </c>
      <c r="G95" s="135" t="s">
        <v>95</v>
      </c>
      <c r="H95" s="133" t="s">
        <v>75</v>
      </c>
      <c r="I95" s="115">
        <f t="shared" si="21"/>
        <v>1650.35</v>
      </c>
      <c r="J95" s="136">
        <v>1386.86</v>
      </c>
      <c r="K95" s="70">
        <v>263.49</v>
      </c>
      <c r="L95" s="106">
        <f t="shared" si="17"/>
        <v>1.3399999999990087E-2</v>
      </c>
      <c r="M95" s="38">
        <v>0</v>
      </c>
      <c r="N95" s="38">
        <v>0</v>
      </c>
      <c r="O95" s="38">
        <f t="shared" si="22"/>
        <v>0</v>
      </c>
      <c r="P95" s="106">
        <v>0</v>
      </c>
      <c r="Q95" s="106">
        <v>0</v>
      </c>
      <c r="R95" s="38">
        <f t="shared" si="23"/>
        <v>0</v>
      </c>
      <c r="S95" s="38">
        <v>0</v>
      </c>
      <c r="T95" s="70">
        <v>0</v>
      </c>
      <c r="U95" s="70">
        <v>0</v>
      </c>
      <c r="V95" s="70">
        <v>0</v>
      </c>
      <c r="W95" s="38">
        <v>0</v>
      </c>
      <c r="X95" s="38">
        <v>0</v>
      </c>
      <c r="Y95" s="70">
        <f t="shared" si="2"/>
        <v>0</v>
      </c>
      <c r="Z95" s="70">
        <v>0</v>
      </c>
      <c r="AA95" s="70">
        <v>0</v>
      </c>
      <c r="AB95" s="70" t="s">
        <v>46</v>
      </c>
      <c r="AC95" s="38">
        <v>0</v>
      </c>
      <c r="AD95" s="38">
        <v>0</v>
      </c>
      <c r="AE95" s="70">
        <v>0</v>
      </c>
      <c r="AF95" s="70">
        <v>0</v>
      </c>
      <c r="AG95" s="70">
        <v>0</v>
      </c>
      <c r="AH95" s="70">
        <v>0</v>
      </c>
      <c r="AI95" s="70">
        <v>0</v>
      </c>
      <c r="AJ95" s="70">
        <f t="shared" si="24"/>
        <v>0</v>
      </c>
      <c r="AK95" s="70">
        <v>0</v>
      </c>
      <c r="AL95" s="84">
        <v>0</v>
      </c>
      <c r="AM95" s="48" t="str">
        <f>VLOOKUP(B95,'[1]JC 29.02.2024 16_Bimed_final'!$A$2:$AG$259,29,0)</f>
        <v>F: 19929171 UNICR LEASING</v>
      </c>
      <c r="AN95" s="48">
        <f>VLOOKUP(B95,'[1]JC 29.02.2024 16_Bimed_final'!$A$2:$AG$259,30,0)</f>
        <v>19000067</v>
      </c>
      <c r="AO95" s="48" t="str">
        <f>VLOOKUP(B95,'[1]JC 29.02.2024 16_Bimed_final'!$A$2:$AG$259,31,0)</f>
        <v>09.02.2024</v>
      </c>
      <c r="AP95" s="48">
        <f>VLOOKUP(B95,'[1]JC 29.02.2024 16_Bimed_final'!$A$2:$AG$259,32,0)</f>
        <v>5.04</v>
      </c>
      <c r="AQ95" s="48" t="str">
        <f>VLOOKUP(B95,'[1]JC 29.02.2024 16_Bimed_final'!$A$2:$AG$259,33,0)</f>
        <v>RON</v>
      </c>
      <c r="AR95" s="134"/>
      <c r="AS95" s="134"/>
      <c r="AT95" s="134"/>
      <c r="AU95" s="134"/>
      <c r="AV95" s="82" t="str">
        <f t="shared" si="20"/>
        <v>02.2024</v>
      </c>
      <c r="AW95" s="128" t="str">
        <f t="shared" si="18"/>
        <v>LUNA</v>
      </c>
      <c r="AX95" s="134"/>
    </row>
    <row r="96" spans="2:50" x14ac:dyDescent="0.2">
      <c r="B96" s="125" t="s">
        <v>335</v>
      </c>
      <c r="C96" s="127" t="b">
        <f t="shared" si="19"/>
        <v>0</v>
      </c>
      <c r="D96" s="134" t="s">
        <v>448</v>
      </c>
      <c r="E96" s="134" t="str">
        <f t="shared" si="15"/>
        <v>2024</v>
      </c>
      <c r="F96" s="133" t="s">
        <v>94</v>
      </c>
      <c r="G96" s="135" t="s">
        <v>95</v>
      </c>
      <c r="H96" s="133" t="s">
        <v>75</v>
      </c>
      <c r="I96" s="115">
        <f t="shared" si="21"/>
        <v>58.82</v>
      </c>
      <c r="J96" s="136">
        <v>49.45</v>
      </c>
      <c r="K96" s="70">
        <v>9.3699999999999992</v>
      </c>
      <c r="L96" s="106">
        <f t="shared" si="17"/>
        <v>2.5500000000000966E-2</v>
      </c>
      <c r="M96" s="38">
        <v>0</v>
      </c>
      <c r="N96" s="38">
        <v>0</v>
      </c>
      <c r="O96" s="38">
        <f t="shared" si="22"/>
        <v>0</v>
      </c>
      <c r="P96" s="106">
        <v>0</v>
      </c>
      <c r="Q96" s="106">
        <v>0</v>
      </c>
      <c r="R96" s="38">
        <f t="shared" si="23"/>
        <v>0</v>
      </c>
      <c r="S96" s="38">
        <v>0</v>
      </c>
      <c r="T96" s="70">
        <v>0</v>
      </c>
      <c r="U96" s="70">
        <v>0</v>
      </c>
      <c r="V96" s="70">
        <v>0</v>
      </c>
      <c r="W96" s="38">
        <v>0</v>
      </c>
      <c r="X96" s="38">
        <v>0</v>
      </c>
      <c r="Y96" s="70">
        <f t="shared" si="2"/>
        <v>0</v>
      </c>
      <c r="Z96" s="70">
        <v>0</v>
      </c>
      <c r="AA96" s="70">
        <v>0</v>
      </c>
      <c r="AB96" s="70" t="s">
        <v>46</v>
      </c>
      <c r="AC96" s="38">
        <v>0</v>
      </c>
      <c r="AD96" s="38">
        <v>0</v>
      </c>
      <c r="AE96" s="70">
        <v>0</v>
      </c>
      <c r="AF96" s="70">
        <v>0</v>
      </c>
      <c r="AG96" s="70">
        <v>0</v>
      </c>
      <c r="AH96" s="70">
        <v>0</v>
      </c>
      <c r="AI96" s="70">
        <v>0</v>
      </c>
      <c r="AJ96" s="70">
        <f t="shared" si="24"/>
        <v>0</v>
      </c>
      <c r="AK96" s="70">
        <v>0</v>
      </c>
      <c r="AL96" s="84">
        <v>0</v>
      </c>
      <c r="AM96" s="48" t="str">
        <f>VLOOKUP(B96,'[1]JC 29.02.2024 16_Bimed_final'!$A$2:$AG$259,29,0)</f>
        <v>F: 19929171 UNICR LEASING</v>
      </c>
      <c r="AN96" s="48">
        <f>VLOOKUP(B96,'[1]JC 29.02.2024 16_Bimed_final'!$A$2:$AG$259,30,0)</f>
        <v>19000067</v>
      </c>
      <c r="AO96" s="48" t="str">
        <f>VLOOKUP(B96,'[1]JC 29.02.2024 16_Bimed_final'!$A$2:$AG$259,31,0)</f>
        <v>09.02.2024</v>
      </c>
      <c r="AP96" s="48">
        <f>VLOOKUP(B96,'[1]JC 29.02.2024 16_Bimed_final'!$A$2:$AG$259,32,0)</f>
        <v>5.04</v>
      </c>
      <c r="AQ96" s="48" t="str">
        <f>VLOOKUP(B96,'[1]JC 29.02.2024 16_Bimed_final'!$A$2:$AG$259,33,0)</f>
        <v>RON</v>
      </c>
      <c r="AR96" s="134"/>
      <c r="AS96" s="134"/>
      <c r="AT96" s="134"/>
      <c r="AU96" s="134"/>
      <c r="AV96" s="82" t="str">
        <f t="shared" si="20"/>
        <v>02.2024</v>
      </c>
      <c r="AW96" s="128" t="str">
        <f t="shared" si="18"/>
        <v>LUNA</v>
      </c>
      <c r="AX96" s="134"/>
    </row>
    <row r="97" spans="2:50" x14ac:dyDescent="0.2">
      <c r="B97" s="125" t="s">
        <v>336</v>
      </c>
      <c r="C97" s="127" t="b">
        <f t="shared" si="19"/>
        <v>1</v>
      </c>
      <c r="D97" s="134" t="s">
        <v>448</v>
      </c>
      <c r="E97" s="134" t="str">
        <f t="shared" si="15"/>
        <v>2024</v>
      </c>
      <c r="F97" s="133" t="s">
        <v>94</v>
      </c>
      <c r="G97" s="135" t="s">
        <v>95</v>
      </c>
      <c r="H97" s="133" t="s">
        <v>75</v>
      </c>
      <c r="I97" s="115">
        <f t="shared" si="21"/>
        <v>4944.59</v>
      </c>
      <c r="J97" s="136">
        <v>4155.12</v>
      </c>
      <c r="K97" s="70">
        <v>789.47</v>
      </c>
      <c r="L97" s="106">
        <f t="shared" si="17"/>
        <v>2.7999999999792635E-3</v>
      </c>
      <c r="M97" s="38">
        <v>0</v>
      </c>
      <c r="N97" s="38">
        <v>0</v>
      </c>
      <c r="O97" s="38">
        <f t="shared" si="22"/>
        <v>0</v>
      </c>
      <c r="P97" s="106">
        <v>0</v>
      </c>
      <c r="Q97" s="106">
        <v>0</v>
      </c>
      <c r="R97" s="38">
        <f t="shared" si="23"/>
        <v>0</v>
      </c>
      <c r="S97" s="38">
        <v>0</v>
      </c>
      <c r="T97" s="70">
        <v>0</v>
      </c>
      <c r="U97" s="70">
        <v>0</v>
      </c>
      <c r="V97" s="70">
        <v>0</v>
      </c>
      <c r="W97" s="38">
        <v>0</v>
      </c>
      <c r="X97" s="38">
        <v>0</v>
      </c>
      <c r="Y97" s="70">
        <f t="shared" si="2"/>
        <v>0</v>
      </c>
      <c r="Z97" s="70">
        <v>0</v>
      </c>
      <c r="AA97" s="70">
        <v>0</v>
      </c>
      <c r="AB97" s="70" t="s">
        <v>46</v>
      </c>
      <c r="AC97" s="38">
        <v>0</v>
      </c>
      <c r="AD97" s="38">
        <v>0</v>
      </c>
      <c r="AE97" s="70">
        <v>0</v>
      </c>
      <c r="AF97" s="70">
        <v>0</v>
      </c>
      <c r="AG97" s="70">
        <v>0</v>
      </c>
      <c r="AH97" s="70">
        <v>0</v>
      </c>
      <c r="AI97" s="70">
        <v>0</v>
      </c>
      <c r="AJ97" s="70">
        <f t="shared" si="24"/>
        <v>0</v>
      </c>
      <c r="AK97" s="70">
        <v>0</v>
      </c>
      <c r="AL97" s="84">
        <v>0</v>
      </c>
      <c r="AM97" s="48" t="str">
        <f>VLOOKUP(B97,'[1]JC 29.02.2024 16_Bimed_final'!$A$2:$AG$259,29,0)</f>
        <v>F: 19929199 UNICR LEASING</v>
      </c>
      <c r="AN97" s="48">
        <f>VLOOKUP(B97,'[1]JC 29.02.2024 16_Bimed_final'!$A$2:$AG$259,30,0)</f>
        <v>19000068</v>
      </c>
      <c r="AO97" s="48" t="str">
        <f>VLOOKUP(B97,'[1]JC 29.02.2024 16_Bimed_final'!$A$2:$AG$259,31,0)</f>
        <v>09.02.2024</v>
      </c>
      <c r="AP97" s="48">
        <f>VLOOKUP(B97,'[1]JC 29.02.2024 16_Bimed_final'!$A$2:$AG$259,32,0)</f>
        <v>5.04</v>
      </c>
      <c r="AQ97" s="48" t="str">
        <f>VLOOKUP(B97,'[1]JC 29.02.2024 16_Bimed_final'!$A$2:$AG$259,33,0)</f>
        <v>RON</v>
      </c>
      <c r="AR97" s="134"/>
      <c r="AS97" s="134"/>
      <c r="AT97" s="134"/>
      <c r="AU97" s="134"/>
      <c r="AV97" s="82" t="str">
        <f t="shared" si="20"/>
        <v>02.2024</v>
      </c>
      <c r="AW97" s="128" t="str">
        <f t="shared" si="18"/>
        <v>LUNA</v>
      </c>
      <c r="AX97" s="134"/>
    </row>
    <row r="98" spans="2:50" x14ac:dyDescent="0.2">
      <c r="B98" s="125" t="s">
        <v>336</v>
      </c>
      <c r="C98" s="127" t="b">
        <f t="shared" si="19"/>
        <v>0</v>
      </c>
      <c r="D98" s="134" t="s">
        <v>448</v>
      </c>
      <c r="E98" s="134" t="str">
        <f t="shared" si="15"/>
        <v>2024</v>
      </c>
      <c r="F98" s="133" t="s">
        <v>94</v>
      </c>
      <c r="G98" s="135" t="s">
        <v>95</v>
      </c>
      <c r="H98" s="133" t="s">
        <v>75</v>
      </c>
      <c r="I98" s="115">
        <f t="shared" si="21"/>
        <v>123.47999999999999</v>
      </c>
      <c r="J98" s="136">
        <v>103.77</v>
      </c>
      <c r="K98" s="70">
        <v>19.71</v>
      </c>
      <c r="L98" s="106">
        <f t="shared" si="17"/>
        <v>6.2999999999995282E-3</v>
      </c>
      <c r="M98" s="38">
        <v>0</v>
      </c>
      <c r="N98" s="38">
        <v>0</v>
      </c>
      <c r="O98" s="38">
        <f t="shared" si="22"/>
        <v>0</v>
      </c>
      <c r="P98" s="106">
        <v>0</v>
      </c>
      <c r="Q98" s="106">
        <v>0</v>
      </c>
      <c r="R98" s="38">
        <f t="shared" si="23"/>
        <v>0</v>
      </c>
      <c r="S98" s="38">
        <v>0</v>
      </c>
      <c r="T98" s="70">
        <v>0</v>
      </c>
      <c r="U98" s="70">
        <v>0</v>
      </c>
      <c r="V98" s="70">
        <v>0</v>
      </c>
      <c r="W98" s="38">
        <v>0</v>
      </c>
      <c r="X98" s="38">
        <v>0</v>
      </c>
      <c r="Y98" s="70">
        <f t="shared" si="2"/>
        <v>0</v>
      </c>
      <c r="Z98" s="70">
        <v>0</v>
      </c>
      <c r="AA98" s="70">
        <v>0</v>
      </c>
      <c r="AB98" s="70" t="s">
        <v>46</v>
      </c>
      <c r="AC98" s="38">
        <v>0</v>
      </c>
      <c r="AD98" s="38">
        <v>0</v>
      </c>
      <c r="AE98" s="70">
        <v>0</v>
      </c>
      <c r="AF98" s="70">
        <v>0</v>
      </c>
      <c r="AG98" s="70">
        <v>0</v>
      </c>
      <c r="AH98" s="70">
        <v>0</v>
      </c>
      <c r="AI98" s="70">
        <v>0</v>
      </c>
      <c r="AJ98" s="70">
        <f t="shared" si="24"/>
        <v>0</v>
      </c>
      <c r="AK98" s="70">
        <v>0</v>
      </c>
      <c r="AL98" s="84">
        <v>0</v>
      </c>
      <c r="AM98" s="48" t="str">
        <f>VLOOKUP(B98,'[1]JC 29.02.2024 16_Bimed_final'!$A$2:$AG$259,29,0)</f>
        <v>F: 19929199 UNICR LEASING</v>
      </c>
      <c r="AN98" s="48">
        <f>VLOOKUP(B98,'[1]JC 29.02.2024 16_Bimed_final'!$A$2:$AG$259,30,0)</f>
        <v>19000068</v>
      </c>
      <c r="AO98" s="48" t="str">
        <f>VLOOKUP(B98,'[1]JC 29.02.2024 16_Bimed_final'!$A$2:$AG$259,31,0)</f>
        <v>09.02.2024</v>
      </c>
      <c r="AP98" s="48">
        <f>VLOOKUP(B98,'[1]JC 29.02.2024 16_Bimed_final'!$A$2:$AG$259,32,0)</f>
        <v>5.04</v>
      </c>
      <c r="AQ98" s="48" t="str">
        <f>VLOOKUP(B98,'[1]JC 29.02.2024 16_Bimed_final'!$A$2:$AG$259,33,0)</f>
        <v>RON</v>
      </c>
      <c r="AR98" s="134"/>
      <c r="AS98" s="134"/>
      <c r="AT98" s="134"/>
      <c r="AU98" s="134"/>
      <c r="AV98" s="82" t="str">
        <f t="shared" si="20"/>
        <v>02.2024</v>
      </c>
      <c r="AW98" s="128" t="str">
        <f t="shared" si="18"/>
        <v>LUNA</v>
      </c>
      <c r="AX98" s="134"/>
    </row>
    <row r="99" spans="2:50" x14ac:dyDescent="0.2">
      <c r="B99" s="125" t="s">
        <v>337</v>
      </c>
      <c r="C99" s="127" t="b">
        <f t="shared" si="19"/>
        <v>1</v>
      </c>
      <c r="D99" s="134" t="s">
        <v>448</v>
      </c>
      <c r="E99" s="134" t="str">
        <f t="shared" si="15"/>
        <v>2024</v>
      </c>
      <c r="F99" s="133" t="s">
        <v>94</v>
      </c>
      <c r="G99" s="135" t="s">
        <v>95</v>
      </c>
      <c r="H99" s="133" t="s">
        <v>75</v>
      </c>
      <c r="I99" s="115">
        <f t="shared" si="21"/>
        <v>5.95</v>
      </c>
      <c r="J99" s="136">
        <v>4.99</v>
      </c>
      <c r="K99" s="70">
        <v>0.96</v>
      </c>
      <c r="L99" s="106">
        <f t="shared" si="17"/>
        <v>-1.1899999999999911E-2</v>
      </c>
      <c r="M99" s="38">
        <v>0</v>
      </c>
      <c r="N99" s="38">
        <v>0</v>
      </c>
      <c r="O99" s="38">
        <f t="shared" si="22"/>
        <v>0</v>
      </c>
      <c r="P99" s="106">
        <v>0</v>
      </c>
      <c r="Q99" s="106">
        <v>0</v>
      </c>
      <c r="R99" s="38">
        <f t="shared" si="23"/>
        <v>0</v>
      </c>
      <c r="S99" s="38">
        <v>0</v>
      </c>
      <c r="T99" s="70">
        <v>0</v>
      </c>
      <c r="U99" s="70">
        <v>0</v>
      </c>
      <c r="V99" s="70">
        <v>0</v>
      </c>
      <c r="W99" s="38">
        <v>0</v>
      </c>
      <c r="X99" s="38">
        <v>0</v>
      </c>
      <c r="Y99" s="70">
        <f t="shared" si="2"/>
        <v>0</v>
      </c>
      <c r="Z99" s="70">
        <v>0</v>
      </c>
      <c r="AA99" s="70">
        <v>0</v>
      </c>
      <c r="AB99" s="70" t="s">
        <v>46</v>
      </c>
      <c r="AC99" s="38">
        <v>0</v>
      </c>
      <c r="AD99" s="38">
        <v>0</v>
      </c>
      <c r="AE99" s="70">
        <v>0</v>
      </c>
      <c r="AF99" s="70">
        <v>0</v>
      </c>
      <c r="AG99" s="70">
        <v>0</v>
      </c>
      <c r="AH99" s="70">
        <v>0</v>
      </c>
      <c r="AI99" s="70">
        <v>0</v>
      </c>
      <c r="AJ99" s="70">
        <f t="shared" si="24"/>
        <v>0</v>
      </c>
      <c r="AK99" s="70">
        <v>0</v>
      </c>
      <c r="AL99" s="84">
        <v>0</v>
      </c>
      <c r="AM99" s="48" t="str">
        <f>VLOOKUP(B99,'[1]JC 29.02.2024 16_Bimed_final'!$A$2:$AG$259,29,0)</f>
        <v>F: 19930035 UNICR LEASING</v>
      </c>
      <c r="AN99" s="48">
        <f>VLOOKUP(B99,'[1]JC 29.02.2024 16_Bimed_final'!$A$2:$AG$259,30,0)</f>
        <v>19000069</v>
      </c>
      <c r="AO99" s="48" t="str">
        <f>VLOOKUP(B99,'[1]JC 29.02.2024 16_Bimed_final'!$A$2:$AG$259,31,0)</f>
        <v>09.02.2024</v>
      </c>
      <c r="AP99" s="48">
        <f>VLOOKUP(B99,'[1]JC 29.02.2024 16_Bimed_final'!$A$2:$AG$259,32,0)</f>
        <v>5.04</v>
      </c>
      <c r="AQ99" s="48" t="str">
        <f>VLOOKUP(B99,'[1]JC 29.02.2024 16_Bimed_final'!$A$2:$AG$259,33,0)</f>
        <v>RON</v>
      </c>
      <c r="AR99" s="134"/>
      <c r="AS99" s="134"/>
      <c r="AT99" s="134"/>
      <c r="AU99" s="134"/>
      <c r="AV99" s="82" t="str">
        <f t="shared" si="20"/>
        <v>02.2024</v>
      </c>
      <c r="AW99" s="128" t="str">
        <f t="shared" si="18"/>
        <v>LUNA</v>
      </c>
      <c r="AX99" s="134"/>
    </row>
    <row r="100" spans="2:50" x14ac:dyDescent="0.2">
      <c r="B100" s="125" t="s">
        <v>337</v>
      </c>
      <c r="C100" s="127" t="b">
        <f t="shared" si="19"/>
        <v>0</v>
      </c>
      <c r="D100" s="134" t="s">
        <v>448</v>
      </c>
      <c r="E100" s="134" t="str">
        <f t="shared" si="15"/>
        <v>2024</v>
      </c>
      <c r="F100" s="133" t="s">
        <v>94</v>
      </c>
      <c r="G100" s="135" t="s">
        <v>95</v>
      </c>
      <c r="H100" s="133" t="s">
        <v>75</v>
      </c>
      <c r="I100" s="115">
        <f t="shared" si="21"/>
        <v>606.46</v>
      </c>
      <c r="J100" s="136">
        <v>509.64</v>
      </c>
      <c r="K100" s="70">
        <v>96.82</v>
      </c>
      <c r="L100" s="106">
        <f t="shared" si="17"/>
        <v>1.1600000000001387E-2</v>
      </c>
      <c r="M100" s="38">
        <v>0</v>
      </c>
      <c r="N100" s="38">
        <v>0</v>
      </c>
      <c r="O100" s="38">
        <f t="shared" si="22"/>
        <v>0</v>
      </c>
      <c r="P100" s="106">
        <v>0</v>
      </c>
      <c r="Q100" s="106">
        <v>0</v>
      </c>
      <c r="R100" s="38">
        <f t="shared" si="23"/>
        <v>0</v>
      </c>
      <c r="S100" s="38">
        <v>0</v>
      </c>
      <c r="T100" s="70">
        <v>0</v>
      </c>
      <c r="U100" s="70">
        <v>0</v>
      </c>
      <c r="V100" s="70">
        <v>0</v>
      </c>
      <c r="W100" s="38">
        <v>0</v>
      </c>
      <c r="X100" s="38">
        <v>0</v>
      </c>
      <c r="Y100" s="70">
        <f t="shared" si="2"/>
        <v>0</v>
      </c>
      <c r="Z100" s="70">
        <v>0</v>
      </c>
      <c r="AA100" s="70">
        <v>0</v>
      </c>
      <c r="AB100" s="70" t="s">
        <v>46</v>
      </c>
      <c r="AC100" s="38">
        <v>0</v>
      </c>
      <c r="AD100" s="38">
        <v>0</v>
      </c>
      <c r="AE100" s="70">
        <v>0</v>
      </c>
      <c r="AF100" s="70">
        <v>0</v>
      </c>
      <c r="AG100" s="70">
        <v>0</v>
      </c>
      <c r="AH100" s="70">
        <v>0</v>
      </c>
      <c r="AI100" s="70">
        <v>0</v>
      </c>
      <c r="AJ100" s="70">
        <f t="shared" si="24"/>
        <v>0</v>
      </c>
      <c r="AK100" s="70">
        <v>0</v>
      </c>
      <c r="AL100" s="84">
        <v>0</v>
      </c>
      <c r="AM100" s="48" t="str">
        <f>VLOOKUP(B100,'[1]JC 29.02.2024 16_Bimed_final'!$A$2:$AG$259,29,0)</f>
        <v>F: 19930035 UNICR LEASING</v>
      </c>
      <c r="AN100" s="48">
        <f>VLOOKUP(B100,'[1]JC 29.02.2024 16_Bimed_final'!$A$2:$AG$259,30,0)</f>
        <v>19000069</v>
      </c>
      <c r="AO100" s="48" t="str">
        <f>VLOOKUP(B100,'[1]JC 29.02.2024 16_Bimed_final'!$A$2:$AG$259,31,0)</f>
        <v>09.02.2024</v>
      </c>
      <c r="AP100" s="48">
        <f>VLOOKUP(B100,'[1]JC 29.02.2024 16_Bimed_final'!$A$2:$AG$259,32,0)</f>
        <v>5.04</v>
      </c>
      <c r="AQ100" s="48" t="str">
        <f>VLOOKUP(B100,'[1]JC 29.02.2024 16_Bimed_final'!$A$2:$AG$259,33,0)</f>
        <v>RON</v>
      </c>
      <c r="AR100" s="134"/>
      <c r="AS100" s="134"/>
      <c r="AT100" s="134"/>
      <c r="AU100" s="134"/>
      <c r="AV100" s="82" t="str">
        <f t="shared" si="20"/>
        <v>02.2024</v>
      </c>
      <c r="AW100" s="128" t="str">
        <f t="shared" si="18"/>
        <v>LUNA</v>
      </c>
      <c r="AX100" s="134"/>
    </row>
    <row r="101" spans="2:50" x14ac:dyDescent="0.2">
      <c r="B101" s="125" t="s">
        <v>338</v>
      </c>
      <c r="C101" s="127" t="b">
        <f t="shared" si="19"/>
        <v>1</v>
      </c>
      <c r="D101" s="134" t="s">
        <v>448</v>
      </c>
      <c r="E101" s="134" t="str">
        <f t="shared" si="15"/>
        <v>2024</v>
      </c>
      <c r="F101" s="133" t="s">
        <v>94</v>
      </c>
      <c r="G101" s="135" t="s">
        <v>95</v>
      </c>
      <c r="H101" s="133" t="s">
        <v>75</v>
      </c>
      <c r="I101" s="115">
        <f t="shared" si="21"/>
        <v>41.68</v>
      </c>
      <c r="J101" s="136">
        <v>35.03</v>
      </c>
      <c r="K101" s="70">
        <v>6.65</v>
      </c>
      <c r="L101" s="106">
        <f t="shared" si="17"/>
        <v>5.7000000000000384E-3</v>
      </c>
      <c r="M101" s="38">
        <v>0</v>
      </c>
      <c r="N101" s="38">
        <v>0</v>
      </c>
      <c r="O101" s="38">
        <f t="shared" si="22"/>
        <v>0</v>
      </c>
      <c r="P101" s="106">
        <v>0</v>
      </c>
      <c r="Q101" s="106">
        <v>0</v>
      </c>
      <c r="R101" s="38">
        <f t="shared" si="23"/>
        <v>0</v>
      </c>
      <c r="S101" s="38">
        <v>0</v>
      </c>
      <c r="T101" s="70">
        <v>0</v>
      </c>
      <c r="U101" s="70">
        <v>0</v>
      </c>
      <c r="V101" s="70">
        <v>0</v>
      </c>
      <c r="W101" s="38">
        <v>0</v>
      </c>
      <c r="X101" s="38">
        <v>0</v>
      </c>
      <c r="Y101" s="70">
        <f t="shared" si="2"/>
        <v>0</v>
      </c>
      <c r="Z101" s="70">
        <v>0</v>
      </c>
      <c r="AA101" s="70">
        <v>0</v>
      </c>
      <c r="AB101" s="70">
        <f t="shared" ref="AB101:AB116" si="25">Z101*19%-AA101</f>
        <v>0</v>
      </c>
      <c r="AC101" s="38">
        <v>0</v>
      </c>
      <c r="AD101" s="38">
        <v>0</v>
      </c>
      <c r="AE101" s="70">
        <v>0</v>
      </c>
      <c r="AF101" s="70">
        <v>0</v>
      </c>
      <c r="AG101" s="70">
        <v>0</v>
      </c>
      <c r="AH101" s="70">
        <v>0</v>
      </c>
      <c r="AI101" s="70">
        <v>0</v>
      </c>
      <c r="AJ101" s="70">
        <f t="shared" si="24"/>
        <v>0</v>
      </c>
      <c r="AK101" s="70">
        <v>0</v>
      </c>
      <c r="AL101" s="84">
        <v>0</v>
      </c>
      <c r="AM101" s="48" t="str">
        <f>VLOOKUP(B101,'[1]JC 29.02.2024 16_Bimed_final'!$A$2:$AG$259,29,0)</f>
        <v>F: 19930049 UNICR LEASING</v>
      </c>
      <c r="AN101" s="48">
        <f>VLOOKUP(B101,'[1]JC 29.02.2024 16_Bimed_final'!$A$2:$AG$259,30,0)</f>
        <v>19000070</v>
      </c>
      <c r="AO101" s="48" t="str">
        <f>VLOOKUP(B101,'[1]JC 29.02.2024 16_Bimed_final'!$A$2:$AG$259,31,0)</f>
        <v>09.02.2024</v>
      </c>
      <c r="AP101" s="48">
        <f>VLOOKUP(B101,'[1]JC 29.02.2024 16_Bimed_final'!$A$2:$AG$259,32,0)</f>
        <v>5.04</v>
      </c>
      <c r="AQ101" s="48" t="str">
        <f>VLOOKUP(B101,'[1]JC 29.02.2024 16_Bimed_final'!$A$2:$AG$259,33,0)</f>
        <v>RON</v>
      </c>
      <c r="AR101" s="134"/>
      <c r="AS101" s="134"/>
      <c r="AT101" s="134"/>
      <c r="AU101" s="134"/>
      <c r="AV101" s="82" t="str">
        <f t="shared" si="20"/>
        <v>02.2024</v>
      </c>
      <c r="AW101" s="128" t="str">
        <f t="shared" si="18"/>
        <v>LUNA</v>
      </c>
      <c r="AX101" s="134"/>
    </row>
    <row r="102" spans="2:50" x14ac:dyDescent="0.2">
      <c r="B102" s="125" t="s">
        <v>338</v>
      </c>
      <c r="C102" s="127" t="b">
        <f t="shared" si="19"/>
        <v>0</v>
      </c>
      <c r="D102" s="134" t="s">
        <v>448</v>
      </c>
      <c r="E102" s="134" t="str">
        <f t="shared" si="15"/>
        <v>2024</v>
      </c>
      <c r="F102" s="133" t="s">
        <v>94</v>
      </c>
      <c r="G102" s="135" t="s">
        <v>95</v>
      </c>
      <c r="H102" s="133" t="s">
        <v>75</v>
      </c>
      <c r="I102" s="115">
        <f t="shared" si="21"/>
        <v>2909.84</v>
      </c>
      <c r="J102" s="136">
        <v>2445.25</v>
      </c>
      <c r="K102" s="70">
        <v>464.59</v>
      </c>
      <c r="L102" s="106">
        <f t="shared" si="17"/>
        <v>7.5000000000500222E-3</v>
      </c>
      <c r="M102" s="38">
        <v>0</v>
      </c>
      <c r="N102" s="38">
        <v>0</v>
      </c>
      <c r="O102" s="38">
        <f t="shared" si="22"/>
        <v>0</v>
      </c>
      <c r="P102" s="106">
        <v>0</v>
      </c>
      <c r="Q102" s="106">
        <v>0</v>
      </c>
      <c r="R102" s="38">
        <f t="shared" si="23"/>
        <v>0</v>
      </c>
      <c r="S102" s="38">
        <v>0</v>
      </c>
      <c r="T102" s="70">
        <v>0</v>
      </c>
      <c r="U102" s="70">
        <v>0</v>
      </c>
      <c r="V102" s="70">
        <v>0</v>
      </c>
      <c r="W102" s="38">
        <v>0</v>
      </c>
      <c r="X102" s="38">
        <v>0</v>
      </c>
      <c r="Y102" s="70">
        <f t="shared" si="2"/>
        <v>0</v>
      </c>
      <c r="Z102" s="70">
        <v>0</v>
      </c>
      <c r="AA102" s="70">
        <v>0</v>
      </c>
      <c r="AB102" s="70">
        <f t="shared" si="25"/>
        <v>0</v>
      </c>
      <c r="AC102" s="38">
        <v>0</v>
      </c>
      <c r="AD102" s="38">
        <v>0</v>
      </c>
      <c r="AE102" s="70">
        <v>0</v>
      </c>
      <c r="AF102" s="70">
        <v>0</v>
      </c>
      <c r="AG102" s="70">
        <v>0</v>
      </c>
      <c r="AH102" s="70">
        <v>0</v>
      </c>
      <c r="AI102" s="70">
        <v>0</v>
      </c>
      <c r="AJ102" s="70">
        <f t="shared" si="24"/>
        <v>0</v>
      </c>
      <c r="AK102" s="70">
        <v>0</v>
      </c>
      <c r="AL102" s="84">
        <v>0</v>
      </c>
      <c r="AM102" s="48" t="str">
        <f>VLOOKUP(B102,'[1]JC 29.02.2024 16_Bimed_final'!$A$2:$AG$259,29,0)</f>
        <v>F: 19930049 UNICR LEASING</v>
      </c>
      <c r="AN102" s="48">
        <f>VLOOKUP(B102,'[1]JC 29.02.2024 16_Bimed_final'!$A$2:$AG$259,30,0)</f>
        <v>19000070</v>
      </c>
      <c r="AO102" s="48" t="str">
        <f>VLOOKUP(B102,'[1]JC 29.02.2024 16_Bimed_final'!$A$2:$AG$259,31,0)</f>
        <v>09.02.2024</v>
      </c>
      <c r="AP102" s="48">
        <f>VLOOKUP(B102,'[1]JC 29.02.2024 16_Bimed_final'!$A$2:$AG$259,32,0)</f>
        <v>5.04</v>
      </c>
      <c r="AQ102" s="48" t="str">
        <f>VLOOKUP(B102,'[1]JC 29.02.2024 16_Bimed_final'!$A$2:$AG$259,33,0)</f>
        <v>RON</v>
      </c>
      <c r="AR102" s="134"/>
      <c r="AS102" s="134"/>
      <c r="AT102" s="134"/>
      <c r="AU102" s="134"/>
      <c r="AV102" s="82" t="str">
        <f t="shared" si="20"/>
        <v>02.2024</v>
      </c>
      <c r="AW102" s="128" t="str">
        <f t="shared" si="18"/>
        <v>LUNA</v>
      </c>
      <c r="AX102" s="134"/>
    </row>
    <row r="103" spans="2:50" x14ac:dyDescent="0.2">
      <c r="B103" s="125" t="s">
        <v>339</v>
      </c>
      <c r="C103" s="127" t="b">
        <f t="shared" si="19"/>
        <v>1</v>
      </c>
      <c r="D103" s="134" t="s">
        <v>448</v>
      </c>
      <c r="E103" s="134" t="str">
        <f t="shared" si="15"/>
        <v>2024</v>
      </c>
      <c r="F103" s="133" t="s">
        <v>94</v>
      </c>
      <c r="G103" s="135" t="s">
        <v>95</v>
      </c>
      <c r="H103" s="133" t="s">
        <v>75</v>
      </c>
      <c r="I103" s="115">
        <f t="shared" si="21"/>
        <v>13705.68</v>
      </c>
      <c r="J103" s="136">
        <v>11517.36</v>
      </c>
      <c r="K103" s="70">
        <v>2188.3200000000002</v>
      </c>
      <c r="L103" s="106">
        <f t="shared" si="17"/>
        <v>-2.1600000000034925E-2</v>
      </c>
      <c r="M103" s="38">
        <v>0</v>
      </c>
      <c r="N103" s="38">
        <v>0</v>
      </c>
      <c r="O103" s="38">
        <f t="shared" si="22"/>
        <v>0</v>
      </c>
      <c r="P103" s="106">
        <v>0</v>
      </c>
      <c r="Q103" s="106">
        <v>0</v>
      </c>
      <c r="R103" s="38">
        <f t="shared" si="23"/>
        <v>0</v>
      </c>
      <c r="S103" s="38">
        <v>0</v>
      </c>
      <c r="T103" s="70">
        <v>0</v>
      </c>
      <c r="U103" s="70">
        <v>0</v>
      </c>
      <c r="V103" s="70">
        <v>0</v>
      </c>
      <c r="W103" s="38">
        <v>0</v>
      </c>
      <c r="X103" s="38">
        <v>0</v>
      </c>
      <c r="Y103" s="70">
        <f t="shared" si="2"/>
        <v>0</v>
      </c>
      <c r="Z103" s="70">
        <v>0</v>
      </c>
      <c r="AA103" s="70">
        <v>0</v>
      </c>
      <c r="AB103" s="70">
        <f t="shared" si="25"/>
        <v>0</v>
      </c>
      <c r="AC103" s="38">
        <v>0</v>
      </c>
      <c r="AD103" s="38">
        <v>0</v>
      </c>
      <c r="AE103" s="70">
        <v>0</v>
      </c>
      <c r="AF103" s="70">
        <v>0</v>
      </c>
      <c r="AG103" s="70">
        <v>0</v>
      </c>
      <c r="AH103" s="70">
        <v>0</v>
      </c>
      <c r="AI103" s="70">
        <v>0</v>
      </c>
      <c r="AJ103" s="70">
        <f t="shared" si="24"/>
        <v>0</v>
      </c>
      <c r="AK103" s="70">
        <v>0</v>
      </c>
      <c r="AL103" s="84">
        <v>0</v>
      </c>
      <c r="AM103" s="48" t="str">
        <f>VLOOKUP(B103,'[1]JC 29.02.2024 16_Bimed_final'!$A$2:$AG$259,29,0)</f>
        <v>F.19929568-UNICREDIT LEAS</v>
      </c>
      <c r="AN103" s="48">
        <f>VLOOKUP(B103,'[1]JC 29.02.2024 16_Bimed_final'!$A$2:$AG$259,30,0)</f>
        <v>19000143</v>
      </c>
      <c r="AO103" s="48" t="str">
        <f>VLOOKUP(B103,'[1]JC 29.02.2024 16_Bimed_final'!$A$2:$AG$259,31,0)</f>
        <v>09.02.2024</v>
      </c>
      <c r="AP103" s="48">
        <f>VLOOKUP(B103,'[1]JC 29.02.2024 16_Bimed_final'!$A$2:$AG$259,32,0)</f>
        <v>5.04</v>
      </c>
      <c r="AQ103" s="48" t="str">
        <f>VLOOKUP(B103,'[1]JC 29.02.2024 16_Bimed_final'!$A$2:$AG$259,33,0)</f>
        <v>RON</v>
      </c>
      <c r="AR103" s="134"/>
      <c r="AS103" s="134"/>
      <c r="AT103" s="134"/>
      <c r="AU103" s="134"/>
      <c r="AV103" s="82" t="str">
        <f t="shared" si="20"/>
        <v>02.2024</v>
      </c>
      <c r="AW103" s="128" t="str">
        <f t="shared" si="18"/>
        <v>LUNA</v>
      </c>
      <c r="AX103" s="134"/>
    </row>
    <row r="104" spans="2:50" x14ac:dyDescent="0.2">
      <c r="B104" s="125" t="s">
        <v>339</v>
      </c>
      <c r="C104" s="127" t="b">
        <f t="shared" si="19"/>
        <v>0</v>
      </c>
      <c r="D104" s="134" t="s">
        <v>448</v>
      </c>
      <c r="E104" s="134" t="str">
        <f t="shared" si="15"/>
        <v>2024</v>
      </c>
      <c r="F104" s="133" t="s">
        <v>94</v>
      </c>
      <c r="G104" s="135" t="s">
        <v>95</v>
      </c>
      <c r="H104" s="133" t="s">
        <v>75</v>
      </c>
      <c r="I104" s="115">
        <f t="shared" si="21"/>
        <v>1015.26</v>
      </c>
      <c r="J104" s="136">
        <v>853.17</v>
      </c>
      <c r="K104" s="70">
        <v>162.09</v>
      </c>
      <c r="L104" s="106">
        <f t="shared" si="17"/>
        <v>1.2299999999981992E-2</v>
      </c>
      <c r="M104" s="38">
        <v>0</v>
      </c>
      <c r="N104" s="38">
        <v>0</v>
      </c>
      <c r="O104" s="38">
        <f t="shared" si="22"/>
        <v>0</v>
      </c>
      <c r="P104" s="106">
        <v>0</v>
      </c>
      <c r="Q104" s="106">
        <v>0</v>
      </c>
      <c r="R104" s="38">
        <f t="shared" si="23"/>
        <v>0</v>
      </c>
      <c r="S104" s="38">
        <v>0</v>
      </c>
      <c r="T104" s="70">
        <v>0</v>
      </c>
      <c r="U104" s="70">
        <v>0</v>
      </c>
      <c r="V104" s="70">
        <v>0</v>
      </c>
      <c r="W104" s="38">
        <v>0</v>
      </c>
      <c r="X104" s="38">
        <v>0</v>
      </c>
      <c r="Y104" s="70">
        <f t="shared" si="2"/>
        <v>0</v>
      </c>
      <c r="Z104" s="70">
        <v>0</v>
      </c>
      <c r="AA104" s="70">
        <v>0</v>
      </c>
      <c r="AB104" s="70">
        <f t="shared" si="25"/>
        <v>0</v>
      </c>
      <c r="AC104" s="38">
        <v>0</v>
      </c>
      <c r="AD104" s="38">
        <v>0</v>
      </c>
      <c r="AE104" s="70">
        <v>0</v>
      </c>
      <c r="AF104" s="70">
        <v>0</v>
      </c>
      <c r="AG104" s="70">
        <v>0</v>
      </c>
      <c r="AH104" s="70">
        <v>0</v>
      </c>
      <c r="AI104" s="70">
        <v>0</v>
      </c>
      <c r="AJ104" s="70">
        <f t="shared" si="24"/>
        <v>0</v>
      </c>
      <c r="AK104" s="70">
        <v>0</v>
      </c>
      <c r="AL104" s="84">
        <v>0</v>
      </c>
      <c r="AM104" s="48" t="str">
        <f>VLOOKUP(B104,'[1]JC 29.02.2024 16_Bimed_final'!$A$2:$AG$259,29,0)</f>
        <v>F.19929568-UNICREDIT LEAS</v>
      </c>
      <c r="AN104" s="48">
        <f>VLOOKUP(B104,'[1]JC 29.02.2024 16_Bimed_final'!$A$2:$AG$259,30,0)</f>
        <v>19000143</v>
      </c>
      <c r="AO104" s="48" t="str">
        <f>VLOOKUP(B104,'[1]JC 29.02.2024 16_Bimed_final'!$A$2:$AG$259,31,0)</f>
        <v>09.02.2024</v>
      </c>
      <c r="AP104" s="48">
        <f>VLOOKUP(B104,'[1]JC 29.02.2024 16_Bimed_final'!$A$2:$AG$259,32,0)</f>
        <v>5.04</v>
      </c>
      <c r="AQ104" s="48" t="str">
        <f>VLOOKUP(B104,'[1]JC 29.02.2024 16_Bimed_final'!$A$2:$AG$259,33,0)</f>
        <v>RON</v>
      </c>
      <c r="AR104" s="134"/>
      <c r="AS104" s="134"/>
      <c r="AT104" s="134"/>
      <c r="AU104" s="134"/>
      <c r="AV104" s="82" t="str">
        <f t="shared" si="20"/>
        <v>02.2024</v>
      </c>
      <c r="AW104" s="128" t="str">
        <f t="shared" si="18"/>
        <v>LUNA</v>
      </c>
      <c r="AX104" s="134"/>
    </row>
    <row r="105" spans="2:50" x14ac:dyDescent="0.2">
      <c r="B105" s="125" t="s">
        <v>340</v>
      </c>
      <c r="C105" s="127" t="b">
        <f t="shared" si="19"/>
        <v>1</v>
      </c>
      <c r="D105" s="134" t="s">
        <v>448</v>
      </c>
      <c r="E105" s="134" t="str">
        <f t="shared" si="15"/>
        <v>2024</v>
      </c>
      <c r="F105" s="133" t="s">
        <v>94</v>
      </c>
      <c r="G105" s="135" t="s">
        <v>95</v>
      </c>
      <c r="H105" s="133" t="s">
        <v>75</v>
      </c>
      <c r="I105" s="115">
        <f t="shared" si="21"/>
        <v>1066.92</v>
      </c>
      <c r="J105" s="136">
        <v>896.57</v>
      </c>
      <c r="K105" s="70">
        <v>170.35</v>
      </c>
      <c r="L105" s="106">
        <f t="shared" si="17"/>
        <v>-1.699999999971169E-3</v>
      </c>
      <c r="M105" s="38">
        <v>0</v>
      </c>
      <c r="N105" s="38">
        <v>0</v>
      </c>
      <c r="O105" s="38">
        <f t="shared" si="22"/>
        <v>0</v>
      </c>
      <c r="P105" s="106">
        <v>0</v>
      </c>
      <c r="Q105" s="106">
        <v>0</v>
      </c>
      <c r="R105" s="38">
        <f t="shared" si="23"/>
        <v>0</v>
      </c>
      <c r="S105" s="38">
        <v>0</v>
      </c>
      <c r="T105" s="70">
        <v>0</v>
      </c>
      <c r="U105" s="70">
        <v>0</v>
      </c>
      <c r="V105" s="70">
        <v>0</v>
      </c>
      <c r="W105" s="38">
        <v>0</v>
      </c>
      <c r="X105" s="38">
        <v>0</v>
      </c>
      <c r="Y105" s="70">
        <f t="shared" si="2"/>
        <v>0</v>
      </c>
      <c r="Z105" s="70">
        <v>0</v>
      </c>
      <c r="AA105" s="70">
        <v>0</v>
      </c>
      <c r="AB105" s="70">
        <f t="shared" si="25"/>
        <v>0</v>
      </c>
      <c r="AC105" s="38">
        <v>0</v>
      </c>
      <c r="AD105" s="38">
        <v>0</v>
      </c>
      <c r="AE105" s="70">
        <v>0</v>
      </c>
      <c r="AF105" s="70">
        <v>0</v>
      </c>
      <c r="AG105" s="70">
        <v>0</v>
      </c>
      <c r="AH105" s="70">
        <v>0</v>
      </c>
      <c r="AI105" s="70">
        <v>0</v>
      </c>
      <c r="AJ105" s="70">
        <f t="shared" si="24"/>
        <v>0</v>
      </c>
      <c r="AK105" s="70">
        <v>0</v>
      </c>
      <c r="AL105" s="84">
        <v>0</v>
      </c>
      <c r="AM105" s="48" t="str">
        <f>VLOOKUP(B105,'[1]JC 29.02.2024 16_Bimed_final'!$A$2:$AG$259,29,0)</f>
        <v>F.19929415-UNICREDIT LEAS</v>
      </c>
      <c r="AN105" s="48">
        <f>VLOOKUP(B105,'[1]JC 29.02.2024 16_Bimed_final'!$A$2:$AG$259,30,0)</f>
        <v>19000144</v>
      </c>
      <c r="AO105" s="48" t="str">
        <f>VLOOKUP(B105,'[1]JC 29.02.2024 16_Bimed_final'!$A$2:$AG$259,31,0)</f>
        <v>09.02.2024</v>
      </c>
      <c r="AP105" s="48">
        <f>VLOOKUP(B105,'[1]JC 29.02.2024 16_Bimed_final'!$A$2:$AG$259,32,0)</f>
        <v>5.04</v>
      </c>
      <c r="AQ105" s="48" t="str">
        <f>VLOOKUP(B105,'[1]JC 29.02.2024 16_Bimed_final'!$A$2:$AG$259,33,0)</f>
        <v>RON</v>
      </c>
      <c r="AR105" s="134"/>
      <c r="AS105" s="134"/>
      <c r="AT105" s="134"/>
      <c r="AU105" s="134"/>
      <c r="AV105" s="82" t="str">
        <f t="shared" si="20"/>
        <v>02.2024</v>
      </c>
      <c r="AW105" s="128" t="str">
        <f t="shared" si="18"/>
        <v>LUNA</v>
      </c>
      <c r="AX105" s="134"/>
    </row>
    <row r="106" spans="2:50" x14ac:dyDescent="0.2">
      <c r="B106" s="86" t="s">
        <v>340</v>
      </c>
      <c r="C106" s="127" t="b">
        <f t="shared" si="19"/>
        <v>0</v>
      </c>
      <c r="D106" s="46" t="s">
        <v>448</v>
      </c>
      <c r="E106" s="46" t="str">
        <f t="shared" si="15"/>
        <v>2024</v>
      </c>
      <c r="F106" s="48" t="s">
        <v>94</v>
      </c>
      <c r="G106" s="98" t="s">
        <v>95</v>
      </c>
      <c r="H106" s="48" t="s">
        <v>75</v>
      </c>
      <c r="I106" s="115">
        <f t="shared" si="21"/>
        <v>112.64</v>
      </c>
      <c r="J106" s="77">
        <v>94.65</v>
      </c>
      <c r="K106" s="38">
        <v>17.989999999999998</v>
      </c>
      <c r="L106" s="106">
        <f t="shared" si="17"/>
        <v>-6.4999999999955094E-3</v>
      </c>
      <c r="M106" s="38">
        <v>0</v>
      </c>
      <c r="N106" s="38">
        <v>0</v>
      </c>
      <c r="O106" s="38">
        <f t="shared" si="22"/>
        <v>0</v>
      </c>
      <c r="P106" s="106">
        <v>0</v>
      </c>
      <c r="Q106" s="106">
        <v>0</v>
      </c>
      <c r="R106" s="38">
        <f t="shared" si="23"/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f t="shared" si="2"/>
        <v>0</v>
      </c>
      <c r="Z106" s="38">
        <v>0</v>
      </c>
      <c r="AA106" s="38">
        <v>0</v>
      </c>
      <c r="AB106" s="38">
        <f t="shared" si="25"/>
        <v>0</v>
      </c>
      <c r="AC106" s="38">
        <v>0</v>
      </c>
      <c r="AD106" s="38">
        <v>0</v>
      </c>
      <c r="AE106" s="38">
        <v>0</v>
      </c>
      <c r="AF106" s="38">
        <v>0</v>
      </c>
      <c r="AG106" s="38">
        <v>0</v>
      </c>
      <c r="AH106" s="38">
        <v>0</v>
      </c>
      <c r="AI106" s="38">
        <v>0</v>
      </c>
      <c r="AJ106" s="38">
        <f t="shared" si="24"/>
        <v>0</v>
      </c>
      <c r="AK106" s="38">
        <v>0</v>
      </c>
      <c r="AL106" s="38">
        <v>0</v>
      </c>
      <c r="AM106" s="48" t="str">
        <f>VLOOKUP(B106,'[1]JC 29.02.2024 16_Bimed_final'!$A$2:$AG$259,29,0)</f>
        <v>F.19929415-UNICREDIT LEAS</v>
      </c>
      <c r="AN106" s="48">
        <f>VLOOKUP(B106,'[1]JC 29.02.2024 16_Bimed_final'!$A$2:$AG$259,30,0)</f>
        <v>19000144</v>
      </c>
      <c r="AO106" s="48" t="str">
        <f>VLOOKUP(B106,'[1]JC 29.02.2024 16_Bimed_final'!$A$2:$AG$259,31,0)</f>
        <v>09.02.2024</v>
      </c>
      <c r="AP106" s="48">
        <f>VLOOKUP(B106,'[1]JC 29.02.2024 16_Bimed_final'!$A$2:$AG$259,32,0)</f>
        <v>5.04</v>
      </c>
      <c r="AQ106" s="48" t="str">
        <f>VLOOKUP(B106,'[1]JC 29.02.2024 16_Bimed_final'!$A$2:$AG$259,33,0)</f>
        <v>RON</v>
      </c>
      <c r="AR106" s="46"/>
      <c r="AS106" s="46"/>
      <c r="AT106" s="46"/>
      <c r="AU106" s="46"/>
      <c r="AV106" s="82" t="str">
        <f t="shared" si="20"/>
        <v>02.2024</v>
      </c>
      <c r="AW106" s="128" t="str">
        <f t="shared" si="18"/>
        <v>LUNA</v>
      </c>
      <c r="AX106" s="46"/>
    </row>
    <row r="107" spans="2:50" x14ac:dyDescent="0.2">
      <c r="B107" s="126" t="s">
        <v>341</v>
      </c>
      <c r="C107" s="127" t="b">
        <f t="shared" si="19"/>
        <v>1</v>
      </c>
      <c r="D107" s="137" t="s">
        <v>448</v>
      </c>
      <c r="E107" s="137" t="str">
        <f t="shared" si="15"/>
        <v>2024</v>
      </c>
      <c r="F107" s="138" t="s">
        <v>94</v>
      </c>
      <c r="G107" s="139" t="s">
        <v>95</v>
      </c>
      <c r="H107" s="138" t="s">
        <v>75</v>
      </c>
      <c r="I107" s="115">
        <f t="shared" si="21"/>
        <v>8221.4500000000007</v>
      </c>
      <c r="J107" s="140">
        <v>6908.78</v>
      </c>
      <c r="K107" s="85">
        <v>1312.67</v>
      </c>
      <c r="L107" s="106">
        <f t="shared" si="17"/>
        <v>-1.8000000000029104E-3</v>
      </c>
      <c r="M107" s="38">
        <v>0</v>
      </c>
      <c r="N107" s="38">
        <v>0</v>
      </c>
      <c r="O107" s="38">
        <f t="shared" si="22"/>
        <v>0</v>
      </c>
      <c r="P107" s="106">
        <v>0</v>
      </c>
      <c r="Q107" s="106">
        <v>0</v>
      </c>
      <c r="R107" s="38">
        <f t="shared" si="23"/>
        <v>0</v>
      </c>
      <c r="S107" s="38">
        <v>0</v>
      </c>
      <c r="T107" s="85">
        <v>0</v>
      </c>
      <c r="U107" s="85">
        <v>0</v>
      </c>
      <c r="V107" s="85">
        <v>0</v>
      </c>
      <c r="W107" s="38">
        <v>0</v>
      </c>
      <c r="X107" s="38">
        <v>0</v>
      </c>
      <c r="Y107" s="85">
        <f t="shared" si="2"/>
        <v>0</v>
      </c>
      <c r="Z107" s="85">
        <v>0</v>
      </c>
      <c r="AA107" s="85">
        <v>0</v>
      </c>
      <c r="AB107" s="85">
        <f t="shared" si="25"/>
        <v>0</v>
      </c>
      <c r="AC107" s="38">
        <v>0</v>
      </c>
      <c r="AD107" s="38">
        <v>0</v>
      </c>
      <c r="AE107" s="85">
        <v>0</v>
      </c>
      <c r="AF107" s="85">
        <v>0</v>
      </c>
      <c r="AG107" s="85">
        <v>0</v>
      </c>
      <c r="AH107" s="85">
        <v>0</v>
      </c>
      <c r="AI107" s="85">
        <v>0</v>
      </c>
      <c r="AJ107" s="85">
        <f t="shared" si="24"/>
        <v>0</v>
      </c>
      <c r="AK107" s="85">
        <v>0</v>
      </c>
      <c r="AL107" s="102">
        <v>0</v>
      </c>
      <c r="AM107" s="48" t="str">
        <f>VLOOKUP(B107,'[1]JC 29.02.2024 16_Bimed_final'!$A$2:$AG$259,29,0)</f>
        <v>F.19929449-UNICREDIT LEAS</v>
      </c>
      <c r="AN107" s="48">
        <f>VLOOKUP(B107,'[1]JC 29.02.2024 16_Bimed_final'!$A$2:$AG$259,30,0)</f>
        <v>19000145</v>
      </c>
      <c r="AO107" s="48" t="str">
        <f>VLOOKUP(B107,'[1]JC 29.02.2024 16_Bimed_final'!$A$2:$AG$259,31,0)</f>
        <v>09.02.2024</v>
      </c>
      <c r="AP107" s="48">
        <f>VLOOKUP(B107,'[1]JC 29.02.2024 16_Bimed_final'!$A$2:$AG$259,32,0)</f>
        <v>5.04</v>
      </c>
      <c r="AQ107" s="48" t="str">
        <f>VLOOKUP(B107,'[1]JC 29.02.2024 16_Bimed_final'!$A$2:$AG$259,33,0)</f>
        <v>RON</v>
      </c>
      <c r="AR107" s="137"/>
      <c r="AS107" s="137"/>
      <c r="AT107" s="137"/>
      <c r="AU107" s="137"/>
      <c r="AV107" s="82" t="str">
        <f t="shared" si="20"/>
        <v>02.2024</v>
      </c>
      <c r="AW107" s="128" t="str">
        <f t="shared" si="18"/>
        <v>LUNA</v>
      </c>
      <c r="AX107" s="137"/>
    </row>
    <row r="108" spans="2:50" x14ac:dyDescent="0.2">
      <c r="B108" s="86" t="s">
        <v>341</v>
      </c>
      <c r="C108" s="127" t="b">
        <f t="shared" si="19"/>
        <v>0</v>
      </c>
      <c r="D108" s="46" t="s">
        <v>448</v>
      </c>
      <c r="E108" s="46" t="str">
        <f t="shared" si="15"/>
        <v>2024</v>
      </c>
      <c r="F108" s="48" t="s">
        <v>94</v>
      </c>
      <c r="G108" s="98" t="s">
        <v>95</v>
      </c>
      <c r="H108" s="48" t="s">
        <v>75</v>
      </c>
      <c r="I108" s="115">
        <f t="shared" si="21"/>
        <v>204.83</v>
      </c>
      <c r="J108" s="77">
        <v>172.12</v>
      </c>
      <c r="K108" s="38">
        <v>32.71</v>
      </c>
      <c r="L108" s="106">
        <f t="shared" si="17"/>
        <v>-7.1999999999974307E-3</v>
      </c>
      <c r="M108" s="38">
        <v>0</v>
      </c>
      <c r="N108" s="38">
        <v>0</v>
      </c>
      <c r="O108" s="38">
        <f t="shared" si="22"/>
        <v>0</v>
      </c>
      <c r="P108" s="106">
        <v>0</v>
      </c>
      <c r="Q108" s="106">
        <v>0</v>
      </c>
      <c r="R108" s="38">
        <f t="shared" si="23"/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f t="shared" si="2"/>
        <v>0</v>
      </c>
      <c r="Z108" s="38">
        <v>0</v>
      </c>
      <c r="AA108" s="38">
        <v>0</v>
      </c>
      <c r="AB108" s="38">
        <f t="shared" si="25"/>
        <v>0</v>
      </c>
      <c r="AC108" s="38">
        <v>0</v>
      </c>
      <c r="AD108" s="38">
        <v>0</v>
      </c>
      <c r="AE108" s="38">
        <v>0</v>
      </c>
      <c r="AF108" s="38">
        <v>0</v>
      </c>
      <c r="AG108" s="38">
        <v>0</v>
      </c>
      <c r="AH108" s="38">
        <v>0</v>
      </c>
      <c r="AI108" s="38">
        <v>0</v>
      </c>
      <c r="AJ108" s="38">
        <f t="shared" si="24"/>
        <v>0</v>
      </c>
      <c r="AK108" s="38">
        <v>0</v>
      </c>
      <c r="AL108" s="83">
        <v>0</v>
      </c>
      <c r="AM108" s="48" t="str">
        <f>VLOOKUP(B108,'[1]JC 29.02.2024 16_Bimed_final'!$A$2:$AG$259,29,0)</f>
        <v>F.19929449-UNICREDIT LEAS</v>
      </c>
      <c r="AN108" s="48">
        <f>VLOOKUP(B108,'[1]JC 29.02.2024 16_Bimed_final'!$A$2:$AG$259,30,0)</f>
        <v>19000145</v>
      </c>
      <c r="AO108" s="48" t="str">
        <f>VLOOKUP(B108,'[1]JC 29.02.2024 16_Bimed_final'!$A$2:$AG$259,31,0)</f>
        <v>09.02.2024</v>
      </c>
      <c r="AP108" s="48">
        <f>VLOOKUP(B108,'[1]JC 29.02.2024 16_Bimed_final'!$A$2:$AG$259,32,0)</f>
        <v>5.04</v>
      </c>
      <c r="AQ108" s="48" t="str">
        <f>VLOOKUP(B108,'[1]JC 29.02.2024 16_Bimed_final'!$A$2:$AG$259,33,0)</f>
        <v>RON</v>
      </c>
      <c r="AR108" s="46"/>
      <c r="AS108" s="46"/>
      <c r="AT108" s="46"/>
      <c r="AU108" s="46"/>
      <c r="AV108" s="82" t="str">
        <f t="shared" si="20"/>
        <v>02.2024</v>
      </c>
      <c r="AW108" s="128" t="str">
        <f t="shared" si="18"/>
        <v>LUNA</v>
      </c>
      <c r="AX108" s="46"/>
    </row>
    <row r="109" spans="2:50" x14ac:dyDescent="0.2">
      <c r="B109" s="86" t="s">
        <v>342</v>
      </c>
      <c r="C109" s="127" t="b">
        <f t="shared" si="19"/>
        <v>0</v>
      </c>
      <c r="D109" s="46" t="s">
        <v>454</v>
      </c>
      <c r="E109" s="46" t="str">
        <f t="shared" si="15"/>
        <v>2024</v>
      </c>
      <c r="F109" s="48" t="s">
        <v>244</v>
      </c>
      <c r="G109" s="98" t="s">
        <v>253</v>
      </c>
      <c r="H109" s="48" t="s">
        <v>75</v>
      </c>
      <c r="I109" s="115">
        <f t="shared" si="21"/>
        <v>90.039999999999992</v>
      </c>
      <c r="J109" s="77">
        <v>75.66</v>
      </c>
      <c r="K109" s="48">
        <v>14.38</v>
      </c>
      <c r="L109" s="106">
        <f t="shared" si="17"/>
        <v>-4.6000000000017138E-3</v>
      </c>
      <c r="M109" s="38">
        <v>0</v>
      </c>
      <c r="N109" s="38">
        <v>0</v>
      </c>
      <c r="O109" s="38">
        <f t="shared" si="22"/>
        <v>0</v>
      </c>
      <c r="P109" s="106">
        <v>0</v>
      </c>
      <c r="Q109" s="106">
        <v>0</v>
      </c>
      <c r="R109" s="38">
        <f t="shared" si="23"/>
        <v>0</v>
      </c>
      <c r="S109" s="38">
        <v>0</v>
      </c>
      <c r="T109" s="38">
        <v>0</v>
      </c>
      <c r="U109" s="38">
        <v>0</v>
      </c>
      <c r="V109" s="38">
        <v>0</v>
      </c>
      <c r="W109" s="38">
        <v>0</v>
      </c>
      <c r="X109" s="38">
        <v>0</v>
      </c>
      <c r="Y109" s="38">
        <f t="shared" si="2"/>
        <v>0</v>
      </c>
      <c r="Z109" s="38">
        <v>0</v>
      </c>
      <c r="AA109" s="38">
        <v>0</v>
      </c>
      <c r="AB109" s="38">
        <f t="shared" si="25"/>
        <v>0</v>
      </c>
      <c r="AC109" s="38">
        <v>0</v>
      </c>
      <c r="AD109" s="38">
        <v>0</v>
      </c>
      <c r="AE109" s="38">
        <v>0</v>
      </c>
      <c r="AF109" s="38">
        <v>0</v>
      </c>
      <c r="AG109" s="38">
        <v>0</v>
      </c>
      <c r="AH109" s="38">
        <v>0</v>
      </c>
      <c r="AI109" s="38">
        <v>0</v>
      </c>
      <c r="AJ109" s="38">
        <f t="shared" si="24"/>
        <v>0</v>
      </c>
      <c r="AK109" s="38">
        <v>0</v>
      </c>
      <c r="AL109" s="83">
        <v>0</v>
      </c>
      <c r="AM109" s="48" t="str">
        <f>VLOOKUP(B109,'[1]JC 29.02.2024 16_Bimed_final'!$A$2:$AG$259,29,0)</f>
        <v>F.06231600-FEDEX-COLET</v>
      </c>
      <c r="AN109" s="48">
        <f>VLOOKUP(B109,'[1]JC 29.02.2024 16_Bimed_final'!$A$2:$AG$259,30,0)</f>
        <v>51000166</v>
      </c>
      <c r="AO109" s="48" t="str">
        <f>VLOOKUP(B109,'[1]JC 29.02.2024 16_Bimed_final'!$A$2:$AG$259,31,0)</f>
        <v>10.02.2024</v>
      </c>
      <c r="AP109" s="48">
        <f>VLOOKUP(B109,'[1]JC 29.02.2024 16_Bimed_final'!$A$2:$AG$259,32,0)</f>
        <v>0</v>
      </c>
      <c r="AQ109" s="48" t="str">
        <f>VLOOKUP(B109,'[1]JC 29.02.2024 16_Bimed_final'!$A$2:$AG$259,33,0)</f>
        <v>RON</v>
      </c>
      <c r="AR109" s="46"/>
      <c r="AS109" s="46"/>
      <c r="AT109" s="46"/>
      <c r="AU109" s="46"/>
      <c r="AV109" s="82" t="str">
        <f t="shared" si="20"/>
        <v>02.2024</v>
      </c>
      <c r="AW109" s="128" t="str">
        <f t="shared" si="18"/>
        <v>LUNA</v>
      </c>
      <c r="AX109" s="46"/>
    </row>
    <row r="110" spans="2:50" x14ac:dyDescent="0.2">
      <c r="B110" s="86" t="s">
        <v>343</v>
      </c>
      <c r="C110" s="127" t="b">
        <f t="shared" si="19"/>
        <v>1</v>
      </c>
      <c r="D110" s="46" t="s">
        <v>441</v>
      </c>
      <c r="E110" s="46" t="str">
        <f t="shared" si="15"/>
        <v>2024</v>
      </c>
      <c r="F110" s="48" t="s">
        <v>94</v>
      </c>
      <c r="G110" s="98" t="s">
        <v>95</v>
      </c>
      <c r="H110" s="48" t="s">
        <v>75</v>
      </c>
      <c r="I110" s="115">
        <f t="shared" si="21"/>
        <v>599.76</v>
      </c>
      <c r="J110" s="77">
        <v>504</v>
      </c>
      <c r="K110" s="48">
        <v>95.76</v>
      </c>
      <c r="L110" s="106">
        <f t="shared" si="17"/>
        <v>0</v>
      </c>
      <c r="M110" s="38">
        <v>0</v>
      </c>
      <c r="N110" s="38">
        <v>0</v>
      </c>
      <c r="O110" s="38">
        <f t="shared" si="22"/>
        <v>0</v>
      </c>
      <c r="P110" s="106">
        <v>0</v>
      </c>
      <c r="Q110" s="106">
        <v>0</v>
      </c>
      <c r="R110" s="38">
        <f t="shared" si="23"/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f t="shared" si="2"/>
        <v>0</v>
      </c>
      <c r="Z110" s="38">
        <v>0</v>
      </c>
      <c r="AA110" s="38">
        <v>0</v>
      </c>
      <c r="AB110" s="38">
        <f t="shared" si="25"/>
        <v>0</v>
      </c>
      <c r="AC110" s="38">
        <v>0</v>
      </c>
      <c r="AD110" s="38">
        <v>0</v>
      </c>
      <c r="AE110" s="38">
        <v>0</v>
      </c>
      <c r="AF110" s="38">
        <v>0</v>
      </c>
      <c r="AG110" s="38">
        <v>0</v>
      </c>
      <c r="AH110" s="38">
        <v>0</v>
      </c>
      <c r="AI110" s="38">
        <v>0</v>
      </c>
      <c r="AJ110" s="38">
        <f t="shared" si="24"/>
        <v>0</v>
      </c>
      <c r="AK110" s="38"/>
      <c r="AL110" s="83"/>
      <c r="AM110" s="48" t="str">
        <f>VLOOKUP(B110,'[1]JC 29.02.2024 16_Bimed_final'!$A$2:$AG$259,29,0)</f>
        <v>F.19948210-UNICREDIT LEAS</v>
      </c>
      <c r="AN110" s="48">
        <f>VLOOKUP(B110,'[1]JC 29.02.2024 16_Bimed_final'!$A$2:$AG$259,30,0)</f>
        <v>19000132</v>
      </c>
      <c r="AO110" s="48" t="str">
        <f>VLOOKUP(B110,'[1]JC 29.02.2024 16_Bimed_final'!$A$2:$AG$259,31,0)</f>
        <v>12.02.2024</v>
      </c>
      <c r="AP110" s="48">
        <f>VLOOKUP(B110,'[1]JC 29.02.2024 16_Bimed_final'!$A$2:$AG$259,32,0)</f>
        <v>5.04</v>
      </c>
      <c r="AQ110" s="48" t="str">
        <f>VLOOKUP(B110,'[1]JC 29.02.2024 16_Bimed_final'!$A$2:$AG$259,33,0)</f>
        <v>RON</v>
      </c>
      <c r="AR110" s="46"/>
      <c r="AS110" s="46"/>
      <c r="AT110" s="46"/>
      <c r="AU110" s="46"/>
      <c r="AV110" s="82" t="str">
        <f t="shared" si="20"/>
        <v>02.2024</v>
      </c>
      <c r="AW110" s="128" t="str">
        <f t="shared" si="18"/>
        <v>LUNA</v>
      </c>
      <c r="AX110" s="46"/>
    </row>
    <row r="111" spans="2:50" x14ac:dyDescent="0.2">
      <c r="B111" s="86" t="s">
        <v>343</v>
      </c>
      <c r="C111" s="127" t="b">
        <f t="shared" si="19"/>
        <v>0</v>
      </c>
      <c r="D111" s="46" t="s">
        <v>441</v>
      </c>
      <c r="E111" s="46" t="str">
        <f t="shared" si="15"/>
        <v>2024</v>
      </c>
      <c r="F111" s="48" t="s">
        <v>94</v>
      </c>
      <c r="G111" s="98" t="s">
        <v>95</v>
      </c>
      <c r="H111" s="48" t="s">
        <v>75</v>
      </c>
      <c r="I111" s="115">
        <f t="shared" si="21"/>
        <v>629.4</v>
      </c>
      <c r="J111" s="77">
        <v>528.9</v>
      </c>
      <c r="K111" s="48">
        <v>100.5</v>
      </c>
      <c r="L111" s="106">
        <f t="shared" si="17"/>
        <v>-9.0000000000003411E-3</v>
      </c>
      <c r="M111" s="38">
        <v>0</v>
      </c>
      <c r="N111" s="38">
        <v>0</v>
      </c>
      <c r="O111" s="38">
        <f t="shared" si="22"/>
        <v>0</v>
      </c>
      <c r="P111" s="106">
        <v>0</v>
      </c>
      <c r="Q111" s="106">
        <v>0</v>
      </c>
      <c r="R111" s="38">
        <f t="shared" si="23"/>
        <v>0</v>
      </c>
      <c r="S111" s="38">
        <v>0</v>
      </c>
      <c r="T111" s="38">
        <v>0</v>
      </c>
      <c r="U111" s="38">
        <v>0</v>
      </c>
      <c r="V111" s="38">
        <v>0</v>
      </c>
      <c r="W111" s="38">
        <v>0</v>
      </c>
      <c r="X111" s="38">
        <v>0</v>
      </c>
      <c r="Y111" s="38">
        <f t="shared" si="2"/>
        <v>0</v>
      </c>
      <c r="Z111" s="38">
        <v>0</v>
      </c>
      <c r="AA111" s="38">
        <v>0</v>
      </c>
      <c r="AB111" s="38">
        <f t="shared" si="25"/>
        <v>0</v>
      </c>
      <c r="AC111" s="38">
        <v>0</v>
      </c>
      <c r="AD111" s="38">
        <v>0</v>
      </c>
      <c r="AE111" s="38">
        <v>0</v>
      </c>
      <c r="AF111" s="38">
        <v>0</v>
      </c>
      <c r="AG111" s="38">
        <v>0</v>
      </c>
      <c r="AH111" s="38">
        <v>0</v>
      </c>
      <c r="AI111" s="38">
        <v>0</v>
      </c>
      <c r="AJ111" s="38">
        <f t="shared" si="24"/>
        <v>0</v>
      </c>
      <c r="AK111" s="38"/>
      <c r="AL111" s="83"/>
      <c r="AM111" s="48" t="str">
        <f>VLOOKUP(B111,'[1]JC 29.02.2024 16_Bimed_final'!$A$2:$AG$259,29,0)</f>
        <v>F.19948210-UNICREDIT LEAS</v>
      </c>
      <c r="AN111" s="48">
        <f>VLOOKUP(B111,'[1]JC 29.02.2024 16_Bimed_final'!$A$2:$AG$259,30,0)</f>
        <v>19000132</v>
      </c>
      <c r="AO111" s="48" t="str">
        <f>VLOOKUP(B111,'[1]JC 29.02.2024 16_Bimed_final'!$A$2:$AG$259,31,0)</f>
        <v>12.02.2024</v>
      </c>
      <c r="AP111" s="48">
        <f>VLOOKUP(B111,'[1]JC 29.02.2024 16_Bimed_final'!$A$2:$AG$259,32,0)</f>
        <v>5.04</v>
      </c>
      <c r="AQ111" s="48" t="str">
        <f>VLOOKUP(B111,'[1]JC 29.02.2024 16_Bimed_final'!$A$2:$AG$259,33,0)</f>
        <v>RON</v>
      </c>
      <c r="AR111" s="46"/>
      <c r="AS111" s="46"/>
      <c r="AT111" s="46"/>
      <c r="AU111" s="46"/>
      <c r="AV111" s="82" t="str">
        <f t="shared" si="20"/>
        <v>02.2024</v>
      </c>
      <c r="AW111" s="128" t="str">
        <f t="shared" si="18"/>
        <v>LUNA</v>
      </c>
      <c r="AX111" s="46"/>
    </row>
    <row r="112" spans="2:50" x14ac:dyDescent="0.2">
      <c r="B112" s="125" t="s">
        <v>344</v>
      </c>
      <c r="C112" s="127" t="b">
        <f t="shared" si="19"/>
        <v>0</v>
      </c>
      <c r="D112" s="46" t="s">
        <v>441</v>
      </c>
      <c r="E112" s="46" t="str">
        <f t="shared" si="15"/>
        <v>2024</v>
      </c>
      <c r="F112" s="133" t="s">
        <v>475</v>
      </c>
      <c r="G112" s="135" t="s">
        <v>503</v>
      </c>
      <c r="H112" s="133" t="s">
        <v>75</v>
      </c>
      <c r="I112" s="115">
        <f t="shared" si="21"/>
        <v>15063.26</v>
      </c>
      <c r="J112" s="38">
        <v>12658.2</v>
      </c>
      <c r="K112" s="38">
        <v>2405.06</v>
      </c>
      <c r="L112" s="106">
        <f t="shared" si="17"/>
        <v>-1.9999999999527063E-3</v>
      </c>
      <c r="M112" s="38">
        <v>0</v>
      </c>
      <c r="N112" s="38">
        <v>0</v>
      </c>
      <c r="O112" s="38">
        <f t="shared" si="22"/>
        <v>0</v>
      </c>
      <c r="P112" s="106">
        <v>0</v>
      </c>
      <c r="Q112" s="106">
        <v>0</v>
      </c>
      <c r="R112" s="38">
        <f t="shared" si="23"/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f t="shared" si="2"/>
        <v>0</v>
      </c>
      <c r="Z112" s="70">
        <v>0</v>
      </c>
      <c r="AA112" s="70">
        <v>0</v>
      </c>
      <c r="AB112" s="70">
        <f t="shared" si="25"/>
        <v>0</v>
      </c>
      <c r="AC112" s="38">
        <v>0</v>
      </c>
      <c r="AD112" s="38">
        <v>0</v>
      </c>
      <c r="AE112" s="38">
        <v>0</v>
      </c>
      <c r="AF112" s="38">
        <v>0</v>
      </c>
      <c r="AG112" s="38">
        <v>0</v>
      </c>
      <c r="AH112" s="70">
        <v>0</v>
      </c>
      <c r="AI112" s="70">
        <v>0</v>
      </c>
      <c r="AJ112" s="38">
        <f t="shared" si="24"/>
        <v>0</v>
      </c>
      <c r="AK112" s="70"/>
      <c r="AL112" s="84"/>
      <c r="AM112" s="48" t="str">
        <f>VLOOKUP(B112,'[1]JC 29.02.2024 16_Bimed_final'!$A$2:$AG$259,29,0)</f>
        <v>F.9350-PLASTIC TECHNOLOGY</v>
      </c>
      <c r="AN112" s="48">
        <f>VLOOKUP(B112,'[1]JC 29.02.2024 16_Bimed_final'!$A$2:$AG$259,30,0)</f>
        <v>19000133</v>
      </c>
      <c r="AO112" s="48" t="str">
        <f>VLOOKUP(B112,'[1]JC 29.02.2024 16_Bimed_final'!$A$2:$AG$259,31,0)</f>
        <v>12.02.2024</v>
      </c>
      <c r="AP112" s="48">
        <f>VLOOKUP(B112,'[1]JC 29.02.2024 16_Bimed_final'!$A$2:$AG$259,32,0)</f>
        <v>0</v>
      </c>
      <c r="AQ112" s="48" t="str">
        <f>VLOOKUP(B112,'[1]JC 29.02.2024 16_Bimed_final'!$A$2:$AG$259,33,0)</f>
        <v>RON</v>
      </c>
      <c r="AR112" s="134"/>
      <c r="AS112" s="134"/>
      <c r="AT112" s="134"/>
      <c r="AU112" s="134"/>
      <c r="AV112" s="82" t="str">
        <f t="shared" si="20"/>
        <v>02.2024</v>
      </c>
      <c r="AW112" s="128" t="str">
        <f t="shared" si="18"/>
        <v>LUNA</v>
      </c>
      <c r="AX112" s="46"/>
    </row>
    <row r="113" spans="2:50" x14ac:dyDescent="0.2">
      <c r="B113" s="86" t="s">
        <v>345</v>
      </c>
      <c r="C113" s="127" t="b">
        <f t="shared" si="19"/>
        <v>0</v>
      </c>
      <c r="D113" s="46" t="s">
        <v>441</v>
      </c>
      <c r="E113" s="46" t="str">
        <f t="shared" si="15"/>
        <v>2024</v>
      </c>
      <c r="F113" s="48" t="s">
        <v>76</v>
      </c>
      <c r="G113" s="98" t="s">
        <v>77</v>
      </c>
      <c r="H113" s="48" t="s">
        <v>75</v>
      </c>
      <c r="I113" s="115">
        <f t="shared" si="21"/>
        <v>597.98</v>
      </c>
      <c r="J113" s="77">
        <v>502.5</v>
      </c>
      <c r="K113" s="48">
        <v>95.48</v>
      </c>
      <c r="L113" s="106">
        <f t="shared" si="17"/>
        <v>-5.0000000000096634E-3</v>
      </c>
      <c r="M113" s="38">
        <v>0</v>
      </c>
      <c r="N113" s="38">
        <v>0</v>
      </c>
      <c r="O113" s="38">
        <f t="shared" si="22"/>
        <v>0</v>
      </c>
      <c r="P113" s="106">
        <v>0</v>
      </c>
      <c r="Q113" s="106">
        <v>0</v>
      </c>
      <c r="R113" s="38">
        <f t="shared" si="23"/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f t="shared" si="25"/>
        <v>0</v>
      </c>
      <c r="AC113" s="38">
        <v>0</v>
      </c>
      <c r="AD113" s="38">
        <v>0</v>
      </c>
      <c r="AE113" s="38">
        <v>0</v>
      </c>
      <c r="AF113" s="38">
        <v>0</v>
      </c>
      <c r="AG113" s="38">
        <v>0</v>
      </c>
      <c r="AH113" s="38">
        <v>0</v>
      </c>
      <c r="AI113" s="38">
        <v>0</v>
      </c>
      <c r="AJ113" s="38">
        <f t="shared" si="24"/>
        <v>0</v>
      </c>
      <c r="AK113" s="38"/>
      <c r="AL113" s="38"/>
      <c r="AM113" s="48" t="str">
        <f>VLOOKUP(B113,'[1]JC 29.02.2024 16_Bimed_final'!$A$2:$AG$259,29,0)</f>
        <v>F.37904-EXPERT OFFICE-CON</v>
      </c>
      <c r="AN113" s="48">
        <f>VLOOKUP(B113,'[1]JC 29.02.2024 16_Bimed_final'!$A$2:$AG$259,30,0)</f>
        <v>51000162</v>
      </c>
      <c r="AO113" s="48" t="str">
        <f>VLOOKUP(B113,'[1]JC 29.02.2024 16_Bimed_final'!$A$2:$AG$259,31,0)</f>
        <v>12.02.2024</v>
      </c>
      <c r="AP113" s="48">
        <f>VLOOKUP(B113,'[1]JC 29.02.2024 16_Bimed_final'!$A$2:$AG$259,32,0)</f>
        <v>0</v>
      </c>
      <c r="AQ113" s="48" t="str">
        <f>VLOOKUP(B113,'[1]JC 29.02.2024 16_Bimed_final'!$A$2:$AG$259,33,0)</f>
        <v>RON</v>
      </c>
      <c r="AR113" s="46"/>
      <c r="AS113" s="46"/>
      <c r="AT113" s="46"/>
      <c r="AU113" s="46"/>
      <c r="AV113" s="82" t="str">
        <f t="shared" si="20"/>
        <v>02.2024</v>
      </c>
      <c r="AW113" s="128" t="str">
        <f t="shared" si="18"/>
        <v>LUNA</v>
      </c>
      <c r="AX113" s="46"/>
    </row>
    <row r="114" spans="2:50" x14ac:dyDescent="0.2">
      <c r="B114" s="86" t="s">
        <v>344</v>
      </c>
      <c r="C114" s="127" t="b">
        <f t="shared" si="19"/>
        <v>0</v>
      </c>
      <c r="D114" s="46" t="s">
        <v>441</v>
      </c>
      <c r="E114" s="46" t="str">
        <f t="shared" si="15"/>
        <v>2024</v>
      </c>
      <c r="F114" s="48" t="s">
        <v>475</v>
      </c>
      <c r="G114" s="98" t="s">
        <v>503</v>
      </c>
      <c r="H114" s="48" t="s">
        <v>75</v>
      </c>
      <c r="I114" s="115">
        <f t="shared" si="21"/>
        <v>15063.26</v>
      </c>
      <c r="J114" s="77">
        <v>12658.2</v>
      </c>
      <c r="K114" s="48">
        <v>2405.06</v>
      </c>
      <c r="L114" s="106">
        <f t="shared" si="17"/>
        <v>-1.9999999999527063E-3</v>
      </c>
      <c r="M114" s="38">
        <v>0</v>
      </c>
      <c r="N114" s="38">
        <v>0</v>
      </c>
      <c r="O114" s="38">
        <f t="shared" si="22"/>
        <v>0</v>
      </c>
      <c r="P114" s="106">
        <v>0</v>
      </c>
      <c r="Q114" s="106">
        <v>0</v>
      </c>
      <c r="R114" s="38">
        <f t="shared" si="23"/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f t="shared" si="25"/>
        <v>0</v>
      </c>
      <c r="AC114" s="38">
        <v>0</v>
      </c>
      <c r="AD114" s="38">
        <v>0</v>
      </c>
      <c r="AE114" s="38">
        <v>0</v>
      </c>
      <c r="AF114" s="38">
        <v>0</v>
      </c>
      <c r="AG114" s="38">
        <v>0</v>
      </c>
      <c r="AH114" s="38">
        <v>0</v>
      </c>
      <c r="AI114" s="38">
        <v>0</v>
      </c>
      <c r="AJ114" s="38">
        <f t="shared" si="24"/>
        <v>0</v>
      </c>
      <c r="AK114" s="38"/>
      <c r="AL114" s="38"/>
      <c r="AM114" s="48" t="str">
        <f>VLOOKUP(B114,'[1]JC 29.02.2024 16_Bimed_final'!$A$2:$AG$259,29,0)</f>
        <v>F.9350-PLASTIC TECHNOLOGY</v>
      </c>
      <c r="AN114" s="48">
        <f>VLOOKUP(B114,'[1]JC 29.02.2024 16_Bimed_final'!$A$2:$AG$259,30,0)</f>
        <v>19000133</v>
      </c>
      <c r="AO114" s="48" t="str">
        <f>VLOOKUP(B114,'[1]JC 29.02.2024 16_Bimed_final'!$A$2:$AG$259,31,0)</f>
        <v>12.02.2024</v>
      </c>
      <c r="AP114" s="48">
        <f>VLOOKUP(B114,'[1]JC 29.02.2024 16_Bimed_final'!$A$2:$AG$259,32,0)</f>
        <v>0</v>
      </c>
      <c r="AQ114" s="48" t="str">
        <f>VLOOKUP(B114,'[1]JC 29.02.2024 16_Bimed_final'!$A$2:$AG$259,33,0)</f>
        <v>RON</v>
      </c>
      <c r="AR114" s="46"/>
      <c r="AS114" s="46"/>
      <c r="AT114" s="46"/>
      <c r="AU114" s="46"/>
      <c r="AV114" s="82" t="str">
        <f t="shared" si="20"/>
        <v>02.2024</v>
      </c>
      <c r="AW114" s="128" t="str">
        <f t="shared" si="18"/>
        <v>LUNA</v>
      </c>
      <c r="AX114" s="46"/>
    </row>
    <row r="115" spans="2:50" x14ac:dyDescent="0.2">
      <c r="B115" s="86" t="s">
        <v>346</v>
      </c>
      <c r="C115" s="127" t="b">
        <f t="shared" si="19"/>
        <v>0</v>
      </c>
      <c r="D115" s="46" t="s">
        <v>441</v>
      </c>
      <c r="E115" s="46" t="str">
        <f t="shared" si="15"/>
        <v>2024</v>
      </c>
      <c r="F115" s="48" t="s">
        <v>476</v>
      </c>
      <c r="G115" s="98" t="s">
        <v>504</v>
      </c>
      <c r="H115" s="48" t="s">
        <v>75</v>
      </c>
      <c r="I115" s="115">
        <f t="shared" si="21"/>
        <v>2296.6999999999998</v>
      </c>
      <c r="J115" s="77">
        <v>1930</v>
      </c>
      <c r="K115" s="48">
        <v>366.7</v>
      </c>
      <c r="L115" s="106">
        <f t="shared" si="17"/>
        <v>0</v>
      </c>
      <c r="M115" s="38">
        <v>0</v>
      </c>
      <c r="N115" s="38">
        <v>0</v>
      </c>
      <c r="O115" s="38">
        <v>0</v>
      </c>
      <c r="P115" s="106">
        <v>0</v>
      </c>
      <c r="Q115" s="106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  <c r="AF115" s="38">
        <v>0</v>
      </c>
      <c r="AG115" s="38">
        <v>0</v>
      </c>
      <c r="AH115" s="38">
        <v>0</v>
      </c>
      <c r="AI115" s="38">
        <v>0</v>
      </c>
      <c r="AJ115" s="38">
        <f t="shared" si="24"/>
        <v>0</v>
      </c>
      <c r="AK115" s="38"/>
      <c r="AL115" s="38"/>
      <c r="AM115" s="48" t="str">
        <f>VLOOKUP(B115,'[1]JC 29.02.2024 16_Bimed_final'!$A$2:$AG$259,29,0)</f>
        <v>F.3348-INDUSTRIAL CRUMAN</v>
      </c>
      <c r="AN115" s="48">
        <f>VLOOKUP(B115,'[1]JC 29.02.2024 16_Bimed_final'!$A$2:$AG$259,30,0)</f>
        <v>51000165</v>
      </c>
      <c r="AO115" s="48" t="str">
        <f>VLOOKUP(B115,'[1]JC 29.02.2024 16_Bimed_final'!$A$2:$AG$259,31,0)</f>
        <v>12.02.2024</v>
      </c>
      <c r="AP115" s="48">
        <f>VLOOKUP(B115,'[1]JC 29.02.2024 16_Bimed_final'!$A$2:$AG$259,32,0)</f>
        <v>0</v>
      </c>
      <c r="AQ115" s="48" t="str">
        <f>VLOOKUP(B115,'[1]JC 29.02.2024 16_Bimed_final'!$A$2:$AG$259,33,0)</f>
        <v>RON</v>
      </c>
      <c r="AR115" s="46"/>
      <c r="AS115" s="46"/>
      <c r="AT115" s="46"/>
      <c r="AU115" s="46"/>
      <c r="AV115" s="82" t="str">
        <f t="shared" si="20"/>
        <v>02.2024</v>
      </c>
      <c r="AW115" s="128" t="str">
        <f t="shared" si="18"/>
        <v>LUNA</v>
      </c>
      <c r="AX115" s="46"/>
    </row>
    <row r="116" spans="2:50" x14ac:dyDescent="0.2">
      <c r="B116" s="86" t="s">
        <v>344</v>
      </c>
      <c r="C116" s="127" t="b">
        <f t="shared" si="19"/>
        <v>0</v>
      </c>
      <c r="D116" s="46" t="s">
        <v>441</v>
      </c>
      <c r="E116" s="46" t="str">
        <f t="shared" si="15"/>
        <v>2024</v>
      </c>
      <c r="F116" s="48" t="s">
        <v>475</v>
      </c>
      <c r="G116" s="98" t="s">
        <v>503</v>
      </c>
      <c r="H116" s="48" t="s">
        <v>75</v>
      </c>
      <c r="I116" s="115">
        <f t="shared" si="21"/>
        <v>-15063.26</v>
      </c>
      <c r="J116" s="77">
        <v>-12658.2</v>
      </c>
      <c r="K116" s="48">
        <v>-2405.06</v>
      </c>
      <c r="L116" s="106">
        <f t="shared" si="17"/>
        <v>1.9999999999527063E-3</v>
      </c>
      <c r="M116" s="38">
        <v>0</v>
      </c>
      <c r="N116" s="38">
        <v>0</v>
      </c>
      <c r="O116" s="38">
        <f t="shared" si="22"/>
        <v>0</v>
      </c>
      <c r="P116" s="106">
        <v>0</v>
      </c>
      <c r="Q116" s="106">
        <v>0</v>
      </c>
      <c r="R116" s="38">
        <f t="shared" si="23"/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f t="shared" si="25"/>
        <v>0</v>
      </c>
      <c r="AC116" s="38">
        <v>0</v>
      </c>
      <c r="AD116" s="38">
        <v>0</v>
      </c>
      <c r="AE116" s="38">
        <v>0</v>
      </c>
      <c r="AF116" s="38">
        <v>0</v>
      </c>
      <c r="AG116" s="38">
        <v>0</v>
      </c>
      <c r="AH116" s="38">
        <v>0</v>
      </c>
      <c r="AI116" s="38">
        <v>0</v>
      </c>
      <c r="AJ116" s="38">
        <f t="shared" si="24"/>
        <v>0</v>
      </c>
      <c r="AK116" s="38"/>
      <c r="AL116" s="38"/>
      <c r="AM116" s="48" t="str">
        <f>VLOOKUP(B116,'[1]JC 29.02.2024 16_Bimed_final'!$A$2:$AG$259,29,0)</f>
        <v>F.9350-PLASTIC TECHNOLOGY</v>
      </c>
      <c r="AN116" s="48">
        <f>VLOOKUP(B116,'[1]JC 29.02.2024 16_Bimed_final'!$A$2:$AG$259,30,0)</f>
        <v>19000133</v>
      </c>
      <c r="AO116" s="48" t="str">
        <f>VLOOKUP(B116,'[1]JC 29.02.2024 16_Bimed_final'!$A$2:$AG$259,31,0)</f>
        <v>12.02.2024</v>
      </c>
      <c r="AP116" s="48">
        <f>VLOOKUP(B116,'[1]JC 29.02.2024 16_Bimed_final'!$A$2:$AG$259,32,0)</f>
        <v>0</v>
      </c>
      <c r="AQ116" s="48" t="str">
        <f>VLOOKUP(B116,'[1]JC 29.02.2024 16_Bimed_final'!$A$2:$AG$259,33,0)</f>
        <v>RON</v>
      </c>
      <c r="AR116" s="46"/>
      <c r="AS116" s="46"/>
      <c r="AT116" s="46"/>
      <c r="AU116" s="46"/>
      <c r="AV116" s="82" t="str">
        <f t="shared" si="20"/>
        <v>02.2024</v>
      </c>
      <c r="AW116" s="128" t="str">
        <f t="shared" si="18"/>
        <v>LUNA</v>
      </c>
      <c r="AX116" s="46"/>
    </row>
    <row r="117" spans="2:50" x14ac:dyDescent="0.2">
      <c r="B117" s="86" t="s">
        <v>347</v>
      </c>
      <c r="C117" s="127" t="b">
        <f t="shared" si="19"/>
        <v>0</v>
      </c>
      <c r="D117" s="46" t="s">
        <v>455</v>
      </c>
      <c r="E117" s="46" t="str">
        <f t="shared" si="15"/>
        <v>2024</v>
      </c>
      <c r="F117" s="48" t="s">
        <v>477</v>
      </c>
      <c r="G117" s="98" t="s">
        <v>505</v>
      </c>
      <c r="H117" s="48" t="s">
        <v>75</v>
      </c>
      <c r="I117" s="115">
        <f t="shared" si="21"/>
        <v>3570</v>
      </c>
      <c r="J117" s="77">
        <v>3000</v>
      </c>
      <c r="K117" s="48">
        <v>570</v>
      </c>
      <c r="L117" s="106">
        <f t="shared" si="17"/>
        <v>0</v>
      </c>
      <c r="M117" s="38">
        <v>0</v>
      </c>
      <c r="N117" s="38">
        <v>0</v>
      </c>
      <c r="O117" s="38">
        <f t="shared" si="22"/>
        <v>0</v>
      </c>
      <c r="P117" s="106">
        <v>0</v>
      </c>
      <c r="Q117" s="106">
        <v>0</v>
      </c>
      <c r="R117" s="38">
        <f t="shared" si="23"/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f t="shared" ref="AB117" si="26">Z117*19%-AA117</f>
        <v>0</v>
      </c>
      <c r="AC117" s="38">
        <v>0</v>
      </c>
      <c r="AD117" s="38">
        <v>0</v>
      </c>
      <c r="AE117" s="38">
        <v>0</v>
      </c>
      <c r="AF117" s="38">
        <v>0</v>
      </c>
      <c r="AG117" s="38">
        <v>0</v>
      </c>
      <c r="AH117" s="38">
        <v>0</v>
      </c>
      <c r="AI117" s="38">
        <v>0</v>
      </c>
      <c r="AJ117" s="38">
        <f t="shared" si="24"/>
        <v>0</v>
      </c>
      <c r="AK117" s="38"/>
      <c r="AL117" s="38"/>
      <c r="AM117" s="48" t="str">
        <f>VLOOKUP(B117,'[1]JC 29.02.2024 16_Bimed_final'!$A$2:$AG$259,29,0)</f>
        <v>F.18838-SIMAR SA-ETALONAR</v>
      </c>
      <c r="AN117" s="48">
        <f>VLOOKUP(B117,'[1]JC 29.02.2024 16_Bimed_final'!$A$2:$AG$259,30,0)</f>
        <v>51000154</v>
      </c>
      <c r="AO117" s="48" t="str">
        <f>VLOOKUP(B117,'[1]JC 29.02.2024 16_Bimed_final'!$A$2:$AG$259,31,0)</f>
        <v>13.02.2024</v>
      </c>
      <c r="AP117" s="48">
        <f>VLOOKUP(B117,'[1]JC 29.02.2024 16_Bimed_final'!$A$2:$AG$259,32,0)</f>
        <v>0</v>
      </c>
      <c r="AQ117" s="48" t="str">
        <f>VLOOKUP(B117,'[1]JC 29.02.2024 16_Bimed_final'!$A$2:$AG$259,33,0)</f>
        <v>RON</v>
      </c>
      <c r="AR117" s="46"/>
      <c r="AS117" s="46"/>
      <c r="AT117" s="46"/>
      <c r="AU117" s="46"/>
      <c r="AV117" s="82" t="str">
        <f t="shared" si="20"/>
        <v>02.2024</v>
      </c>
      <c r="AW117" s="128" t="str">
        <f t="shared" si="18"/>
        <v>LUNA</v>
      </c>
      <c r="AX117" s="46"/>
    </row>
    <row r="118" spans="2:50" x14ac:dyDescent="0.2">
      <c r="B118" s="86" t="s">
        <v>348</v>
      </c>
      <c r="C118" s="127" t="b">
        <f t="shared" si="19"/>
        <v>0</v>
      </c>
      <c r="D118" s="46" t="s">
        <v>455</v>
      </c>
      <c r="E118" s="46" t="str">
        <f t="shared" si="15"/>
        <v>2024</v>
      </c>
      <c r="F118" s="48" t="s">
        <v>100</v>
      </c>
      <c r="G118" s="98" t="s">
        <v>101</v>
      </c>
      <c r="H118" s="48" t="s">
        <v>75</v>
      </c>
      <c r="I118" s="115">
        <f t="shared" si="21"/>
        <v>5471.03</v>
      </c>
      <c r="J118" s="77">
        <v>4597.5</v>
      </c>
      <c r="K118" s="77">
        <v>873.53</v>
      </c>
      <c r="L118" s="106">
        <f t="shared" si="17"/>
        <v>-4.9999999999954525E-3</v>
      </c>
      <c r="M118" s="38">
        <v>0</v>
      </c>
      <c r="N118" s="38">
        <v>0</v>
      </c>
      <c r="O118" s="38">
        <f t="shared" si="22"/>
        <v>0</v>
      </c>
      <c r="P118" s="106">
        <v>0</v>
      </c>
      <c r="Q118" s="106">
        <v>0</v>
      </c>
      <c r="R118" s="38">
        <f t="shared" si="23"/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/>
      <c r="Z118" s="38">
        <v>0</v>
      </c>
      <c r="AA118" s="38">
        <v>0</v>
      </c>
      <c r="AB118" s="38"/>
      <c r="AC118" s="38">
        <v>0</v>
      </c>
      <c r="AD118" s="38">
        <v>0</v>
      </c>
      <c r="AE118" s="38"/>
      <c r="AF118" s="38"/>
      <c r="AG118" s="38"/>
      <c r="AH118" s="38">
        <v>0</v>
      </c>
      <c r="AI118" s="38">
        <v>0</v>
      </c>
      <c r="AJ118" s="38">
        <f t="shared" si="24"/>
        <v>0</v>
      </c>
      <c r="AK118" s="38"/>
      <c r="AL118" s="38"/>
      <c r="AM118" s="48" t="str">
        <f>VLOOKUP(B118,'[1]JC 29.02.2024 16_Bimed_final'!$A$2:$AG$259,29,0)</f>
        <v>F.2688-RECOM -PRELUARE</v>
      </c>
      <c r="AN118" s="48">
        <f>VLOOKUP(B118,'[1]JC 29.02.2024 16_Bimed_final'!$A$2:$AG$259,30,0)</f>
        <v>51000158</v>
      </c>
      <c r="AO118" s="48" t="str">
        <f>VLOOKUP(B118,'[1]JC 29.02.2024 16_Bimed_final'!$A$2:$AG$259,31,0)</f>
        <v>13.02.2024</v>
      </c>
      <c r="AP118" s="48">
        <f>VLOOKUP(B118,'[1]JC 29.02.2024 16_Bimed_final'!$A$2:$AG$259,32,0)</f>
        <v>0</v>
      </c>
      <c r="AQ118" s="48" t="str">
        <f>VLOOKUP(B118,'[1]JC 29.02.2024 16_Bimed_final'!$A$2:$AG$259,33,0)</f>
        <v>RON</v>
      </c>
      <c r="AR118" s="46"/>
      <c r="AS118" s="46"/>
      <c r="AT118" s="46"/>
      <c r="AU118" s="46"/>
      <c r="AV118" s="82" t="str">
        <f t="shared" si="20"/>
        <v>02.2024</v>
      </c>
      <c r="AW118" s="128" t="str">
        <f t="shared" si="18"/>
        <v>LUNA</v>
      </c>
      <c r="AX118" s="46"/>
    </row>
    <row r="119" spans="2:50" x14ac:dyDescent="0.2">
      <c r="B119" s="86" t="s">
        <v>349</v>
      </c>
      <c r="C119" s="127" t="b">
        <f t="shared" si="19"/>
        <v>0</v>
      </c>
      <c r="D119" s="46" t="s">
        <v>455</v>
      </c>
      <c r="E119" s="46" t="str">
        <f t="shared" si="15"/>
        <v>2024</v>
      </c>
      <c r="F119" s="48" t="s">
        <v>243</v>
      </c>
      <c r="G119" s="98" t="s">
        <v>252</v>
      </c>
      <c r="H119" s="48" t="s">
        <v>75</v>
      </c>
      <c r="I119" s="115">
        <f t="shared" si="21"/>
        <v>8872.64</v>
      </c>
      <c r="J119" s="38">
        <v>7456</v>
      </c>
      <c r="K119" s="38">
        <v>1416.64</v>
      </c>
      <c r="L119" s="106">
        <f t="shared" si="17"/>
        <v>0</v>
      </c>
      <c r="M119" s="38">
        <v>0</v>
      </c>
      <c r="N119" s="38">
        <v>0</v>
      </c>
      <c r="O119" s="38">
        <f t="shared" si="22"/>
        <v>0</v>
      </c>
      <c r="P119" s="106">
        <v>0</v>
      </c>
      <c r="Q119" s="106">
        <v>0</v>
      </c>
      <c r="R119" s="38">
        <f t="shared" si="23"/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/>
      <c r="Z119" s="38">
        <v>0</v>
      </c>
      <c r="AA119" s="38">
        <v>0</v>
      </c>
      <c r="AB119" s="38"/>
      <c r="AC119" s="38">
        <v>0</v>
      </c>
      <c r="AD119" s="38">
        <v>0</v>
      </c>
      <c r="AE119" s="38"/>
      <c r="AF119" s="38"/>
      <c r="AG119" s="38"/>
      <c r="AH119" s="38">
        <v>0</v>
      </c>
      <c r="AI119" s="38">
        <v>0</v>
      </c>
      <c r="AJ119" s="38">
        <f t="shared" si="24"/>
        <v>0</v>
      </c>
      <c r="AK119" s="38"/>
      <c r="AL119" s="38"/>
      <c r="AM119" s="48" t="str">
        <f>VLOOKUP(B119,'[1]JC 29.02.2024 16_Bimed_final'!$A$2:$AG$259,29,0)</f>
        <v>F.000149-ECOOL LUB TRADIN</v>
      </c>
      <c r="AN119" s="48">
        <f>VLOOKUP(B119,'[1]JC 29.02.2024 16_Bimed_final'!$A$2:$AG$259,30,0)</f>
        <v>51000160</v>
      </c>
      <c r="AO119" s="48" t="str">
        <f>VLOOKUP(B119,'[1]JC 29.02.2024 16_Bimed_final'!$A$2:$AG$259,31,0)</f>
        <v>13.02.2024</v>
      </c>
      <c r="AP119" s="48">
        <f>VLOOKUP(B119,'[1]JC 29.02.2024 16_Bimed_final'!$A$2:$AG$259,32,0)</f>
        <v>0</v>
      </c>
      <c r="AQ119" s="48" t="str">
        <f>VLOOKUP(B119,'[1]JC 29.02.2024 16_Bimed_final'!$A$2:$AG$259,33,0)</f>
        <v>RON</v>
      </c>
      <c r="AR119" s="46"/>
      <c r="AS119" s="46"/>
      <c r="AT119" s="46"/>
      <c r="AU119" s="46"/>
      <c r="AV119" s="82" t="str">
        <f t="shared" si="20"/>
        <v>02.2024</v>
      </c>
      <c r="AW119" s="128" t="str">
        <f t="shared" si="18"/>
        <v>LUNA</v>
      </c>
      <c r="AX119" s="46"/>
    </row>
    <row r="120" spans="2:50" x14ac:dyDescent="0.2">
      <c r="B120" s="86" t="s">
        <v>350</v>
      </c>
      <c r="C120" s="127" t="b">
        <f t="shared" si="19"/>
        <v>0</v>
      </c>
      <c r="D120" s="46" t="s">
        <v>455</v>
      </c>
      <c r="E120" s="46" t="str">
        <f t="shared" ref="E120:E183" si="27">RIGHT(D120,4)</f>
        <v>2024</v>
      </c>
      <c r="F120" s="48" t="s">
        <v>478</v>
      </c>
      <c r="G120" s="98" t="s">
        <v>506</v>
      </c>
      <c r="H120" s="48" t="s">
        <v>75</v>
      </c>
      <c r="I120" s="115">
        <f t="shared" si="21"/>
        <v>238</v>
      </c>
      <c r="J120" s="38">
        <v>200</v>
      </c>
      <c r="K120" s="38">
        <v>38</v>
      </c>
      <c r="L120" s="106">
        <f t="shared" si="17"/>
        <v>0</v>
      </c>
      <c r="M120" s="38">
        <v>0</v>
      </c>
      <c r="N120" s="38">
        <v>0</v>
      </c>
      <c r="O120" s="38">
        <f t="shared" si="22"/>
        <v>0</v>
      </c>
      <c r="P120" s="106">
        <v>0</v>
      </c>
      <c r="Q120" s="106">
        <v>0</v>
      </c>
      <c r="R120" s="38">
        <f t="shared" si="23"/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/>
      <c r="Z120" s="38">
        <v>0</v>
      </c>
      <c r="AA120" s="38">
        <v>0</v>
      </c>
      <c r="AB120" s="38"/>
      <c r="AC120" s="38">
        <v>0</v>
      </c>
      <c r="AD120" s="38">
        <v>0</v>
      </c>
      <c r="AE120" s="38"/>
      <c r="AF120" s="38"/>
      <c r="AG120" s="38"/>
      <c r="AH120" s="38">
        <v>0</v>
      </c>
      <c r="AI120" s="38">
        <v>0</v>
      </c>
      <c r="AJ120" s="38">
        <f t="shared" si="24"/>
        <v>0</v>
      </c>
      <c r="AK120" s="38"/>
      <c r="AL120" s="38"/>
      <c r="AM120" s="48" t="str">
        <f>VLOOKUP(B120,'[1]JC 29.02.2024 16_Bimed_final'!$A$2:$AG$259,29,0)</f>
        <v>F.0033-BIROU EXECUTOR JUD</v>
      </c>
      <c r="AN120" s="48">
        <f>VLOOKUP(B120,'[1]JC 29.02.2024 16_Bimed_final'!$A$2:$AG$259,30,0)</f>
        <v>51000161</v>
      </c>
      <c r="AO120" s="48" t="str">
        <f>VLOOKUP(B120,'[1]JC 29.02.2024 16_Bimed_final'!$A$2:$AG$259,31,0)</f>
        <v>13.02.2024</v>
      </c>
      <c r="AP120" s="48">
        <f>VLOOKUP(B120,'[1]JC 29.02.2024 16_Bimed_final'!$A$2:$AG$259,32,0)</f>
        <v>0</v>
      </c>
      <c r="AQ120" s="48" t="str">
        <f>VLOOKUP(B120,'[1]JC 29.02.2024 16_Bimed_final'!$A$2:$AG$259,33,0)</f>
        <v>RON</v>
      </c>
      <c r="AR120" s="46"/>
      <c r="AS120" s="46"/>
      <c r="AT120" s="46"/>
      <c r="AU120" s="46"/>
      <c r="AV120" s="82" t="str">
        <f t="shared" si="20"/>
        <v>02.2024</v>
      </c>
      <c r="AW120" s="128" t="str">
        <f t="shared" si="18"/>
        <v>LUNA</v>
      </c>
      <c r="AX120" s="46"/>
    </row>
    <row r="121" spans="2:50" x14ac:dyDescent="0.2">
      <c r="B121" s="86" t="s">
        <v>351</v>
      </c>
      <c r="C121" s="127" t="b">
        <f t="shared" si="19"/>
        <v>0</v>
      </c>
      <c r="D121" s="46" t="s">
        <v>455</v>
      </c>
      <c r="E121" s="46" t="str">
        <f t="shared" si="27"/>
        <v>2024</v>
      </c>
      <c r="F121" s="48" t="s">
        <v>476</v>
      </c>
      <c r="G121" s="98" t="s">
        <v>504</v>
      </c>
      <c r="H121" s="48" t="s">
        <v>75</v>
      </c>
      <c r="I121" s="115">
        <f t="shared" si="21"/>
        <v>1480.1599999999999</v>
      </c>
      <c r="J121" s="38">
        <v>1243.83</v>
      </c>
      <c r="K121" s="38">
        <v>236.33</v>
      </c>
      <c r="L121" s="106">
        <f t="shared" si="17"/>
        <v>-2.3000000000195087E-3</v>
      </c>
      <c r="M121" s="38">
        <v>0</v>
      </c>
      <c r="N121" s="38">
        <v>0</v>
      </c>
      <c r="O121" s="38">
        <f t="shared" si="22"/>
        <v>0</v>
      </c>
      <c r="P121" s="106">
        <v>0</v>
      </c>
      <c r="Q121" s="106">
        <v>0</v>
      </c>
      <c r="R121" s="38">
        <f t="shared" si="23"/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/>
      <c r="Z121" s="38">
        <v>0</v>
      </c>
      <c r="AA121" s="38">
        <v>0</v>
      </c>
      <c r="AB121" s="38"/>
      <c r="AC121" s="38">
        <v>0</v>
      </c>
      <c r="AD121" s="38">
        <v>0</v>
      </c>
      <c r="AE121" s="38"/>
      <c r="AF121" s="38"/>
      <c r="AG121" s="38"/>
      <c r="AH121" s="38">
        <v>0</v>
      </c>
      <c r="AI121" s="38">
        <v>0</v>
      </c>
      <c r="AJ121" s="38">
        <f t="shared" si="24"/>
        <v>0</v>
      </c>
      <c r="AK121" s="38"/>
      <c r="AL121" s="38"/>
      <c r="AM121" s="48" t="str">
        <f>VLOOKUP(B121,'[1]JC 29.02.2024 16_Bimed_final'!$A$2:$AG$259,29,0)</f>
        <v>F.33243-INDUSTRAL CRUMAN-</v>
      </c>
      <c r="AN121" s="48">
        <f>VLOOKUP(B121,'[1]JC 29.02.2024 16_Bimed_final'!$A$2:$AG$259,30,0)</f>
        <v>51000204</v>
      </c>
      <c r="AO121" s="48" t="str">
        <f>VLOOKUP(B121,'[1]JC 29.02.2024 16_Bimed_final'!$A$2:$AG$259,31,0)</f>
        <v>13.02.2024</v>
      </c>
      <c r="AP121" s="48">
        <f>VLOOKUP(B121,'[1]JC 29.02.2024 16_Bimed_final'!$A$2:$AG$259,32,0)</f>
        <v>0</v>
      </c>
      <c r="AQ121" s="48" t="str">
        <f>VLOOKUP(B121,'[1]JC 29.02.2024 16_Bimed_final'!$A$2:$AG$259,33,0)</f>
        <v>RON</v>
      </c>
      <c r="AR121" s="46"/>
      <c r="AS121" s="46"/>
      <c r="AT121" s="46"/>
      <c r="AU121" s="46"/>
      <c r="AV121" s="82" t="str">
        <f t="shared" si="20"/>
        <v>02.2024</v>
      </c>
      <c r="AW121" s="128" t="str">
        <f t="shared" si="18"/>
        <v>LUNA</v>
      </c>
      <c r="AX121" s="46"/>
    </row>
    <row r="122" spans="2:50" x14ac:dyDescent="0.2">
      <c r="B122" s="86" t="s">
        <v>352</v>
      </c>
      <c r="C122" s="127" t="b">
        <f t="shared" si="19"/>
        <v>0</v>
      </c>
      <c r="D122" s="46" t="s">
        <v>456</v>
      </c>
      <c r="E122" s="46" t="str">
        <f t="shared" si="27"/>
        <v>2024</v>
      </c>
      <c r="F122" s="48" t="s">
        <v>241</v>
      </c>
      <c r="G122" s="98" t="s">
        <v>250</v>
      </c>
      <c r="H122" s="48" t="s">
        <v>75</v>
      </c>
      <c r="I122" s="115">
        <f t="shared" si="21"/>
        <v>8</v>
      </c>
      <c r="J122" s="38">
        <v>6.72</v>
      </c>
      <c r="K122" s="38">
        <v>1.28</v>
      </c>
      <c r="L122" s="106">
        <f t="shared" si="17"/>
        <v>-3.2000000000000917E-3</v>
      </c>
      <c r="M122" s="38">
        <v>0</v>
      </c>
      <c r="N122" s="38">
        <v>0</v>
      </c>
      <c r="O122" s="38">
        <f t="shared" si="22"/>
        <v>0</v>
      </c>
      <c r="P122" s="106">
        <v>0</v>
      </c>
      <c r="Q122" s="106">
        <v>0</v>
      </c>
      <c r="R122" s="38">
        <f t="shared" si="23"/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/>
      <c r="Z122" s="38">
        <v>0</v>
      </c>
      <c r="AA122" s="38">
        <v>0</v>
      </c>
      <c r="AB122" s="38"/>
      <c r="AC122" s="38">
        <v>0</v>
      </c>
      <c r="AD122" s="38">
        <v>0</v>
      </c>
      <c r="AE122" s="38"/>
      <c r="AF122" s="38"/>
      <c r="AG122" s="38"/>
      <c r="AH122" s="38">
        <v>0</v>
      </c>
      <c r="AI122" s="38">
        <v>0</v>
      </c>
      <c r="AJ122" s="38">
        <f t="shared" si="24"/>
        <v>0</v>
      </c>
      <c r="AK122" s="38"/>
      <c r="AL122" s="38"/>
      <c r="AM122" s="48" t="str">
        <f>VLOOKUP(B122,'[1]JC 29.02.2024 16_Bimed_final'!$A$2:$AG$259,29,0)</f>
        <v>F.2984-NOBLESSE CASA MARI</v>
      </c>
      <c r="AN122" s="48">
        <f>VLOOKUP(B122,'[1]JC 29.02.2024 16_Bimed_final'!$A$2:$AG$259,30,0)</f>
        <v>19000077</v>
      </c>
      <c r="AO122" s="48" t="str">
        <f>VLOOKUP(B122,'[1]JC 29.02.2024 16_Bimed_final'!$A$2:$AG$259,31,0)</f>
        <v>15.02.2024</v>
      </c>
      <c r="AP122" s="48">
        <f>VLOOKUP(B122,'[1]JC 29.02.2024 16_Bimed_final'!$A$2:$AG$259,32,0)</f>
        <v>0</v>
      </c>
      <c r="AQ122" s="48" t="str">
        <f>VLOOKUP(B122,'[1]JC 29.02.2024 16_Bimed_final'!$A$2:$AG$259,33,0)</f>
        <v>RON</v>
      </c>
      <c r="AR122" s="46"/>
      <c r="AS122" s="46"/>
      <c r="AT122" s="46"/>
      <c r="AU122" s="46"/>
      <c r="AV122" s="82" t="str">
        <f t="shared" si="20"/>
        <v>02.2024</v>
      </c>
      <c r="AW122" s="128" t="str">
        <f t="shared" si="18"/>
        <v>LUNA</v>
      </c>
      <c r="AX122" s="46"/>
    </row>
    <row r="123" spans="2:50" x14ac:dyDescent="0.2">
      <c r="B123" s="86" t="s">
        <v>353</v>
      </c>
      <c r="C123" s="127" t="b">
        <f t="shared" si="19"/>
        <v>0</v>
      </c>
      <c r="D123" s="46" t="s">
        <v>456</v>
      </c>
      <c r="E123" s="46" t="str">
        <f t="shared" si="27"/>
        <v>2024</v>
      </c>
      <c r="F123" s="48" t="s">
        <v>88</v>
      </c>
      <c r="G123" s="98" t="s">
        <v>89</v>
      </c>
      <c r="H123" s="48" t="s">
        <v>75</v>
      </c>
      <c r="I123" s="115">
        <f t="shared" si="21"/>
        <v>5183.34</v>
      </c>
      <c r="J123" s="38">
        <v>4355.75</v>
      </c>
      <c r="K123" s="38">
        <v>827.59</v>
      </c>
      <c r="L123" s="106">
        <f t="shared" si="17"/>
        <v>2.4999999999408828E-3</v>
      </c>
      <c r="M123" s="38">
        <v>0</v>
      </c>
      <c r="N123" s="38">
        <v>0</v>
      </c>
      <c r="O123" s="38">
        <f t="shared" si="22"/>
        <v>0</v>
      </c>
      <c r="P123" s="106">
        <v>0</v>
      </c>
      <c r="Q123" s="106">
        <v>0</v>
      </c>
      <c r="R123" s="38">
        <f t="shared" si="23"/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/>
      <c r="Z123" s="38">
        <v>0</v>
      </c>
      <c r="AA123" s="38">
        <v>0</v>
      </c>
      <c r="AB123" s="38"/>
      <c r="AC123" s="38">
        <v>0</v>
      </c>
      <c r="AD123" s="38">
        <v>0</v>
      </c>
      <c r="AE123" s="38"/>
      <c r="AF123" s="38"/>
      <c r="AG123" s="38"/>
      <c r="AH123" s="38">
        <v>0</v>
      </c>
      <c r="AI123" s="38">
        <v>0</v>
      </c>
      <c r="AJ123" s="38">
        <f t="shared" si="24"/>
        <v>0</v>
      </c>
      <c r="AK123" s="38"/>
      <c r="AL123" s="38"/>
      <c r="AM123" s="48" t="str">
        <f>VLOOKUP(B123,'[1]JC 29.02.2024 16_Bimed_final'!$A$2:$AG$259,29,0)</f>
        <v>F.20240762-MAXIM SRL-RESC</v>
      </c>
      <c r="AN123" s="48">
        <f>VLOOKUP(B123,'[1]JC 29.02.2024 16_Bimed_final'!$A$2:$AG$259,30,0)</f>
        <v>51000205</v>
      </c>
      <c r="AO123" s="48" t="str">
        <f>VLOOKUP(B123,'[1]JC 29.02.2024 16_Bimed_final'!$A$2:$AG$259,31,0)</f>
        <v>15.02.2024</v>
      </c>
      <c r="AP123" s="48">
        <f>VLOOKUP(B123,'[1]JC 29.02.2024 16_Bimed_final'!$A$2:$AG$259,32,0)</f>
        <v>0</v>
      </c>
      <c r="AQ123" s="48" t="str">
        <f>VLOOKUP(B123,'[1]JC 29.02.2024 16_Bimed_final'!$A$2:$AG$259,33,0)</f>
        <v>RON</v>
      </c>
      <c r="AR123" s="46"/>
      <c r="AS123" s="46"/>
      <c r="AT123" s="46"/>
      <c r="AU123" s="46"/>
      <c r="AV123" s="82" t="str">
        <f t="shared" si="20"/>
        <v>02.2024</v>
      </c>
      <c r="AW123" s="128" t="str">
        <f t="shared" si="18"/>
        <v>LUNA</v>
      </c>
      <c r="AX123" s="46"/>
    </row>
    <row r="124" spans="2:50" x14ac:dyDescent="0.2">
      <c r="B124" s="86" t="s">
        <v>354</v>
      </c>
      <c r="C124" s="127" t="b">
        <f t="shared" si="19"/>
        <v>1</v>
      </c>
      <c r="D124" s="46" t="s">
        <v>442</v>
      </c>
      <c r="E124" s="46" t="str">
        <f t="shared" si="27"/>
        <v>2024</v>
      </c>
      <c r="F124" s="48" t="s">
        <v>239</v>
      </c>
      <c r="G124" s="98" t="s">
        <v>248</v>
      </c>
      <c r="H124" s="48" t="s">
        <v>75</v>
      </c>
      <c r="I124" s="115">
        <f t="shared" si="21"/>
        <v>179.9</v>
      </c>
      <c r="J124" s="38">
        <v>151.18</v>
      </c>
      <c r="K124" s="38">
        <v>28.72</v>
      </c>
      <c r="L124" s="106">
        <f t="shared" si="17"/>
        <v>4.2000000000044224E-3</v>
      </c>
      <c r="M124" s="38">
        <v>0</v>
      </c>
      <c r="N124" s="38">
        <v>0</v>
      </c>
      <c r="O124" s="38">
        <f t="shared" si="22"/>
        <v>0</v>
      </c>
      <c r="P124" s="106">
        <v>0</v>
      </c>
      <c r="Q124" s="106">
        <v>0</v>
      </c>
      <c r="R124" s="38">
        <f t="shared" si="23"/>
        <v>0</v>
      </c>
      <c r="S124" s="38">
        <v>0</v>
      </c>
      <c r="T124" s="38">
        <v>0</v>
      </c>
      <c r="U124" s="38">
        <v>0</v>
      </c>
      <c r="V124" s="38">
        <v>0</v>
      </c>
      <c r="W124" s="38">
        <v>0</v>
      </c>
      <c r="X124" s="38">
        <v>0</v>
      </c>
      <c r="Y124" s="38"/>
      <c r="Z124" s="38">
        <v>0</v>
      </c>
      <c r="AA124" s="38">
        <v>0</v>
      </c>
      <c r="AB124" s="38"/>
      <c r="AC124" s="38">
        <v>0</v>
      </c>
      <c r="AD124" s="38">
        <v>0</v>
      </c>
      <c r="AE124" s="38"/>
      <c r="AF124" s="38"/>
      <c r="AG124" s="38"/>
      <c r="AH124" s="38">
        <v>0</v>
      </c>
      <c r="AI124" s="38">
        <v>0</v>
      </c>
      <c r="AJ124" s="38">
        <f t="shared" si="24"/>
        <v>0</v>
      </c>
      <c r="AK124" s="38"/>
      <c r="AL124" s="38"/>
      <c r="AM124" s="48">
        <f>VLOOKUP(B124,'[1]JC 29.02.2024 16_Bimed_final'!$A$2:$AG$259,29,0)</f>
        <v>0</v>
      </c>
      <c r="AN124" s="48">
        <f>VLOOKUP(B124,'[1]JC 29.02.2024 16_Bimed_final'!$A$2:$AG$259,30,0)</f>
        <v>19000136</v>
      </c>
      <c r="AO124" s="48" t="str">
        <f>VLOOKUP(B124,'[1]JC 29.02.2024 16_Bimed_final'!$A$2:$AG$259,31,0)</f>
        <v>16.02.2024</v>
      </c>
      <c r="AP124" s="48">
        <f>VLOOKUP(B124,'[1]JC 29.02.2024 16_Bimed_final'!$A$2:$AG$259,32,0)</f>
        <v>0</v>
      </c>
      <c r="AQ124" s="48" t="str">
        <f>VLOOKUP(B124,'[1]JC 29.02.2024 16_Bimed_final'!$A$2:$AG$259,33,0)</f>
        <v>RON</v>
      </c>
      <c r="AR124" s="46"/>
      <c r="AS124" s="46"/>
      <c r="AT124" s="46"/>
      <c r="AU124" s="46"/>
      <c r="AV124" s="82" t="str">
        <f t="shared" si="20"/>
        <v>02.2024</v>
      </c>
      <c r="AW124" s="128" t="str">
        <f t="shared" si="18"/>
        <v>LUNA</v>
      </c>
      <c r="AX124" s="46"/>
    </row>
    <row r="125" spans="2:50" s="152" customFormat="1" x14ac:dyDescent="0.2">
      <c r="B125" s="143" t="s">
        <v>354</v>
      </c>
      <c r="C125" s="144" t="b">
        <f t="shared" si="19"/>
        <v>0</v>
      </c>
      <c r="D125" s="142" t="s">
        <v>442</v>
      </c>
      <c r="E125" s="142" t="str">
        <f t="shared" si="27"/>
        <v>2024</v>
      </c>
      <c r="F125" s="145" t="s">
        <v>479</v>
      </c>
      <c r="G125" s="146"/>
      <c r="H125" s="145" t="s">
        <v>58</v>
      </c>
      <c r="I125" s="147">
        <f t="shared" si="21"/>
        <v>-87.5</v>
      </c>
      <c r="J125" s="148">
        <v>-73.53</v>
      </c>
      <c r="K125" s="148">
        <v>-13.97</v>
      </c>
      <c r="L125" s="106">
        <f t="shared" si="17"/>
        <v>-7.0000000000014495E-4</v>
      </c>
      <c r="M125" s="148">
        <v>0</v>
      </c>
      <c r="N125" s="148">
        <v>0</v>
      </c>
      <c r="O125" s="148">
        <f t="shared" si="22"/>
        <v>0</v>
      </c>
      <c r="P125" s="149">
        <v>0</v>
      </c>
      <c r="Q125" s="149">
        <v>0</v>
      </c>
      <c r="R125" s="148">
        <f t="shared" si="23"/>
        <v>0</v>
      </c>
      <c r="S125" s="148">
        <v>0</v>
      </c>
      <c r="T125" s="148">
        <v>0</v>
      </c>
      <c r="U125" s="148">
        <v>0</v>
      </c>
      <c r="V125" s="148">
        <v>0</v>
      </c>
      <c r="W125" s="148">
        <v>0</v>
      </c>
      <c r="X125" s="148">
        <v>0</v>
      </c>
      <c r="Y125" s="148"/>
      <c r="Z125" s="148">
        <v>0</v>
      </c>
      <c r="AA125" s="148">
        <v>0</v>
      </c>
      <c r="AB125" s="148"/>
      <c r="AC125" s="148">
        <v>0</v>
      </c>
      <c r="AD125" s="148">
        <v>0</v>
      </c>
      <c r="AE125" s="148"/>
      <c r="AF125" s="148"/>
      <c r="AG125" s="148"/>
      <c r="AH125" s="148">
        <v>0</v>
      </c>
      <c r="AI125" s="148">
        <v>0</v>
      </c>
      <c r="AJ125" s="148">
        <f t="shared" si="24"/>
        <v>0</v>
      </c>
      <c r="AK125" s="148"/>
      <c r="AL125" s="148"/>
      <c r="AM125" s="145">
        <f>VLOOKUP(B125,'[1]JC 29.02.2024 16_Bimed_final'!$A$2:$AG$259,29,0)</f>
        <v>0</v>
      </c>
      <c r="AN125" s="145">
        <f>VLOOKUP(B125,'[1]JC 29.02.2024 16_Bimed_final'!$A$2:$AG$259,30,0)</f>
        <v>19000136</v>
      </c>
      <c r="AO125" s="145" t="str">
        <f>VLOOKUP(B125,'[1]JC 29.02.2024 16_Bimed_final'!$A$2:$AG$259,31,0)</f>
        <v>16.02.2024</v>
      </c>
      <c r="AP125" s="145">
        <f>VLOOKUP(B125,'[1]JC 29.02.2024 16_Bimed_final'!$A$2:$AG$259,32,0)</f>
        <v>0</v>
      </c>
      <c r="AQ125" s="145" t="str">
        <f>VLOOKUP(B125,'[1]JC 29.02.2024 16_Bimed_final'!$A$2:$AG$259,33,0)</f>
        <v>RON</v>
      </c>
      <c r="AR125" s="142"/>
      <c r="AS125" s="142"/>
      <c r="AT125" s="142"/>
      <c r="AU125" s="142"/>
      <c r="AV125" s="150" t="str">
        <f t="shared" si="20"/>
        <v>02.2024</v>
      </c>
      <c r="AW125" s="151" t="str">
        <f t="shared" si="18"/>
        <v>LUNA</v>
      </c>
      <c r="AX125" s="142"/>
    </row>
    <row r="126" spans="2:50" x14ac:dyDescent="0.2">
      <c r="B126" s="86" t="s">
        <v>355</v>
      </c>
      <c r="C126" s="127" t="b">
        <f t="shared" si="19"/>
        <v>0</v>
      </c>
      <c r="D126" s="46" t="s">
        <v>442</v>
      </c>
      <c r="E126" s="46" t="str">
        <f t="shared" si="27"/>
        <v>2024</v>
      </c>
      <c r="F126" s="48" t="s">
        <v>90</v>
      </c>
      <c r="G126" s="98" t="s">
        <v>91</v>
      </c>
      <c r="H126" s="48" t="s">
        <v>75</v>
      </c>
      <c r="I126" s="115">
        <f t="shared" si="21"/>
        <v>12122.980000000001</v>
      </c>
      <c r="J126" s="38">
        <v>10187.370000000001</v>
      </c>
      <c r="K126" s="38">
        <v>1935.61</v>
      </c>
      <c r="L126" s="106">
        <f t="shared" si="17"/>
        <v>-9.6999999998388375E-3</v>
      </c>
      <c r="M126" s="38">
        <v>0</v>
      </c>
      <c r="N126" s="38">
        <v>0</v>
      </c>
      <c r="O126" s="38">
        <f t="shared" si="22"/>
        <v>0</v>
      </c>
      <c r="P126" s="106">
        <v>0</v>
      </c>
      <c r="Q126" s="106">
        <v>0</v>
      </c>
      <c r="R126" s="38">
        <f t="shared" si="23"/>
        <v>0</v>
      </c>
      <c r="S126" s="38">
        <v>0</v>
      </c>
      <c r="T126" s="38">
        <v>0</v>
      </c>
      <c r="U126" s="38">
        <v>0</v>
      </c>
      <c r="V126" s="38">
        <v>0</v>
      </c>
      <c r="W126" s="38">
        <v>0</v>
      </c>
      <c r="X126" s="38">
        <v>0</v>
      </c>
      <c r="Y126" s="38"/>
      <c r="Z126" s="38">
        <v>0</v>
      </c>
      <c r="AA126" s="38">
        <v>0</v>
      </c>
      <c r="AB126" s="38"/>
      <c r="AC126" s="38">
        <v>0</v>
      </c>
      <c r="AD126" s="38">
        <v>0</v>
      </c>
      <c r="AE126" s="38"/>
      <c r="AF126" s="38"/>
      <c r="AG126" s="38"/>
      <c r="AH126" s="38">
        <v>0</v>
      </c>
      <c r="AI126" s="38">
        <v>0</v>
      </c>
      <c r="AJ126" s="38">
        <f t="shared" si="24"/>
        <v>0</v>
      </c>
      <c r="AK126" s="38"/>
      <c r="AL126" s="38"/>
      <c r="AM126" s="48" t="str">
        <f>VLOOKUP(B126,'[1]JC 29.02.2024 16_Bimed_final'!$A$2:$AG$259,29,0)</f>
        <v>F.86176-ISCAR TOOLS</v>
      </c>
      <c r="AN126" s="48">
        <f>VLOOKUP(B126,'[1]JC 29.02.2024 16_Bimed_final'!$A$2:$AG$259,30,0)</f>
        <v>51000155</v>
      </c>
      <c r="AO126" s="48" t="str">
        <f>VLOOKUP(B126,'[1]JC 29.02.2024 16_Bimed_final'!$A$2:$AG$259,31,0)</f>
        <v>16.02.2024</v>
      </c>
      <c r="AP126" s="48">
        <f>VLOOKUP(B126,'[1]JC 29.02.2024 16_Bimed_final'!$A$2:$AG$259,32,0)</f>
        <v>0</v>
      </c>
      <c r="AQ126" s="48" t="str">
        <f>VLOOKUP(B126,'[1]JC 29.02.2024 16_Bimed_final'!$A$2:$AG$259,33,0)</f>
        <v>RON</v>
      </c>
      <c r="AR126" s="46"/>
      <c r="AS126" s="46"/>
      <c r="AT126" s="46"/>
      <c r="AU126" s="46"/>
      <c r="AV126" s="82" t="str">
        <f t="shared" si="20"/>
        <v>02.2024</v>
      </c>
      <c r="AW126" s="128" t="str">
        <f t="shared" si="18"/>
        <v>LUNA</v>
      </c>
      <c r="AX126" s="46"/>
    </row>
    <row r="127" spans="2:50" x14ac:dyDescent="0.2">
      <c r="B127" s="86" t="s">
        <v>356</v>
      </c>
      <c r="C127" s="127" t="b">
        <f t="shared" si="19"/>
        <v>0</v>
      </c>
      <c r="D127" s="46" t="s">
        <v>442</v>
      </c>
      <c r="E127" s="46" t="str">
        <f t="shared" si="27"/>
        <v>2024</v>
      </c>
      <c r="F127" s="48" t="s">
        <v>76</v>
      </c>
      <c r="G127" s="98" t="s">
        <v>77</v>
      </c>
      <c r="H127" s="48" t="s">
        <v>75</v>
      </c>
      <c r="I127" s="115">
        <f t="shared" si="21"/>
        <v>63.07</v>
      </c>
      <c r="J127" s="38">
        <v>53</v>
      </c>
      <c r="K127" s="38">
        <v>10.07</v>
      </c>
      <c r="L127" s="106">
        <f t="shared" si="17"/>
        <v>0</v>
      </c>
      <c r="M127" s="38">
        <v>0</v>
      </c>
      <c r="N127" s="38">
        <v>0</v>
      </c>
      <c r="O127" s="38">
        <f t="shared" si="22"/>
        <v>0</v>
      </c>
      <c r="P127" s="106">
        <v>0</v>
      </c>
      <c r="Q127" s="106">
        <v>0</v>
      </c>
      <c r="R127" s="38">
        <f t="shared" si="23"/>
        <v>0</v>
      </c>
      <c r="S127" s="38">
        <v>0</v>
      </c>
      <c r="T127" s="38">
        <v>0</v>
      </c>
      <c r="U127" s="38">
        <v>0</v>
      </c>
      <c r="V127" s="38">
        <v>0</v>
      </c>
      <c r="W127" s="38">
        <v>0</v>
      </c>
      <c r="X127" s="38">
        <v>0</v>
      </c>
      <c r="Y127" s="38"/>
      <c r="Z127" s="38">
        <v>0</v>
      </c>
      <c r="AA127" s="38">
        <v>0</v>
      </c>
      <c r="AB127" s="38"/>
      <c r="AC127" s="38">
        <v>0</v>
      </c>
      <c r="AD127" s="38">
        <v>0</v>
      </c>
      <c r="AE127" s="38"/>
      <c r="AF127" s="38"/>
      <c r="AG127" s="38"/>
      <c r="AH127" s="38">
        <v>0</v>
      </c>
      <c r="AI127" s="38">
        <v>0</v>
      </c>
      <c r="AJ127" s="38">
        <f t="shared" si="24"/>
        <v>0</v>
      </c>
      <c r="AK127" s="38"/>
      <c r="AL127" s="38"/>
      <c r="AM127" s="48" t="str">
        <f>VLOOKUP(B127,'[1]JC 29.02.2024 16_Bimed_final'!$A$2:$AG$259,29,0)</f>
        <v>F.37950-EXPERT OFFICE-CON</v>
      </c>
      <c r="AN127" s="48">
        <f>VLOOKUP(B127,'[1]JC 29.02.2024 16_Bimed_final'!$A$2:$AG$259,30,0)</f>
        <v>51000156</v>
      </c>
      <c r="AO127" s="48" t="str">
        <f>VLOOKUP(B127,'[1]JC 29.02.2024 16_Bimed_final'!$A$2:$AG$259,31,0)</f>
        <v>16.02.2024</v>
      </c>
      <c r="AP127" s="48">
        <f>VLOOKUP(B127,'[1]JC 29.02.2024 16_Bimed_final'!$A$2:$AG$259,32,0)</f>
        <v>0</v>
      </c>
      <c r="AQ127" s="48" t="str">
        <f>VLOOKUP(B127,'[1]JC 29.02.2024 16_Bimed_final'!$A$2:$AG$259,33,0)</f>
        <v>RON</v>
      </c>
      <c r="AR127" s="46"/>
      <c r="AS127" s="46"/>
      <c r="AT127" s="46"/>
      <c r="AU127" s="46"/>
      <c r="AV127" s="82" t="str">
        <f t="shared" si="20"/>
        <v>02.2024</v>
      </c>
      <c r="AW127" s="128" t="str">
        <f t="shared" si="18"/>
        <v>LUNA</v>
      </c>
      <c r="AX127" s="46"/>
    </row>
    <row r="128" spans="2:50" x14ac:dyDescent="0.2">
      <c r="B128" s="86" t="s">
        <v>357</v>
      </c>
      <c r="C128" s="127" t="b">
        <f t="shared" si="19"/>
        <v>0</v>
      </c>
      <c r="D128" s="46" t="s">
        <v>442</v>
      </c>
      <c r="E128" s="46" t="str">
        <f t="shared" si="27"/>
        <v>2024</v>
      </c>
      <c r="F128" s="48" t="s">
        <v>472</v>
      </c>
      <c r="G128" s="98" t="s">
        <v>500</v>
      </c>
      <c r="H128" s="48" t="s">
        <v>75</v>
      </c>
      <c r="I128" s="115">
        <f t="shared" si="21"/>
        <v>93.59</v>
      </c>
      <c r="J128" s="38">
        <v>78.650000000000006</v>
      </c>
      <c r="K128" s="38">
        <v>14.94</v>
      </c>
      <c r="L128" s="106">
        <f t="shared" si="17"/>
        <v>3.5000000000025011E-3</v>
      </c>
      <c r="M128" s="38">
        <v>0</v>
      </c>
      <c r="N128" s="38">
        <v>0</v>
      </c>
      <c r="O128" s="38">
        <f t="shared" si="22"/>
        <v>0</v>
      </c>
      <c r="P128" s="106">
        <v>0</v>
      </c>
      <c r="Q128" s="106">
        <v>0</v>
      </c>
      <c r="R128" s="38">
        <f t="shared" si="23"/>
        <v>0</v>
      </c>
      <c r="S128" s="38">
        <v>0</v>
      </c>
      <c r="T128" s="38">
        <v>0</v>
      </c>
      <c r="U128" s="38">
        <v>0</v>
      </c>
      <c r="V128" s="38">
        <v>0</v>
      </c>
      <c r="W128" s="38">
        <v>0</v>
      </c>
      <c r="X128" s="38">
        <v>0</v>
      </c>
      <c r="Y128" s="38"/>
      <c r="Z128" s="38">
        <v>0</v>
      </c>
      <c r="AA128" s="38">
        <v>0</v>
      </c>
      <c r="AB128" s="38"/>
      <c r="AC128" s="38">
        <v>0</v>
      </c>
      <c r="AD128" s="38">
        <v>0</v>
      </c>
      <c r="AE128" s="38"/>
      <c r="AF128" s="38"/>
      <c r="AG128" s="38"/>
      <c r="AH128" s="38">
        <v>0</v>
      </c>
      <c r="AI128" s="38">
        <v>0</v>
      </c>
      <c r="AJ128" s="38">
        <f t="shared" si="24"/>
        <v>0</v>
      </c>
      <c r="AK128" s="38"/>
      <c r="AL128" s="38"/>
      <c r="AM128" s="48" t="str">
        <f>VLOOKUP(B128,'[1]JC 29.02.2024 16_Bimed_final'!$A$2:$AG$259,29,0)</f>
        <v>F.90122913-COMPA SA-ETALO</v>
      </c>
      <c r="AN128" s="48">
        <f>VLOOKUP(B128,'[1]JC 29.02.2024 16_Bimed_final'!$A$2:$AG$259,30,0)</f>
        <v>51000157</v>
      </c>
      <c r="AO128" s="48" t="str">
        <f>VLOOKUP(B128,'[1]JC 29.02.2024 16_Bimed_final'!$A$2:$AG$259,31,0)</f>
        <v>16.02.2024</v>
      </c>
      <c r="AP128" s="48">
        <f>VLOOKUP(B128,'[1]JC 29.02.2024 16_Bimed_final'!$A$2:$AG$259,32,0)</f>
        <v>0</v>
      </c>
      <c r="AQ128" s="48" t="str">
        <f>VLOOKUP(B128,'[1]JC 29.02.2024 16_Bimed_final'!$A$2:$AG$259,33,0)</f>
        <v>RON</v>
      </c>
      <c r="AR128" s="46"/>
      <c r="AS128" s="46"/>
      <c r="AT128" s="46"/>
      <c r="AU128" s="46"/>
      <c r="AV128" s="82" t="str">
        <f t="shared" si="20"/>
        <v>02.2024</v>
      </c>
      <c r="AW128" s="128" t="str">
        <f t="shared" si="18"/>
        <v>LUNA</v>
      </c>
      <c r="AX128" s="46"/>
    </row>
    <row r="129" spans="2:50" x14ac:dyDescent="0.2">
      <c r="B129" s="86" t="s">
        <v>358</v>
      </c>
      <c r="C129" s="127" t="b">
        <f t="shared" si="19"/>
        <v>0</v>
      </c>
      <c r="D129" s="46" t="s">
        <v>442</v>
      </c>
      <c r="E129" s="46" t="str">
        <f t="shared" si="27"/>
        <v>2024</v>
      </c>
      <c r="F129" s="48" t="s">
        <v>76</v>
      </c>
      <c r="G129" s="98" t="s">
        <v>77</v>
      </c>
      <c r="H129" s="48" t="s">
        <v>75</v>
      </c>
      <c r="I129" s="115">
        <f t="shared" si="21"/>
        <v>425.02000000000004</v>
      </c>
      <c r="J129" s="38">
        <v>357.16</v>
      </c>
      <c r="K129" s="38">
        <v>67.86</v>
      </c>
      <c r="L129" s="106">
        <f t="shared" si="17"/>
        <v>3.9999999999906777E-4</v>
      </c>
      <c r="M129" s="38">
        <v>0</v>
      </c>
      <c r="N129" s="38">
        <v>0</v>
      </c>
      <c r="O129" s="38">
        <f t="shared" si="22"/>
        <v>0</v>
      </c>
      <c r="P129" s="106"/>
      <c r="Q129" s="106"/>
      <c r="R129" s="38"/>
      <c r="S129" s="38">
        <v>0</v>
      </c>
      <c r="T129" s="38">
        <v>0</v>
      </c>
      <c r="U129" s="38">
        <v>0</v>
      </c>
      <c r="V129" s="38">
        <v>0</v>
      </c>
      <c r="W129" s="38">
        <v>0</v>
      </c>
      <c r="X129" s="38">
        <v>0</v>
      </c>
      <c r="Y129" s="38"/>
      <c r="Z129" s="38">
        <v>0</v>
      </c>
      <c r="AA129" s="38">
        <v>0</v>
      </c>
      <c r="AB129" s="38"/>
      <c r="AC129" s="38">
        <v>0</v>
      </c>
      <c r="AD129" s="38">
        <v>0</v>
      </c>
      <c r="AE129" s="38"/>
      <c r="AF129" s="38"/>
      <c r="AG129" s="38"/>
      <c r="AH129" s="38">
        <v>0</v>
      </c>
      <c r="AI129" s="38">
        <v>0</v>
      </c>
      <c r="AJ129" s="38">
        <f t="shared" si="24"/>
        <v>0</v>
      </c>
      <c r="AK129" s="38"/>
      <c r="AL129" s="38"/>
      <c r="AM129" s="48" t="str">
        <f>VLOOKUP(B129,'[1]JC 29.02.2024 16_Bimed_final'!$A$2:$AG$259,29,0)</f>
        <v>F.37954-EXPERT OFFICE-CON</v>
      </c>
      <c r="AN129" s="48">
        <f>VLOOKUP(B129,'[1]JC 29.02.2024 16_Bimed_final'!$A$2:$AG$259,30,0)</f>
        <v>51000159</v>
      </c>
      <c r="AO129" s="48" t="str">
        <f>VLOOKUP(B129,'[1]JC 29.02.2024 16_Bimed_final'!$A$2:$AG$259,31,0)</f>
        <v>16.02.2024</v>
      </c>
      <c r="AP129" s="48">
        <f>VLOOKUP(B129,'[1]JC 29.02.2024 16_Bimed_final'!$A$2:$AG$259,32,0)</f>
        <v>0</v>
      </c>
      <c r="AQ129" s="48" t="str">
        <f>VLOOKUP(B129,'[1]JC 29.02.2024 16_Bimed_final'!$A$2:$AG$259,33,0)</f>
        <v>RON</v>
      </c>
      <c r="AR129" s="46"/>
      <c r="AS129" s="46"/>
      <c r="AT129" s="46"/>
      <c r="AU129" s="46"/>
      <c r="AV129" s="82" t="str">
        <f>MID(D129,5,2)&amp;"."&amp;MID(D129,8,4)</f>
        <v>02.2024</v>
      </c>
      <c r="AW129" s="128" t="str">
        <f t="shared" si="18"/>
        <v>LUNA</v>
      </c>
      <c r="AX129" s="46"/>
    </row>
    <row r="130" spans="2:50" x14ac:dyDescent="0.2">
      <c r="B130" s="86" t="s">
        <v>359</v>
      </c>
      <c r="C130" s="127" t="e">
        <f>B130=#REF!</f>
        <v>#REF!</v>
      </c>
      <c r="D130" s="46" t="s">
        <v>442</v>
      </c>
      <c r="E130" s="46" t="str">
        <f t="shared" si="27"/>
        <v>2024</v>
      </c>
      <c r="F130" s="48" t="s">
        <v>480</v>
      </c>
      <c r="G130" s="98" t="s">
        <v>507</v>
      </c>
      <c r="H130" s="48" t="s">
        <v>75</v>
      </c>
      <c r="I130" s="115">
        <f t="shared" si="21"/>
        <v>642.6</v>
      </c>
      <c r="J130" s="38">
        <v>540</v>
      </c>
      <c r="K130" s="38">
        <v>102.6</v>
      </c>
      <c r="L130" s="106">
        <f t="shared" si="17"/>
        <v>0</v>
      </c>
      <c r="M130" s="38">
        <v>0</v>
      </c>
      <c r="N130" s="38">
        <v>0</v>
      </c>
      <c r="O130" s="38">
        <f t="shared" si="22"/>
        <v>0</v>
      </c>
      <c r="P130" s="106"/>
      <c r="Q130" s="106"/>
      <c r="R130" s="38"/>
      <c r="S130" s="38">
        <v>0</v>
      </c>
      <c r="T130" s="38">
        <v>0</v>
      </c>
      <c r="U130" s="38">
        <v>0</v>
      </c>
      <c r="V130" s="38">
        <v>0</v>
      </c>
      <c r="W130" s="38">
        <v>0</v>
      </c>
      <c r="X130" s="38">
        <v>0</v>
      </c>
      <c r="Y130" s="38"/>
      <c r="Z130" s="38">
        <v>0</v>
      </c>
      <c r="AA130" s="38">
        <v>0</v>
      </c>
      <c r="AB130" s="38"/>
      <c r="AC130" s="38">
        <v>0</v>
      </c>
      <c r="AD130" s="38">
        <v>0</v>
      </c>
      <c r="AE130" s="38"/>
      <c r="AF130" s="38"/>
      <c r="AG130" s="38"/>
      <c r="AH130" s="38">
        <v>0</v>
      </c>
      <c r="AI130" s="38">
        <v>0</v>
      </c>
      <c r="AJ130" s="38">
        <f t="shared" si="24"/>
        <v>0</v>
      </c>
      <c r="AK130" s="38"/>
      <c r="AL130" s="38"/>
      <c r="AM130" s="48" t="str">
        <f>VLOOKUP(B130,'[1]JC 29.02.2024 16_Bimed_final'!$A$2:$AG$259,29,0)</f>
        <v>F.283-MONE GABRIELA OLGA-</v>
      </c>
      <c r="AN130" s="48">
        <f>VLOOKUP(B130,'[1]JC 29.02.2024 16_Bimed_final'!$A$2:$AG$259,30,0)</f>
        <v>51000244</v>
      </c>
      <c r="AO130" s="48" t="str">
        <f>VLOOKUP(B130,'[1]JC 29.02.2024 16_Bimed_final'!$A$2:$AG$259,31,0)</f>
        <v>16.02.2024</v>
      </c>
      <c r="AP130" s="48">
        <f>VLOOKUP(B130,'[1]JC 29.02.2024 16_Bimed_final'!$A$2:$AG$259,32,0)</f>
        <v>0</v>
      </c>
      <c r="AQ130" s="48" t="str">
        <f>VLOOKUP(B130,'[1]JC 29.02.2024 16_Bimed_final'!$A$2:$AG$259,33,0)</f>
        <v>RON</v>
      </c>
      <c r="AR130" s="46"/>
      <c r="AS130" s="46"/>
      <c r="AT130" s="46"/>
      <c r="AU130" s="46"/>
      <c r="AV130" s="82" t="str">
        <f t="shared" ref="AV130:AV193" si="28">MID(D130,5,2)&amp;"."&amp;MID(D130,8,4)</f>
        <v>02.2024</v>
      </c>
      <c r="AW130" s="128" t="str">
        <f t="shared" si="18"/>
        <v>LUNA</v>
      </c>
      <c r="AX130" s="46"/>
    </row>
    <row r="131" spans="2:50" x14ac:dyDescent="0.2">
      <c r="B131" s="86" t="s">
        <v>360</v>
      </c>
      <c r="C131" s="127" t="b">
        <v>0</v>
      </c>
      <c r="D131" s="46" t="s">
        <v>457</v>
      </c>
      <c r="E131" s="46" t="str">
        <f t="shared" si="27"/>
        <v>2024</v>
      </c>
      <c r="F131" s="48" t="s">
        <v>244</v>
      </c>
      <c r="G131" s="98" t="s">
        <v>253</v>
      </c>
      <c r="H131" s="48" t="s">
        <v>75</v>
      </c>
      <c r="I131" s="115">
        <f t="shared" si="21"/>
        <v>43.97</v>
      </c>
      <c r="J131" s="38">
        <v>36.950000000000003</v>
      </c>
      <c r="K131" s="38">
        <v>7.02</v>
      </c>
      <c r="L131" s="106">
        <f t="shared" si="17"/>
        <v>5.0000000000061107E-4</v>
      </c>
      <c r="M131" s="38">
        <v>0</v>
      </c>
      <c r="N131" s="38">
        <v>0</v>
      </c>
      <c r="O131" s="38">
        <f t="shared" si="22"/>
        <v>0</v>
      </c>
      <c r="P131" s="106"/>
      <c r="Q131" s="106"/>
      <c r="R131" s="38"/>
      <c r="S131" s="38">
        <v>0</v>
      </c>
      <c r="T131" s="38">
        <v>0</v>
      </c>
      <c r="U131" s="38">
        <v>0</v>
      </c>
      <c r="V131" s="38">
        <v>0</v>
      </c>
      <c r="W131" s="38">
        <v>0</v>
      </c>
      <c r="X131" s="38">
        <v>0</v>
      </c>
      <c r="Y131" s="38"/>
      <c r="Z131" s="38">
        <v>0</v>
      </c>
      <c r="AA131" s="38">
        <v>0</v>
      </c>
      <c r="AB131" s="38"/>
      <c r="AC131" s="38">
        <v>0</v>
      </c>
      <c r="AD131" s="38">
        <v>0</v>
      </c>
      <c r="AE131" s="38"/>
      <c r="AF131" s="38"/>
      <c r="AG131" s="38"/>
      <c r="AH131" s="38">
        <v>0</v>
      </c>
      <c r="AI131" s="38">
        <v>0</v>
      </c>
      <c r="AJ131" s="38">
        <f t="shared" si="24"/>
        <v>0</v>
      </c>
      <c r="AK131" s="38"/>
      <c r="AL131" s="38"/>
      <c r="AM131" s="48" t="str">
        <f>VLOOKUP(B131,'[1]JC 29.02.2024 16_Bimed_final'!$A$2:$AG$259,29,0)</f>
        <v>F.06237417-FEDEX-COMPA SA</v>
      </c>
      <c r="AN131" s="48">
        <f>VLOOKUP(B131,'[1]JC 29.02.2024 16_Bimed_final'!$A$2:$AG$259,30,0)</f>
        <v>51000198</v>
      </c>
      <c r="AO131" s="48" t="str">
        <f>VLOOKUP(B131,'[1]JC 29.02.2024 16_Bimed_final'!$A$2:$AG$259,31,0)</f>
        <v>17.02.2024</v>
      </c>
      <c r="AP131" s="48">
        <f>VLOOKUP(B131,'[1]JC 29.02.2024 16_Bimed_final'!$A$2:$AG$259,32,0)</f>
        <v>0</v>
      </c>
      <c r="AQ131" s="48" t="str">
        <f>VLOOKUP(B131,'[1]JC 29.02.2024 16_Bimed_final'!$A$2:$AG$259,33,0)</f>
        <v>RON</v>
      </c>
      <c r="AR131" s="46"/>
      <c r="AS131" s="46"/>
      <c r="AT131" s="46"/>
      <c r="AU131" s="46"/>
      <c r="AV131" s="82" t="str">
        <f t="shared" si="28"/>
        <v>02.2024</v>
      </c>
      <c r="AW131" s="128" t="str">
        <f t="shared" si="18"/>
        <v>LUNA</v>
      </c>
      <c r="AX131" s="46"/>
    </row>
    <row r="132" spans="2:50" x14ac:dyDescent="0.2">
      <c r="B132" s="86" t="s">
        <v>361</v>
      </c>
      <c r="C132" s="127" t="b">
        <v>0</v>
      </c>
      <c r="D132" s="46" t="s">
        <v>458</v>
      </c>
      <c r="E132" s="46" t="str">
        <f t="shared" si="27"/>
        <v>2024</v>
      </c>
      <c r="F132" s="48" t="s">
        <v>73</v>
      </c>
      <c r="G132" s="98" t="s">
        <v>74</v>
      </c>
      <c r="H132" s="48" t="s">
        <v>75</v>
      </c>
      <c r="I132" s="115">
        <f t="shared" si="21"/>
        <v>1051.27</v>
      </c>
      <c r="J132" s="38">
        <v>883.42</v>
      </c>
      <c r="K132" s="38">
        <v>167.85</v>
      </c>
      <c r="L132" s="106">
        <f t="shared" ref="L132:L195" si="29">J132*19%-K132</f>
        <v>-2.0000000000663931E-4</v>
      </c>
      <c r="M132" s="38">
        <v>0</v>
      </c>
      <c r="N132" s="38">
        <v>0</v>
      </c>
      <c r="O132" s="38">
        <f t="shared" si="22"/>
        <v>0</v>
      </c>
      <c r="P132" s="106"/>
      <c r="Q132" s="106"/>
      <c r="R132" s="38"/>
      <c r="S132" s="38">
        <v>0</v>
      </c>
      <c r="T132" s="38">
        <v>0</v>
      </c>
      <c r="U132" s="38">
        <v>0</v>
      </c>
      <c r="V132" s="38">
        <v>0</v>
      </c>
      <c r="W132" s="38">
        <v>0</v>
      </c>
      <c r="X132" s="38">
        <v>0</v>
      </c>
      <c r="Y132" s="38"/>
      <c r="Z132" s="38">
        <v>0</v>
      </c>
      <c r="AA132" s="38">
        <v>0</v>
      </c>
      <c r="AB132" s="38"/>
      <c r="AC132" s="38">
        <v>0</v>
      </c>
      <c r="AD132" s="38">
        <v>0</v>
      </c>
      <c r="AE132" s="38"/>
      <c r="AF132" s="38"/>
      <c r="AG132" s="38"/>
      <c r="AH132" s="38">
        <v>0</v>
      </c>
      <c r="AI132" s="38">
        <v>0</v>
      </c>
      <c r="AJ132" s="38">
        <f t="shared" si="24"/>
        <v>0</v>
      </c>
      <c r="AK132" s="38"/>
      <c r="AL132" s="38"/>
      <c r="AM132" s="48" t="str">
        <f>VLOOKUP(B132,'[1]JC 29.02.2024 16_Bimed_final'!$A$2:$AG$259,29,0)</f>
        <v>F.2800110561-DACHSER ROMA</v>
      </c>
      <c r="AN132" s="48">
        <f>VLOOKUP(B132,'[1]JC 29.02.2024 16_Bimed_final'!$A$2:$AG$259,30,0)</f>
        <v>51000228</v>
      </c>
      <c r="AO132" s="48" t="str">
        <f>VLOOKUP(B132,'[1]JC 29.02.2024 16_Bimed_final'!$A$2:$AG$259,31,0)</f>
        <v>19.02.2024</v>
      </c>
      <c r="AP132" s="48">
        <f>VLOOKUP(B132,'[1]JC 29.02.2024 16_Bimed_final'!$A$2:$AG$259,32,0)</f>
        <v>0</v>
      </c>
      <c r="AQ132" s="48" t="str">
        <f>VLOOKUP(B132,'[1]JC 29.02.2024 16_Bimed_final'!$A$2:$AG$259,33,0)</f>
        <v>RON</v>
      </c>
      <c r="AR132" s="46"/>
      <c r="AS132" s="46"/>
      <c r="AT132" s="46"/>
      <c r="AU132" s="46"/>
      <c r="AV132" s="82" t="str">
        <f t="shared" si="28"/>
        <v>02.2024</v>
      </c>
      <c r="AW132" s="128" t="str">
        <f t="shared" ref="AW132:AW195" si="30">IF(AV132="02.2024","LUNA","REGULARIZARI")</f>
        <v>LUNA</v>
      </c>
      <c r="AX132" s="46"/>
    </row>
    <row r="133" spans="2:50" x14ac:dyDescent="0.2">
      <c r="B133" s="86" t="s">
        <v>362</v>
      </c>
      <c r="C133" s="127" t="b">
        <v>0</v>
      </c>
      <c r="D133" s="46" t="s">
        <v>458</v>
      </c>
      <c r="E133" s="46" t="str">
        <f t="shared" si="27"/>
        <v>2024</v>
      </c>
      <c r="F133" s="48" t="s">
        <v>73</v>
      </c>
      <c r="G133" s="98" t="s">
        <v>74</v>
      </c>
      <c r="H133" s="48" t="s">
        <v>75</v>
      </c>
      <c r="I133" s="115">
        <f t="shared" si="21"/>
        <v>2605.96</v>
      </c>
      <c r="J133" s="38">
        <v>2189.88</v>
      </c>
      <c r="K133" s="38">
        <v>416.08</v>
      </c>
      <c r="L133" s="106">
        <f t="shared" si="29"/>
        <v>-2.7999999999792635E-3</v>
      </c>
      <c r="M133" s="38">
        <v>0</v>
      </c>
      <c r="N133" s="38">
        <v>0</v>
      </c>
      <c r="O133" s="38">
        <f t="shared" si="22"/>
        <v>0</v>
      </c>
      <c r="P133" s="106"/>
      <c r="Q133" s="106"/>
      <c r="R133" s="38"/>
      <c r="S133" s="38">
        <v>0</v>
      </c>
      <c r="T133" s="38">
        <v>0</v>
      </c>
      <c r="U133" s="38">
        <v>0</v>
      </c>
      <c r="V133" s="38">
        <v>0</v>
      </c>
      <c r="W133" s="38">
        <v>0</v>
      </c>
      <c r="X133" s="38">
        <v>0</v>
      </c>
      <c r="Y133" s="38"/>
      <c r="Z133" s="38">
        <v>0</v>
      </c>
      <c r="AA133" s="38">
        <v>0</v>
      </c>
      <c r="AB133" s="38"/>
      <c r="AC133" s="38">
        <v>0</v>
      </c>
      <c r="AD133" s="38">
        <v>0</v>
      </c>
      <c r="AE133" s="38"/>
      <c r="AF133" s="38"/>
      <c r="AG133" s="38"/>
      <c r="AH133" s="38">
        <v>0</v>
      </c>
      <c r="AI133" s="38">
        <v>0</v>
      </c>
      <c r="AJ133" s="38">
        <f t="shared" si="24"/>
        <v>0</v>
      </c>
      <c r="AK133" s="38"/>
      <c r="AL133" s="38"/>
      <c r="AM133" s="48" t="str">
        <f>VLOOKUP(B133,'[1]JC 29.02.2024 16_Bimed_final'!$A$2:$AG$259,29,0)</f>
        <v>F.2800110562-DACHSER ROM</v>
      </c>
      <c r="AN133" s="48">
        <f>VLOOKUP(B133,'[1]JC 29.02.2024 16_Bimed_final'!$A$2:$AG$259,30,0)</f>
        <v>51000232</v>
      </c>
      <c r="AO133" s="48" t="str">
        <f>VLOOKUP(B133,'[1]JC 29.02.2024 16_Bimed_final'!$A$2:$AG$259,31,0)</f>
        <v>19.02.2024</v>
      </c>
      <c r="AP133" s="48">
        <f>VLOOKUP(B133,'[1]JC 29.02.2024 16_Bimed_final'!$A$2:$AG$259,32,0)</f>
        <v>0</v>
      </c>
      <c r="AQ133" s="48" t="str">
        <f>VLOOKUP(B133,'[1]JC 29.02.2024 16_Bimed_final'!$A$2:$AG$259,33,0)</f>
        <v>RON</v>
      </c>
      <c r="AR133" s="46"/>
      <c r="AS133" s="46"/>
      <c r="AT133" s="46"/>
      <c r="AU133" s="46"/>
      <c r="AV133" s="82" t="str">
        <f t="shared" si="28"/>
        <v>02.2024</v>
      </c>
      <c r="AW133" s="128" t="str">
        <f t="shared" si="30"/>
        <v>LUNA</v>
      </c>
      <c r="AX133" s="46"/>
    </row>
    <row r="134" spans="2:50" x14ac:dyDescent="0.2">
      <c r="B134" s="86" t="s">
        <v>363</v>
      </c>
      <c r="C134" s="127" t="b">
        <v>0</v>
      </c>
      <c r="D134" s="46" t="s">
        <v>459</v>
      </c>
      <c r="E134" s="46" t="str">
        <f t="shared" si="27"/>
        <v>2024</v>
      </c>
      <c r="F134" s="48" t="s">
        <v>243</v>
      </c>
      <c r="G134" s="98" t="s">
        <v>252</v>
      </c>
      <c r="H134" s="48" t="s">
        <v>75</v>
      </c>
      <c r="I134" s="115">
        <f t="shared" si="21"/>
        <v>8872.64</v>
      </c>
      <c r="J134" s="38">
        <v>7456</v>
      </c>
      <c r="K134" s="38">
        <v>1416.64</v>
      </c>
      <c r="L134" s="106">
        <f t="shared" si="29"/>
        <v>0</v>
      </c>
      <c r="M134" s="38">
        <v>0</v>
      </c>
      <c r="N134" s="38">
        <v>0</v>
      </c>
      <c r="O134" s="38">
        <f t="shared" si="22"/>
        <v>0</v>
      </c>
      <c r="P134" s="106"/>
      <c r="Q134" s="106"/>
      <c r="R134" s="38"/>
      <c r="S134" s="38">
        <v>0</v>
      </c>
      <c r="T134" s="38">
        <v>0</v>
      </c>
      <c r="U134" s="38">
        <v>0</v>
      </c>
      <c r="V134" s="38">
        <v>0</v>
      </c>
      <c r="W134" s="38">
        <v>0</v>
      </c>
      <c r="X134" s="38">
        <v>0</v>
      </c>
      <c r="Y134" s="38"/>
      <c r="Z134" s="38">
        <v>0</v>
      </c>
      <c r="AA134" s="38">
        <v>0</v>
      </c>
      <c r="AB134" s="38"/>
      <c r="AC134" s="38">
        <v>0</v>
      </c>
      <c r="AD134" s="38">
        <v>0</v>
      </c>
      <c r="AE134" s="38"/>
      <c r="AF134" s="38"/>
      <c r="AG134" s="38"/>
      <c r="AH134" s="38">
        <v>0</v>
      </c>
      <c r="AI134" s="38">
        <v>0</v>
      </c>
      <c r="AJ134" s="38">
        <f t="shared" si="24"/>
        <v>0</v>
      </c>
      <c r="AK134" s="38"/>
      <c r="AL134" s="38"/>
      <c r="AM134" s="48" t="str">
        <f>VLOOKUP(B134,'[1]JC 29.02.2024 16_Bimed_final'!$A$2:$AG$259,29,0)</f>
        <v>F.000177-ECOOL LUB TRADIN</v>
      </c>
      <c r="AN134" s="48">
        <f>VLOOKUP(B134,'[1]JC 29.02.2024 16_Bimed_final'!$A$2:$AG$259,30,0)</f>
        <v>51000199</v>
      </c>
      <c r="AO134" s="48" t="str">
        <f>VLOOKUP(B134,'[1]JC 29.02.2024 16_Bimed_final'!$A$2:$AG$259,31,0)</f>
        <v>20.02.2024</v>
      </c>
      <c r="AP134" s="48">
        <f>VLOOKUP(B134,'[1]JC 29.02.2024 16_Bimed_final'!$A$2:$AG$259,32,0)</f>
        <v>0</v>
      </c>
      <c r="AQ134" s="48" t="str">
        <f>VLOOKUP(B134,'[1]JC 29.02.2024 16_Bimed_final'!$A$2:$AG$259,33,0)</f>
        <v>RON</v>
      </c>
      <c r="AR134" s="46"/>
      <c r="AS134" s="46"/>
      <c r="AT134" s="46"/>
      <c r="AU134" s="46"/>
      <c r="AV134" s="82" t="str">
        <f t="shared" si="28"/>
        <v>02.2024</v>
      </c>
      <c r="AW134" s="128" t="str">
        <f t="shared" si="30"/>
        <v>LUNA</v>
      </c>
      <c r="AX134" s="46"/>
    </row>
    <row r="135" spans="2:50" x14ac:dyDescent="0.2">
      <c r="B135" s="86" t="s">
        <v>364</v>
      </c>
      <c r="C135" s="127" t="b">
        <v>0</v>
      </c>
      <c r="D135" s="46" t="s">
        <v>459</v>
      </c>
      <c r="E135" s="46" t="str">
        <f t="shared" si="27"/>
        <v>2024</v>
      </c>
      <c r="F135" s="48" t="s">
        <v>98</v>
      </c>
      <c r="G135" s="98" t="s">
        <v>99</v>
      </c>
      <c r="H135" s="48" t="s">
        <v>75</v>
      </c>
      <c r="I135" s="115">
        <f t="shared" si="21"/>
        <v>1134.78</v>
      </c>
      <c r="J135" s="38">
        <v>953.6</v>
      </c>
      <c r="K135" s="38">
        <v>181.18</v>
      </c>
      <c r="L135" s="106">
        <f t="shared" si="29"/>
        <v>3.9999999999906777E-3</v>
      </c>
      <c r="M135" s="38">
        <v>0</v>
      </c>
      <c r="N135" s="38">
        <v>0</v>
      </c>
      <c r="O135" s="38">
        <f t="shared" si="22"/>
        <v>0</v>
      </c>
      <c r="P135" s="106"/>
      <c r="Q135" s="106"/>
      <c r="R135" s="38"/>
      <c r="S135" s="38">
        <v>0</v>
      </c>
      <c r="T135" s="38">
        <v>0</v>
      </c>
      <c r="U135" s="38">
        <v>0</v>
      </c>
      <c r="V135" s="38">
        <v>0</v>
      </c>
      <c r="W135" s="38">
        <v>0</v>
      </c>
      <c r="X135" s="38">
        <v>0</v>
      </c>
      <c r="Y135" s="38"/>
      <c r="Z135" s="38">
        <v>0</v>
      </c>
      <c r="AA135" s="38">
        <v>0</v>
      </c>
      <c r="AB135" s="38"/>
      <c r="AC135" s="38">
        <v>0</v>
      </c>
      <c r="AD135" s="38">
        <v>0</v>
      </c>
      <c r="AE135" s="38"/>
      <c r="AF135" s="38"/>
      <c r="AG135" s="38"/>
      <c r="AH135" s="38">
        <v>0</v>
      </c>
      <c r="AI135" s="38">
        <v>0</v>
      </c>
      <c r="AJ135" s="38">
        <f t="shared" si="24"/>
        <v>0</v>
      </c>
      <c r="AK135" s="38"/>
      <c r="AL135" s="38"/>
      <c r="AM135" s="48" t="str">
        <f>VLOOKUP(B135,'[1]JC 29.02.2024 16_Bimed_final'!$A$2:$AG$259,29,0)</f>
        <v>F.RSI-759253-ROMSAN INTER</v>
      </c>
      <c r="AN135" s="48">
        <f>VLOOKUP(B135,'[1]JC 29.02.2024 16_Bimed_final'!$A$2:$AG$259,30,0)</f>
        <v>51000200</v>
      </c>
      <c r="AO135" s="48" t="str">
        <f>VLOOKUP(B135,'[1]JC 29.02.2024 16_Bimed_final'!$A$2:$AG$259,31,0)</f>
        <v>20.02.2024</v>
      </c>
      <c r="AP135" s="48">
        <f>VLOOKUP(B135,'[1]JC 29.02.2024 16_Bimed_final'!$A$2:$AG$259,32,0)</f>
        <v>0</v>
      </c>
      <c r="AQ135" s="48" t="str">
        <f>VLOOKUP(B135,'[1]JC 29.02.2024 16_Bimed_final'!$A$2:$AG$259,33,0)</f>
        <v>RON</v>
      </c>
      <c r="AR135" s="46"/>
      <c r="AS135" s="46"/>
      <c r="AT135" s="46"/>
      <c r="AU135" s="46"/>
      <c r="AV135" s="82" t="str">
        <f t="shared" si="28"/>
        <v>02.2024</v>
      </c>
      <c r="AW135" s="128" t="str">
        <f t="shared" si="30"/>
        <v>LUNA</v>
      </c>
      <c r="AX135" s="46"/>
    </row>
    <row r="136" spans="2:50" x14ac:dyDescent="0.2">
      <c r="B136" s="86" t="s">
        <v>365</v>
      </c>
      <c r="C136" s="127" t="b">
        <v>0</v>
      </c>
      <c r="D136" s="46" t="s">
        <v>459</v>
      </c>
      <c r="E136" s="46" t="str">
        <f t="shared" si="27"/>
        <v>2024</v>
      </c>
      <c r="F136" s="48" t="s">
        <v>98</v>
      </c>
      <c r="G136" s="98" t="s">
        <v>99</v>
      </c>
      <c r="H136" s="48" t="s">
        <v>75</v>
      </c>
      <c r="I136" s="115">
        <f t="shared" ref="I136:I199" si="31">J136+K136</f>
        <v>2862.46</v>
      </c>
      <c r="J136" s="38">
        <v>2405.4299999999998</v>
      </c>
      <c r="K136" s="38">
        <v>457.03</v>
      </c>
      <c r="L136" s="106">
        <f t="shared" si="29"/>
        <v>1.7000000000280124E-3</v>
      </c>
      <c r="M136" s="38">
        <v>0</v>
      </c>
      <c r="N136" s="38">
        <v>0</v>
      </c>
      <c r="O136" s="38">
        <f t="shared" si="22"/>
        <v>0</v>
      </c>
      <c r="P136" s="106"/>
      <c r="Q136" s="106"/>
      <c r="R136" s="38"/>
      <c r="S136" s="38">
        <v>0</v>
      </c>
      <c r="T136" s="38">
        <v>0</v>
      </c>
      <c r="U136" s="38">
        <v>0</v>
      </c>
      <c r="V136" s="38">
        <v>0</v>
      </c>
      <c r="W136" s="38">
        <v>0</v>
      </c>
      <c r="X136" s="38">
        <v>0</v>
      </c>
      <c r="Y136" s="38"/>
      <c r="Z136" s="38">
        <v>0</v>
      </c>
      <c r="AA136" s="38">
        <v>0</v>
      </c>
      <c r="AB136" s="38"/>
      <c r="AC136" s="38">
        <v>0</v>
      </c>
      <c r="AD136" s="38">
        <v>0</v>
      </c>
      <c r="AE136" s="38"/>
      <c r="AF136" s="38"/>
      <c r="AG136" s="38"/>
      <c r="AH136" s="38">
        <v>0</v>
      </c>
      <c r="AI136" s="38">
        <v>0</v>
      </c>
      <c r="AJ136" s="38">
        <f t="shared" si="24"/>
        <v>0</v>
      </c>
      <c r="AK136" s="38"/>
      <c r="AL136" s="38"/>
      <c r="AM136" s="48" t="str">
        <f>VLOOKUP(B136,'[1]JC 29.02.2024 16_Bimed_final'!$A$2:$AG$259,29,0)</f>
        <v>F.RSI-759252-ROMSAN INTER</v>
      </c>
      <c r="AN136" s="48">
        <f>VLOOKUP(B136,'[1]JC 29.02.2024 16_Bimed_final'!$A$2:$AG$259,30,0)</f>
        <v>51000201</v>
      </c>
      <c r="AO136" s="48" t="str">
        <f>VLOOKUP(B136,'[1]JC 29.02.2024 16_Bimed_final'!$A$2:$AG$259,31,0)</f>
        <v>20.02.2024</v>
      </c>
      <c r="AP136" s="48">
        <f>VLOOKUP(B136,'[1]JC 29.02.2024 16_Bimed_final'!$A$2:$AG$259,32,0)</f>
        <v>0</v>
      </c>
      <c r="AQ136" s="48" t="str">
        <f>VLOOKUP(B136,'[1]JC 29.02.2024 16_Bimed_final'!$A$2:$AG$259,33,0)</f>
        <v>RON</v>
      </c>
      <c r="AR136" s="46"/>
      <c r="AS136" s="46"/>
      <c r="AT136" s="46"/>
      <c r="AU136" s="46"/>
      <c r="AV136" s="82" t="str">
        <f t="shared" si="28"/>
        <v>02.2024</v>
      </c>
      <c r="AW136" s="128" t="str">
        <f t="shared" si="30"/>
        <v>LUNA</v>
      </c>
      <c r="AX136" s="46"/>
    </row>
    <row r="137" spans="2:50" x14ac:dyDescent="0.2">
      <c r="B137" s="86" t="s">
        <v>366</v>
      </c>
      <c r="C137" s="127" t="b">
        <v>0</v>
      </c>
      <c r="D137" s="46" t="s">
        <v>459</v>
      </c>
      <c r="E137" s="46" t="str">
        <f t="shared" si="27"/>
        <v>2024</v>
      </c>
      <c r="F137" s="48" t="s">
        <v>481</v>
      </c>
      <c r="G137" s="98" t="s">
        <v>508</v>
      </c>
      <c r="H137" s="48" t="s">
        <v>75</v>
      </c>
      <c r="I137" s="115">
        <f t="shared" si="31"/>
        <v>556.77</v>
      </c>
      <c r="J137" s="38">
        <v>467.87</v>
      </c>
      <c r="K137" s="38">
        <v>88.9</v>
      </c>
      <c r="L137" s="106">
        <f t="shared" si="29"/>
        <v>-4.6999999999997044E-3</v>
      </c>
      <c r="M137" s="38">
        <v>0</v>
      </c>
      <c r="N137" s="38">
        <v>0</v>
      </c>
      <c r="O137" s="38">
        <f t="shared" si="22"/>
        <v>0</v>
      </c>
      <c r="P137" s="106"/>
      <c r="Q137" s="106"/>
      <c r="R137" s="38"/>
      <c r="S137" s="38">
        <v>0</v>
      </c>
      <c r="T137" s="38">
        <v>0</v>
      </c>
      <c r="U137" s="38">
        <v>0</v>
      </c>
      <c r="V137" s="38">
        <v>0</v>
      </c>
      <c r="W137" s="38">
        <v>0</v>
      </c>
      <c r="X137" s="38">
        <v>0</v>
      </c>
      <c r="Y137" s="38"/>
      <c r="Z137" s="38">
        <v>0</v>
      </c>
      <c r="AA137" s="38">
        <v>0</v>
      </c>
      <c r="AB137" s="38"/>
      <c r="AC137" s="38">
        <v>0</v>
      </c>
      <c r="AD137" s="38">
        <v>0</v>
      </c>
      <c r="AE137" s="38"/>
      <c r="AF137" s="38"/>
      <c r="AG137" s="38"/>
      <c r="AH137" s="38">
        <v>0</v>
      </c>
      <c r="AI137" s="38">
        <v>0</v>
      </c>
      <c r="AJ137" s="38">
        <f t="shared" si="24"/>
        <v>0</v>
      </c>
      <c r="AK137" s="38"/>
      <c r="AL137" s="38"/>
      <c r="AM137" s="48" t="str">
        <f>VLOOKUP(B137,'[1]JC 29.02.2024 16_Bimed_final'!$A$2:$AG$259,29,0)</f>
        <v>F.18200-MDM STANDARD-SUBL</v>
      </c>
      <c r="AN137" s="48">
        <f>VLOOKUP(B137,'[1]JC 29.02.2024 16_Bimed_final'!$A$2:$AG$259,30,0)</f>
        <v>51000217</v>
      </c>
      <c r="AO137" s="48" t="str">
        <f>VLOOKUP(B137,'[1]JC 29.02.2024 16_Bimed_final'!$A$2:$AG$259,31,0)</f>
        <v>20.02.2024</v>
      </c>
      <c r="AP137" s="48">
        <f>VLOOKUP(B137,'[1]JC 29.02.2024 16_Bimed_final'!$A$2:$AG$259,32,0)</f>
        <v>0</v>
      </c>
      <c r="AQ137" s="48" t="str">
        <f>VLOOKUP(B137,'[1]JC 29.02.2024 16_Bimed_final'!$A$2:$AG$259,33,0)</f>
        <v>RON</v>
      </c>
      <c r="AR137" s="46"/>
      <c r="AS137" s="46"/>
      <c r="AT137" s="46"/>
      <c r="AU137" s="46"/>
      <c r="AV137" s="82" t="str">
        <f t="shared" si="28"/>
        <v>02.2024</v>
      </c>
      <c r="AW137" s="128" t="str">
        <f t="shared" si="30"/>
        <v>LUNA</v>
      </c>
      <c r="AX137" s="46"/>
    </row>
    <row r="138" spans="2:50" x14ac:dyDescent="0.2">
      <c r="B138" s="86" t="s">
        <v>367</v>
      </c>
      <c r="C138" s="127" t="b">
        <v>0</v>
      </c>
      <c r="D138" s="46" t="s">
        <v>459</v>
      </c>
      <c r="E138" s="46" t="str">
        <f t="shared" si="27"/>
        <v>2024</v>
      </c>
      <c r="F138" s="48" t="s">
        <v>482</v>
      </c>
      <c r="G138" s="98" t="s">
        <v>509</v>
      </c>
      <c r="H138" s="48" t="s">
        <v>75</v>
      </c>
      <c r="I138" s="115">
        <f t="shared" si="31"/>
        <v>2665.35</v>
      </c>
      <c r="J138" s="38">
        <v>2239.79</v>
      </c>
      <c r="K138" s="38">
        <v>425.56</v>
      </c>
      <c r="L138" s="106">
        <f t="shared" si="29"/>
        <v>9.9999999974897946E-5</v>
      </c>
      <c r="M138" s="38">
        <v>0</v>
      </c>
      <c r="N138" s="38">
        <v>0</v>
      </c>
      <c r="O138" s="38">
        <f t="shared" si="22"/>
        <v>0</v>
      </c>
      <c r="P138" s="106"/>
      <c r="Q138" s="106"/>
      <c r="R138" s="38"/>
      <c r="S138" s="38">
        <v>0</v>
      </c>
      <c r="T138" s="38">
        <v>0</v>
      </c>
      <c r="U138" s="38">
        <v>0</v>
      </c>
      <c r="V138" s="38">
        <v>0</v>
      </c>
      <c r="W138" s="38">
        <v>0</v>
      </c>
      <c r="X138" s="38">
        <v>0</v>
      </c>
      <c r="Y138" s="38"/>
      <c r="Z138" s="38">
        <v>0</v>
      </c>
      <c r="AA138" s="38">
        <v>0</v>
      </c>
      <c r="AB138" s="38"/>
      <c r="AC138" s="38">
        <v>0</v>
      </c>
      <c r="AD138" s="38">
        <v>0</v>
      </c>
      <c r="AE138" s="38"/>
      <c r="AF138" s="38"/>
      <c r="AG138" s="38"/>
      <c r="AH138" s="38">
        <v>0</v>
      </c>
      <c r="AI138" s="38">
        <v>0</v>
      </c>
      <c r="AJ138" s="38">
        <f t="shared" si="24"/>
        <v>0</v>
      </c>
      <c r="AK138" s="38"/>
      <c r="AL138" s="38"/>
      <c r="AM138" s="48" t="str">
        <f>VLOOKUP(B138,'[1]JC 29.02.2024 16_Bimed_final'!$A$2:$AG$259,29,0)</f>
        <v>F.20240079-TECHNOLOGY SA-</v>
      </c>
      <c r="AN138" s="48">
        <f>VLOOKUP(B138,'[1]JC 29.02.2024 16_Bimed_final'!$A$2:$AG$259,30,0)</f>
        <v>51000223</v>
      </c>
      <c r="AO138" s="48" t="str">
        <f>VLOOKUP(B138,'[1]JC 29.02.2024 16_Bimed_final'!$A$2:$AG$259,31,0)</f>
        <v>20.02.2024</v>
      </c>
      <c r="AP138" s="48">
        <f>VLOOKUP(B138,'[1]JC 29.02.2024 16_Bimed_final'!$A$2:$AG$259,32,0)</f>
        <v>0</v>
      </c>
      <c r="AQ138" s="48" t="str">
        <f>VLOOKUP(B138,'[1]JC 29.02.2024 16_Bimed_final'!$A$2:$AG$259,33,0)</f>
        <v>RON</v>
      </c>
      <c r="AR138" s="46"/>
      <c r="AS138" s="46"/>
      <c r="AT138" s="46"/>
      <c r="AU138" s="46"/>
      <c r="AV138" s="82" t="str">
        <f t="shared" si="28"/>
        <v>02.2024</v>
      </c>
      <c r="AW138" s="128" t="str">
        <f t="shared" si="30"/>
        <v>LUNA</v>
      </c>
      <c r="AX138" s="46"/>
    </row>
    <row r="139" spans="2:50" x14ac:dyDescent="0.2">
      <c r="B139" s="86" t="s">
        <v>368</v>
      </c>
      <c r="C139" s="127" t="b">
        <v>0</v>
      </c>
      <c r="D139" s="46" t="s">
        <v>459</v>
      </c>
      <c r="E139" s="46" t="str">
        <f t="shared" si="27"/>
        <v>2024</v>
      </c>
      <c r="F139" s="48" t="s">
        <v>73</v>
      </c>
      <c r="G139" s="98" t="s">
        <v>74</v>
      </c>
      <c r="H139" s="48" t="s">
        <v>75</v>
      </c>
      <c r="I139" s="115">
        <f t="shared" si="31"/>
        <v>411.66</v>
      </c>
      <c r="J139" s="38">
        <v>345.93</v>
      </c>
      <c r="K139" s="38">
        <v>65.73</v>
      </c>
      <c r="L139" s="106">
        <f t="shared" si="29"/>
        <v>-3.2999999999958618E-3</v>
      </c>
      <c r="M139" s="38">
        <v>0</v>
      </c>
      <c r="N139" s="38">
        <v>0</v>
      </c>
      <c r="O139" s="38">
        <f t="shared" si="22"/>
        <v>0</v>
      </c>
      <c r="P139" s="106"/>
      <c r="Q139" s="106"/>
      <c r="R139" s="38"/>
      <c r="S139" s="38">
        <v>0</v>
      </c>
      <c r="T139" s="38">
        <v>0</v>
      </c>
      <c r="U139" s="38">
        <v>0</v>
      </c>
      <c r="V139" s="38">
        <v>0</v>
      </c>
      <c r="W139" s="38">
        <v>0</v>
      </c>
      <c r="X139" s="38">
        <v>0</v>
      </c>
      <c r="Y139" s="38"/>
      <c r="Z139" s="38">
        <v>0</v>
      </c>
      <c r="AA139" s="38">
        <v>0</v>
      </c>
      <c r="AB139" s="38"/>
      <c r="AC139" s="38">
        <v>0</v>
      </c>
      <c r="AD139" s="38">
        <v>0</v>
      </c>
      <c r="AE139" s="38"/>
      <c r="AF139" s="38"/>
      <c r="AG139" s="38"/>
      <c r="AH139" s="38">
        <v>0</v>
      </c>
      <c r="AI139" s="38">
        <v>0</v>
      </c>
      <c r="AJ139" s="38">
        <f t="shared" si="24"/>
        <v>0</v>
      </c>
      <c r="AK139" s="38"/>
      <c r="AL139" s="38"/>
      <c r="AM139" s="48" t="str">
        <f>VLOOKUP(B139,'[1]JC 29.02.2024 16_Bimed_final'!$A$2:$AG$259,29,0)</f>
        <v>F.2800110643-DACHSER ROMA</v>
      </c>
      <c r="AN139" s="48">
        <f>VLOOKUP(B139,'[1]JC 29.02.2024 16_Bimed_final'!$A$2:$AG$259,30,0)</f>
        <v>51000225</v>
      </c>
      <c r="AO139" s="48" t="str">
        <f>VLOOKUP(B139,'[1]JC 29.02.2024 16_Bimed_final'!$A$2:$AG$259,31,0)</f>
        <v>20.02.2024</v>
      </c>
      <c r="AP139" s="48">
        <f>VLOOKUP(B139,'[1]JC 29.02.2024 16_Bimed_final'!$A$2:$AG$259,32,0)</f>
        <v>0</v>
      </c>
      <c r="AQ139" s="48" t="str">
        <f>VLOOKUP(B139,'[1]JC 29.02.2024 16_Bimed_final'!$A$2:$AG$259,33,0)</f>
        <v>RON</v>
      </c>
      <c r="AR139" s="46"/>
      <c r="AS139" s="46"/>
      <c r="AT139" s="46"/>
      <c r="AU139" s="46"/>
      <c r="AV139" s="82" t="str">
        <f t="shared" si="28"/>
        <v>02.2024</v>
      </c>
      <c r="AW139" s="128" t="str">
        <f t="shared" si="30"/>
        <v>LUNA</v>
      </c>
      <c r="AX139" s="46"/>
    </row>
    <row r="140" spans="2:50" x14ac:dyDescent="0.2">
      <c r="B140" s="86" t="s">
        <v>369</v>
      </c>
      <c r="C140" s="127" t="b">
        <v>0</v>
      </c>
      <c r="D140" s="46" t="s">
        <v>459</v>
      </c>
      <c r="E140" s="46" t="str">
        <f t="shared" si="27"/>
        <v>2024</v>
      </c>
      <c r="F140" s="48" t="s">
        <v>73</v>
      </c>
      <c r="G140" s="98" t="s">
        <v>74</v>
      </c>
      <c r="H140" s="48" t="s">
        <v>75</v>
      </c>
      <c r="I140" s="115">
        <f t="shared" si="31"/>
        <v>-74.039999999999992</v>
      </c>
      <c r="J140" s="38">
        <v>-62.22</v>
      </c>
      <c r="K140" s="38">
        <v>-11.82</v>
      </c>
      <c r="L140" s="106">
        <f t="shared" si="29"/>
        <v>-1.7999999999993577E-3</v>
      </c>
      <c r="M140" s="38">
        <v>0</v>
      </c>
      <c r="N140" s="38">
        <v>0</v>
      </c>
      <c r="O140" s="38">
        <f t="shared" si="22"/>
        <v>0</v>
      </c>
      <c r="P140" s="106"/>
      <c r="Q140" s="106"/>
      <c r="R140" s="38"/>
      <c r="S140" s="38">
        <v>0</v>
      </c>
      <c r="T140" s="38">
        <v>0</v>
      </c>
      <c r="U140" s="38">
        <v>0</v>
      </c>
      <c r="V140" s="38">
        <v>0</v>
      </c>
      <c r="W140" s="38">
        <v>0</v>
      </c>
      <c r="X140" s="38">
        <v>0</v>
      </c>
      <c r="Y140" s="38"/>
      <c r="Z140" s="38">
        <v>0</v>
      </c>
      <c r="AA140" s="38">
        <v>0</v>
      </c>
      <c r="AB140" s="38"/>
      <c r="AC140" s="38">
        <v>0</v>
      </c>
      <c r="AD140" s="38">
        <v>0</v>
      </c>
      <c r="AE140" s="38"/>
      <c r="AF140" s="38"/>
      <c r="AG140" s="38"/>
      <c r="AH140" s="38">
        <v>0</v>
      </c>
      <c r="AI140" s="38">
        <v>0</v>
      </c>
      <c r="AJ140" s="38">
        <f t="shared" si="24"/>
        <v>0</v>
      </c>
      <c r="AK140" s="38"/>
      <c r="AL140" s="38"/>
      <c r="AM140" s="48" t="str">
        <f>VLOOKUP(B140,'[1]JC 29.02.2024 16_Bimed_final'!$A$2:$AG$259,29,0)</f>
        <v>F.2800110697-STORNO ASIGU</v>
      </c>
      <c r="AN140" s="48">
        <f>VLOOKUP(B140,'[1]JC 29.02.2024 16_Bimed_final'!$A$2:$AG$259,30,0)</f>
        <v>51000226</v>
      </c>
      <c r="AO140" s="48" t="str">
        <f>VLOOKUP(B140,'[1]JC 29.02.2024 16_Bimed_final'!$A$2:$AG$259,31,0)</f>
        <v>20.02.2024</v>
      </c>
      <c r="AP140" s="48">
        <f>VLOOKUP(B140,'[1]JC 29.02.2024 16_Bimed_final'!$A$2:$AG$259,32,0)</f>
        <v>0</v>
      </c>
      <c r="AQ140" s="48" t="str">
        <f>VLOOKUP(B140,'[1]JC 29.02.2024 16_Bimed_final'!$A$2:$AG$259,33,0)</f>
        <v>RON</v>
      </c>
      <c r="AR140" s="46"/>
      <c r="AS140" s="46"/>
      <c r="AT140" s="46"/>
      <c r="AU140" s="46"/>
      <c r="AV140" s="82" t="str">
        <f t="shared" si="28"/>
        <v>02.2024</v>
      </c>
      <c r="AW140" s="128" t="str">
        <f t="shared" si="30"/>
        <v>LUNA</v>
      </c>
      <c r="AX140" s="46"/>
    </row>
    <row r="141" spans="2:50" x14ac:dyDescent="0.2">
      <c r="B141" s="86" t="s">
        <v>370</v>
      </c>
      <c r="C141" s="127" t="b">
        <v>0</v>
      </c>
      <c r="D141" s="46" t="s">
        <v>459</v>
      </c>
      <c r="E141" s="46" t="str">
        <f t="shared" si="27"/>
        <v>2024</v>
      </c>
      <c r="F141" s="48" t="s">
        <v>73</v>
      </c>
      <c r="G141" s="98" t="s">
        <v>74</v>
      </c>
      <c r="H141" s="48" t="s">
        <v>75</v>
      </c>
      <c r="I141" s="115">
        <f t="shared" si="31"/>
        <v>74.039999999999992</v>
      </c>
      <c r="J141" s="38">
        <v>62.22</v>
      </c>
      <c r="K141" s="38">
        <v>11.82</v>
      </c>
      <c r="L141" s="106">
        <f t="shared" si="29"/>
        <v>1.7999999999993577E-3</v>
      </c>
      <c r="M141" s="38">
        <v>0</v>
      </c>
      <c r="N141" s="38">
        <v>0</v>
      </c>
      <c r="O141" s="38">
        <f t="shared" si="22"/>
        <v>0</v>
      </c>
      <c r="P141" s="106"/>
      <c r="Q141" s="106"/>
      <c r="R141" s="38"/>
      <c r="S141" s="38">
        <v>0</v>
      </c>
      <c r="T141" s="38">
        <v>0</v>
      </c>
      <c r="U141" s="38">
        <v>0</v>
      </c>
      <c r="V141" s="38">
        <v>0</v>
      </c>
      <c r="W141" s="38">
        <v>0</v>
      </c>
      <c r="X141" s="38">
        <v>0</v>
      </c>
      <c r="Y141" s="38"/>
      <c r="Z141" s="38">
        <v>0</v>
      </c>
      <c r="AA141" s="38">
        <v>0</v>
      </c>
      <c r="AB141" s="38"/>
      <c r="AC141" s="38">
        <v>0</v>
      </c>
      <c r="AD141" s="38">
        <v>0</v>
      </c>
      <c r="AE141" s="38"/>
      <c r="AF141" s="38"/>
      <c r="AG141" s="38"/>
      <c r="AH141" s="38">
        <v>0</v>
      </c>
      <c r="AI141" s="38">
        <v>0</v>
      </c>
      <c r="AJ141" s="38">
        <f t="shared" si="24"/>
        <v>0</v>
      </c>
      <c r="AK141" s="38"/>
      <c r="AL141" s="38"/>
      <c r="AM141" s="48" t="str">
        <f>VLOOKUP(B141,'[1]JC 29.02.2024 16_Bimed_final'!$A$2:$AG$259,29,0)</f>
        <v>F.2800110689-DACHSER ROMA</v>
      </c>
      <c r="AN141" s="48">
        <f>VLOOKUP(B141,'[1]JC 29.02.2024 16_Bimed_final'!$A$2:$AG$259,30,0)</f>
        <v>51000229</v>
      </c>
      <c r="AO141" s="48" t="str">
        <f>VLOOKUP(B141,'[1]JC 29.02.2024 16_Bimed_final'!$A$2:$AG$259,31,0)</f>
        <v>20.02.2024</v>
      </c>
      <c r="AP141" s="48">
        <f>VLOOKUP(B141,'[1]JC 29.02.2024 16_Bimed_final'!$A$2:$AG$259,32,0)</f>
        <v>0</v>
      </c>
      <c r="AQ141" s="48" t="str">
        <f>VLOOKUP(B141,'[1]JC 29.02.2024 16_Bimed_final'!$A$2:$AG$259,33,0)</f>
        <v>RON</v>
      </c>
      <c r="AR141" s="46"/>
      <c r="AS141" s="46"/>
      <c r="AT141" s="46"/>
      <c r="AU141" s="46"/>
      <c r="AV141" s="82" t="str">
        <f t="shared" si="28"/>
        <v>02.2024</v>
      </c>
      <c r="AW141" s="128" t="str">
        <f t="shared" si="30"/>
        <v>LUNA</v>
      </c>
      <c r="AX141" s="46"/>
    </row>
    <row r="142" spans="2:50" x14ac:dyDescent="0.2">
      <c r="B142" s="86" t="s">
        <v>370</v>
      </c>
      <c r="C142" s="127" t="b">
        <v>0</v>
      </c>
      <c r="D142" s="46" t="s">
        <v>459</v>
      </c>
      <c r="E142" s="46" t="str">
        <f t="shared" si="27"/>
        <v>2024</v>
      </c>
      <c r="F142" s="48" t="s">
        <v>73</v>
      </c>
      <c r="G142" s="98" t="s">
        <v>74</v>
      </c>
      <c r="H142" s="48" t="s">
        <v>75</v>
      </c>
      <c r="I142" s="115">
        <f t="shared" si="31"/>
        <v>-74.039999999999992</v>
      </c>
      <c r="J142" s="38">
        <v>-62.22</v>
      </c>
      <c r="K142" s="38">
        <v>-11.82</v>
      </c>
      <c r="L142" s="106">
        <f t="shared" si="29"/>
        <v>-1.7999999999993577E-3</v>
      </c>
      <c r="M142" s="38">
        <v>0</v>
      </c>
      <c r="N142" s="38">
        <v>0</v>
      </c>
      <c r="O142" s="38">
        <f t="shared" si="22"/>
        <v>0</v>
      </c>
      <c r="P142" s="106"/>
      <c r="Q142" s="106"/>
      <c r="R142" s="38"/>
      <c r="S142" s="38">
        <v>0</v>
      </c>
      <c r="T142" s="38">
        <v>0</v>
      </c>
      <c r="U142" s="38">
        <v>0</v>
      </c>
      <c r="V142" s="38">
        <v>0</v>
      </c>
      <c r="W142" s="38">
        <v>0</v>
      </c>
      <c r="X142" s="38">
        <v>0</v>
      </c>
      <c r="Y142" s="38"/>
      <c r="Z142" s="38">
        <v>0</v>
      </c>
      <c r="AA142" s="38">
        <v>0</v>
      </c>
      <c r="AB142" s="38"/>
      <c r="AC142" s="38">
        <v>0</v>
      </c>
      <c r="AD142" s="38">
        <v>0</v>
      </c>
      <c r="AE142" s="38"/>
      <c r="AF142" s="38"/>
      <c r="AG142" s="38"/>
      <c r="AH142" s="38">
        <v>0</v>
      </c>
      <c r="AI142" s="38">
        <v>0</v>
      </c>
      <c r="AJ142" s="38">
        <f t="shared" si="24"/>
        <v>0</v>
      </c>
      <c r="AK142" s="38"/>
      <c r="AL142" s="38"/>
      <c r="AM142" s="48" t="str">
        <f>VLOOKUP(B142,'[1]JC 29.02.2024 16_Bimed_final'!$A$2:$AG$259,29,0)</f>
        <v>F.2800110689-DACHSER ROMA</v>
      </c>
      <c r="AN142" s="48">
        <f>VLOOKUP(B142,'[1]JC 29.02.2024 16_Bimed_final'!$A$2:$AG$259,30,0)</f>
        <v>51000229</v>
      </c>
      <c r="AO142" s="48" t="str">
        <f>VLOOKUP(B142,'[1]JC 29.02.2024 16_Bimed_final'!$A$2:$AG$259,31,0)</f>
        <v>20.02.2024</v>
      </c>
      <c r="AP142" s="48">
        <f>VLOOKUP(B142,'[1]JC 29.02.2024 16_Bimed_final'!$A$2:$AG$259,32,0)</f>
        <v>0</v>
      </c>
      <c r="AQ142" s="48" t="str">
        <f>VLOOKUP(B142,'[1]JC 29.02.2024 16_Bimed_final'!$A$2:$AG$259,33,0)</f>
        <v>RON</v>
      </c>
      <c r="AR142" s="46"/>
      <c r="AS142" s="46"/>
      <c r="AT142" s="46"/>
      <c r="AU142" s="46"/>
      <c r="AV142" s="82" t="str">
        <f t="shared" si="28"/>
        <v>02.2024</v>
      </c>
      <c r="AW142" s="128" t="str">
        <f t="shared" si="30"/>
        <v>LUNA</v>
      </c>
      <c r="AX142" s="46"/>
    </row>
    <row r="143" spans="2:50" x14ac:dyDescent="0.2">
      <c r="B143" s="86" t="s">
        <v>370</v>
      </c>
      <c r="C143" s="127" t="b">
        <v>0</v>
      </c>
      <c r="D143" s="46" t="s">
        <v>459</v>
      </c>
      <c r="E143" s="46" t="str">
        <f t="shared" si="27"/>
        <v>2024</v>
      </c>
      <c r="F143" s="48" t="s">
        <v>73</v>
      </c>
      <c r="G143" s="98" t="s">
        <v>74</v>
      </c>
      <c r="H143" s="48" t="s">
        <v>75</v>
      </c>
      <c r="I143" s="115">
        <f t="shared" si="31"/>
        <v>74.039999999999992</v>
      </c>
      <c r="J143" s="38">
        <v>62.22</v>
      </c>
      <c r="K143" s="38">
        <v>11.82</v>
      </c>
      <c r="L143" s="106">
        <f t="shared" si="29"/>
        <v>1.7999999999993577E-3</v>
      </c>
      <c r="M143" s="38">
        <v>0</v>
      </c>
      <c r="N143" s="38">
        <v>0</v>
      </c>
      <c r="O143" s="38">
        <f t="shared" si="22"/>
        <v>0</v>
      </c>
      <c r="P143" s="106"/>
      <c r="Q143" s="106"/>
      <c r="R143" s="38"/>
      <c r="S143" s="38">
        <v>0</v>
      </c>
      <c r="T143" s="38">
        <v>0</v>
      </c>
      <c r="U143" s="38">
        <v>0</v>
      </c>
      <c r="V143" s="38">
        <v>0</v>
      </c>
      <c r="W143" s="38">
        <v>0</v>
      </c>
      <c r="X143" s="38">
        <v>0</v>
      </c>
      <c r="Y143" s="38"/>
      <c r="Z143" s="38">
        <v>0</v>
      </c>
      <c r="AA143" s="38">
        <v>0</v>
      </c>
      <c r="AB143" s="38"/>
      <c r="AC143" s="38">
        <v>0</v>
      </c>
      <c r="AD143" s="38">
        <v>0</v>
      </c>
      <c r="AE143" s="38"/>
      <c r="AF143" s="38"/>
      <c r="AG143" s="38"/>
      <c r="AH143" s="38">
        <v>0</v>
      </c>
      <c r="AI143" s="38">
        <v>0</v>
      </c>
      <c r="AJ143" s="38">
        <f t="shared" si="24"/>
        <v>0</v>
      </c>
      <c r="AK143" s="38"/>
      <c r="AL143" s="38"/>
      <c r="AM143" s="48" t="str">
        <f>VLOOKUP(B143,'[1]JC 29.02.2024 16_Bimed_final'!$A$2:$AG$259,29,0)</f>
        <v>F.2800110689-DACHSER ROMA</v>
      </c>
      <c r="AN143" s="48">
        <f>VLOOKUP(B143,'[1]JC 29.02.2024 16_Bimed_final'!$A$2:$AG$259,30,0)</f>
        <v>51000229</v>
      </c>
      <c r="AO143" s="48" t="str">
        <f>VLOOKUP(B143,'[1]JC 29.02.2024 16_Bimed_final'!$A$2:$AG$259,31,0)</f>
        <v>20.02.2024</v>
      </c>
      <c r="AP143" s="48">
        <f>VLOOKUP(B143,'[1]JC 29.02.2024 16_Bimed_final'!$A$2:$AG$259,32,0)</f>
        <v>0</v>
      </c>
      <c r="AQ143" s="48" t="str">
        <f>VLOOKUP(B143,'[1]JC 29.02.2024 16_Bimed_final'!$A$2:$AG$259,33,0)</f>
        <v>RON</v>
      </c>
      <c r="AR143" s="46"/>
      <c r="AS143" s="46"/>
      <c r="AT143" s="46"/>
      <c r="AU143" s="46"/>
      <c r="AV143" s="82" t="str">
        <f t="shared" si="28"/>
        <v>02.2024</v>
      </c>
      <c r="AW143" s="128" t="str">
        <f t="shared" si="30"/>
        <v>LUNA</v>
      </c>
      <c r="AX143" s="46"/>
    </row>
    <row r="144" spans="2:50" x14ac:dyDescent="0.2">
      <c r="B144" s="86" t="s">
        <v>371</v>
      </c>
      <c r="C144" s="127" t="b">
        <v>0</v>
      </c>
      <c r="D144" s="46" t="s">
        <v>460</v>
      </c>
      <c r="E144" s="46" t="str">
        <f t="shared" si="27"/>
        <v>2024</v>
      </c>
      <c r="F144" s="48" t="s">
        <v>242</v>
      </c>
      <c r="G144" s="98" t="s">
        <v>251</v>
      </c>
      <c r="H144" s="48" t="s">
        <v>75</v>
      </c>
      <c r="I144" s="115">
        <f t="shared" si="31"/>
        <v>1176.9100000000001</v>
      </c>
      <c r="J144" s="38">
        <v>989</v>
      </c>
      <c r="K144" s="38">
        <v>187.91</v>
      </c>
      <c r="L144" s="106">
        <f t="shared" si="29"/>
        <v>0</v>
      </c>
      <c r="M144" s="38">
        <v>0</v>
      </c>
      <c r="N144" s="38">
        <v>0</v>
      </c>
      <c r="O144" s="38">
        <f t="shared" si="22"/>
        <v>0</v>
      </c>
      <c r="P144" s="106"/>
      <c r="Q144" s="106"/>
      <c r="R144" s="38"/>
      <c r="S144" s="38">
        <v>0</v>
      </c>
      <c r="T144" s="38">
        <v>0</v>
      </c>
      <c r="U144" s="38">
        <v>0</v>
      </c>
      <c r="V144" s="38">
        <v>0</v>
      </c>
      <c r="W144" s="38">
        <v>0</v>
      </c>
      <c r="X144" s="38">
        <v>0</v>
      </c>
      <c r="Y144" s="38"/>
      <c r="Z144" s="38">
        <v>0</v>
      </c>
      <c r="AA144" s="38">
        <v>0</v>
      </c>
      <c r="AB144" s="38"/>
      <c r="AC144" s="38">
        <v>0</v>
      </c>
      <c r="AD144" s="38">
        <v>0</v>
      </c>
      <c r="AE144" s="38"/>
      <c r="AF144" s="38"/>
      <c r="AG144" s="38"/>
      <c r="AH144" s="38">
        <v>0</v>
      </c>
      <c r="AI144" s="38">
        <v>0</v>
      </c>
      <c r="AJ144" s="38">
        <f t="shared" si="24"/>
        <v>0</v>
      </c>
      <c r="AK144" s="38"/>
      <c r="AL144" s="38"/>
      <c r="AM144" s="48" t="str">
        <f>VLOOKUP(B144,'[1]JC 29.02.2024 16_Bimed_final'!$A$2:$AG$259,29,0)</f>
        <v>F.FW00729384-WURTH ROMANI</v>
      </c>
      <c r="AN144" s="48">
        <f>VLOOKUP(B144,'[1]JC 29.02.2024 16_Bimed_final'!$A$2:$AG$259,30,0)</f>
        <v>51000197</v>
      </c>
      <c r="AO144" s="48" t="str">
        <f>VLOOKUP(B144,'[1]JC 29.02.2024 16_Bimed_final'!$A$2:$AG$259,31,0)</f>
        <v>21.02.2024</v>
      </c>
      <c r="AP144" s="48">
        <f>VLOOKUP(B144,'[1]JC 29.02.2024 16_Bimed_final'!$A$2:$AG$259,32,0)</f>
        <v>0</v>
      </c>
      <c r="AQ144" s="48" t="str">
        <f>VLOOKUP(B144,'[1]JC 29.02.2024 16_Bimed_final'!$A$2:$AG$259,33,0)</f>
        <v>RON</v>
      </c>
      <c r="AR144" s="46"/>
      <c r="AS144" s="46"/>
      <c r="AT144" s="46"/>
      <c r="AU144" s="46"/>
      <c r="AV144" s="82" t="str">
        <f t="shared" si="28"/>
        <v>02.2024</v>
      </c>
      <c r="AW144" s="128" t="str">
        <f t="shared" si="30"/>
        <v>LUNA</v>
      </c>
      <c r="AX144" s="46"/>
    </row>
    <row r="145" spans="2:50" x14ac:dyDescent="0.2">
      <c r="B145" s="86" t="s">
        <v>372</v>
      </c>
      <c r="C145" s="127" t="b">
        <v>0</v>
      </c>
      <c r="D145" s="46" t="s">
        <v>460</v>
      </c>
      <c r="E145" s="46" t="str">
        <f t="shared" si="27"/>
        <v>2024</v>
      </c>
      <c r="F145" s="48" t="s">
        <v>483</v>
      </c>
      <c r="G145" s="98" t="s">
        <v>510</v>
      </c>
      <c r="H145" s="48" t="s">
        <v>75</v>
      </c>
      <c r="I145" s="115">
        <f t="shared" si="31"/>
        <v>156.37</v>
      </c>
      <c r="J145" s="38">
        <v>131.4</v>
      </c>
      <c r="K145" s="38">
        <v>24.97</v>
      </c>
      <c r="L145" s="106">
        <f t="shared" si="29"/>
        <v>-3.9999999999977831E-3</v>
      </c>
      <c r="M145" s="38">
        <v>0</v>
      </c>
      <c r="N145" s="38">
        <v>0</v>
      </c>
      <c r="O145" s="38">
        <f t="shared" ref="O145:O208" si="32">M145*9%-N145</f>
        <v>0</v>
      </c>
      <c r="P145" s="106"/>
      <c r="Q145" s="106"/>
      <c r="R145" s="38"/>
      <c r="S145" s="38">
        <v>0</v>
      </c>
      <c r="T145" s="38">
        <v>0</v>
      </c>
      <c r="U145" s="38">
        <v>0</v>
      </c>
      <c r="V145" s="38">
        <v>0</v>
      </c>
      <c r="W145" s="38">
        <v>0</v>
      </c>
      <c r="X145" s="38">
        <v>0</v>
      </c>
      <c r="Y145" s="38"/>
      <c r="Z145" s="38">
        <v>0</v>
      </c>
      <c r="AA145" s="38">
        <v>0</v>
      </c>
      <c r="AB145" s="38"/>
      <c r="AC145" s="38">
        <v>0</v>
      </c>
      <c r="AD145" s="38">
        <v>0</v>
      </c>
      <c r="AE145" s="38"/>
      <c r="AF145" s="38"/>
      <c r="AG145" s="38"/>
      <c r="AH145" s="38">
        <v>0</v>
      </c>
      <c r="AI145" s="38">
        <v>0</v>
      </c>
      <c r="AJ145" s="38">
        <f t="shared" si="24"/>
        <v>0</v>
      </c>
      <c r="AK145" s="38"/>
      <c r="AL145" s="38"/>
      <c r="AM145" s="48" t="str">
        <f>VLOOKUP(B145,'[1]JC 29.02.2024 16_Bimed_final'!$A$2:$AG$259,29,0)</f>
        <v>F.DIVERS-951-DIVERS UTIL</v>
      </c>
      <c r="AN145" s="48">
        <f>VLOOKUP(B145,'[1]JC 29.02.2024 16_Bimed_final'!$A$2:$AG$259,30,0)</f>
        <v>51000202</v>
      </c>
      <c r="AO145" s="48" t="str">
        <f>VLOOKUP(B145,'[1]JC 29.02.2024 16_Bimed_final'!$A$2:$AG$259,31,0)</f>
        <v>21.02.2024</v>
      </c>
      <c r="AP145" s="48">
        <f>VLOOKUP(B145,'[1]JC 29.02.2024 16_Bimed_final'!$A$2:$AG$259,32,0)</f>
        <v>0</v>
      </c>
      <c r="AQ145" s="48" t="str">
        <f>VLOOKUP(B145,'[1]JC 29.02.2024 16_Bimed_final'!$A$2:$AG$259,33,0)</f>
        <v>RON</v>
      </c>
      <c r="AR145" s="46"/>
      <c r="AS145" s="46"/>
      <c r="AT145" s="46"/>
      <c r="AU145" s="46"/>
      <c r="AV145" s="82" t="str">
        <f t="shared" si="28"/>
        <v>02.2024</v>
      </c>
      <c r="AW145" s="128" t="str">
        <f t="shared" si="30"/>
        <v>LUNA</v>
      </c>
      <c r="AX145" s="46"/>
    </row>
    <row r="146" spans="2:50" x14ac:dyDescent="0.2">
      <c r="B146" s="86" t="s">
        <v>373</v>
      </c>
      <c r="C146" s="127" t="b">
        <v>0</v>
      </c>
      <c r="D146" s="46" t="s">
        <v>460</v>
      </c>
      <c r="E146" s="46" t="str">
        <f t="shared" si="27"/>
        <v>2024</v>
      </c>
      <c r="F146" s="48" t="s">
        <v>484</v>
      </c>
      <c r="G146" s="98" t="s">
        <v>511</v>
      </c>
      <c r="H146" s="48" t="s">
        <v>75</v>
      </c>
      <c r="I146" s="115">
        <f t="shared" si="31"/>
        <v>10847.94</v>
      </c>
      <c r="J146" s="38">
        <v>9115.92</v>
      </c>
      <c r="K146" s="38">
        <v>1732.02</v>
      </c>
      <c r="L146" s="106">
        <f t="shared" si="29"/>
        <v>4.8000000001593435E-3</v>
      </c>
      <c r="M146" s="38">
        <v>0</v>
      </c>
      <c r="N146" s="38">
        <v>0</v>
      </c>
      <c r="O146" s="38">
        <f t="shared" si="32"/>
        <v>0</v>
      </c>
      <c r="P146" s="106"/>
      <c r="Q146" s="106"/>
      <c r="R146" s="38"/>
      <c r="S146" s="38">
        <v>0</v>
      </c>
      <c r="T146" s="38">
        <v>0</v>
      </c>
      <c r="U146" s="38">
        <v>0</v>
      </c>
      <c r="V146" s="38">
        <v>0</v>
      </c>
      <c r="W146" s="38">
        <v>0</v>
      </c>
      <c r="X146" s="38">
        <v>0</v>
      </c>
      <c r="Y146" s="38"/>
      <c r="Z146" s="38">
        <v>0</v>
      </c>
      <c r="AA146" s="38">
        <v>0</v>
      </c>
      <c r="AB146" s="38"/>
      <c r="AC146" s="38">
        <v>0</v>
      </c>
      <c r="AD146" s="38">
        <v>0</v>
      </c>
      <c r="AE146" s="38"/>
      <c r="AF146" s="38"/>
      <c r="AG146" s="38"/>
      <c r="AH146" s="38">
        <v>0</v>
      </c>
      <c r="AI146" s="38">
        <v>0</v>
      </c>
      <c r="AJ146" s="38">
        <f t="shared" si="24"/>
        <v>0</v>
      </c>
      <c r="AK146" s="38"/>
      <c r="AL146" s="38"/>
      <c r="AM146" s="48" t="str">
        <f>VLOOKUP(B146,'[1]JC 29.02.2024 16_Bimed_final'!$A$2:$AG$259,29,0)</f>
        <v>F.1133003624-DSV ROAD</v>
      </c>
      <c r="AN146" s="48">
        <f>VLOOKUP(B146,'[1]JC 29.02.2024 16_Bimed_final'!$A$2:$AG$259,30,0)</f>
        <v>51000234</v>
      </c>
      <c r="AO146" s="48" t="str">
        <f>VLOOKUP(B146,'[1]JC 29.02.2024 16_Bimed_final'!$A$2:$AG$259,31,0)</f>
        <v>21.02.2024</v>
      </c>
      <c r="AP146" s="48">
        <f>VLOOKUP(B146,'[1]JC 29.02.2024 16_Bimed_final'!$A$2:$AG$259,32,0)</f>
        <v>0</v>
      </c>
      <c r="AQ146" s="48" t="str">
        <f>VLOOKUP(B146,'[1]JC 29.02.2024 16_Bimed_final'!$A$2:$AG$259,33,0)</f>
        <v>RON</v>
      </c>
      <c r="AR146" s="46"/>
      <c r="AS146" s="46"/>
      <c r="AT146" s="46"/>
      <c r="AU146" s="46"/>
      <c r="AV146" s="82" t="str">
        <f t="shared" si="28"/>
        <v>02.2024</v>
      </c>
      <c r="AW146" s="128" t="str">
        <f t="shared" si="30"/>
        <v>LUNA</v>
      </c>
      <c r="AX146" s="46"/>
    </row>
    <row r="147" spans="2:50" x14ac:dyDescent="0.2">
      <c r="B147" s="86" t="s">
        <v>374</v>
      </c>
      <c r="C147" s="127" t="b">
        <v>0</v>
      </c>
      <c r="D147" s="46" t="s">
        <v>443</v>
      </c>
      <c r="E147" s="46" t="str">
        <f t="shared" si="27"/>
        <v>2024</v>
      </c>
      <c r="F147" s="48" t="s">
        <v>485</v>
      </c>
      <c r="G147" s="98" t="s">
        <v>512</v>
      </c>
      <c r="H147" s="48" t="s">
        <v>75</v>
      </c>
      <c r="I147" s="115">
        <f t="shared" si="31"/>
        <v>533.02</v>
      </c>
      <c r="J147" s="38">
        <v>447.92</v>
      </c>
      <c r="K147" s="38">
        <v>85.1</v>
      </c>
      <c r="L147" s="106">
        <f t="shared" si="29"/>
        <v>4.8000000000030241E-3</v>
      </c>
      <c r="M147" s="38">
        <v>0</v>
      </c>
      <c r="N147" s="38">
        <v>0</v>
      </c>
      <c r="O147" s="38">
        <f t="shared" si="32"/>
        <v>0</v>
      </c>
      <c r="P147" s="106"/>
      <c r="Q147" s="106"/>
      <c r="R147" s="38"/>
      <c r="S147" s="38">
        <v>0</v>
      </c>
      <c r="T147" s="38">
        <v>0</v>
      </c>
      <c r="U147" s="38">
        <v>0</v>
      </c>
      <c r="V147" s="38">
        <v>0</v>
      </c>
      <c r="W147" s="38">
        <v>0</v>
      </c>
      <c r="X147" s="38">
        <v>0</v>
      </c>
      <c r="Y147" s="38"/>
      <c r="Z147" s="38">
        <v>0</v>
      </c>
      <c r="AA147" s="38">
        <v>0</v>
      </c>
      <c r="AB147" s="38"/>
      <c r="AC147" s="38">
        <v>0</v>
      </c>
      <c r="AD147" s="38">
        <v>0</v>
      </c>
      <c r="AE147" s="38"/>
      <c r="AF147" s="38"/>
      <c r="AG147" s="38"/>
      <c r="AH147" s="38">
        <v>0</v>
      </c>
      <c r="AI147" s="38">
        <v>0</v>
      </c>
      <c r="AJ147" s="38">
        <f t="shared" si="24"/>
        <v>0</v>
      </c>
      <c r="AK147" s="38"/>
      <c r="AL147" s="38"/>
      <c r="AM147" s="48" t="str">
        <f>VLOOKUP(B147,'[1]JC 29.02.2024 16_Bimed_final'!$A$2:$AG$259,29,0)</f>
        <v>F.240201641-MAXOLL</v>
      </c>
      <c r="AN147" s="48">
        <f>VLOOKUP(B147,'[1]JC 29.02.2024 16_Bimed_final'!$A$2:$AG$259,30,0)</f>
        <v>19000138</v>
      </c>
      <c r="AO147" s="48" t="str">
        <f>VLOOKUP(B147,'[1]JC 29.02.2024 16_Bimed_final'!$A$2:$AG$259,31,0)</f>
        <v>23.02.2024</v>
      </c>
      <c r="AP147" s="48">
        <f>VLOOKUP(B147,'[1]JC 29.02.2024 16_Bimed_final'!$A$2:$AG$259,32,0)</f>
        <v>0</v>
      </c>
      <c r="AQ147" s="48" t="str">
        <f>VLOOKUP(B147,'[1]JC 29.02.2024 16_Bimed_final'!$A$2:$AG$259,33,0)</f>
        <v>RON</v>
      </c>
      <c r="AR147" s="46"/>
      <c r="AS147" s="46"/>
      <c r="AT147" s="46"/>
      <c r="AU147" s="46"/>
      <c r="AV147" s="82" t="str">
        <f t="shared" si="28"/>
        <v>02.2024</v>
      </c>
      <c r="AW147" s="128" t="str">
        <f t="shared" si="30"/>
        <v>LUNA</v>
      </c>
      <c r="AX147" s="46"/>
    </row>
    <row r="148" spans="2:50" x14ac:dyDescent="0.2">
      <c r="B148" s="86" t="s">
        <v>375</v>
      </c>
      <c r="C148" s="127" t="b">
        <v>0</v>
      </c>
      <c r="D148" s="46" t="s">
        <v>443</v>
      </c>
      <c r="E148" s="46" t="str">
        <f t="shared" si="27"/>
        <v>2024</v>
      </c>
      <c r="F148" s="48" t="s">
        <v>245</v>
      </c>
      <c r="G148" s="98" t="s">
        <v>254</v>
      </c>
      <c r="H148" s="48" t="s">
        <v>75</v>
      </c>
      <c r="I148" s="115">
        <f t="shared" si="31"/>
        <v>32.130000000000003</v>
      </c>
      <c r="J148" s="38">
        <v>27</v>
      </c>
      <c r="K148" s="38">
        <v>5.13</v>
      </c>
      <c r="L148" s="106">
        <f t="shared" si="29"/>
        <v>0</v>
      </c>
      <c r="M148" s="38">
        <v>0</v>
      </c>
      <c r="N148" s="38">
        <v>0</v>
      </c>
      <c r="O148" s="38">
        <f t="shared" si="32"/>
        <v>0</v>
      </c>
      <c r="P148" s="106"/>
      <c r="Q148" s="106"/>
      <c r="R148" s="38"/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/>
      <c r="Z148" s="38">
        <v>0</v>
      </c>
      <c r="AA148" s="38">
        <v>0</v>
      </c>
      <c r="AB148" s="38"/>
      <c r="AC148" s="38">
        <v>0</v>
      </c>
      <c r="AD148" s="38">
        <v>0</v>
      </c>
      <c r="AE148" s="38"/>
      <c r="AF148" s="38"/>
      <c r="AG148" s="38"/>
      <c r="AH148" s="38">
        <v>0</v>
      </c>
      <c r="AI148" s="38">
        <v>0</v>
      </c>
      <c r="AJ148" s="38">
        <f t="shared" si="24"/>
        <v>0</v>
      </c>
      <c r="AK148" s="38"/>
      <c r="AL148" s="38"/>
      <c r="AM148" s="48" t="str">
        <f>VLOOKUP(B148,'[1]JC 29.02.2024 16_Bimed_final'!$A$2:$AG$259,29,0)</f>
        <v>F.10954-MG SERVICE PACK-C</v>
      </c>
      <c r="AN148" s="48">
        <f>VLOOKUP(B148,'[1]JC 29.02.2024 16_Bimed_final'!$A$2:$AG$259,30,0)</f>
        <v>51000203</v>
      </c>
      <c r="AO148" s="48" t="str">
        <f>VLOOKUP(B148,'[1]JC 29.02.2024 16_Bimed_final'!$A$2:$AG$259,31,0)</f>
        <v>23.02.2024</v>
      </c>
      <c r="AP148" s="48">
        <f>VLOOKUP(B148,'[1]JC 29.02.2024 16_Bimed_final'!$A$2:$AG$259,32,0)</f>
        <v>0</v>
      </c>
      <c r="AQ148" s="48" t="str">
        <f>VLOOKUP(B148,'[1]JC 29.02.2024 16_Bimed_final'!$A$2:$AG$259,33,0)</f>
        <v>RON</v>
      </c>
      <c r="AR148" s="46"/>
      <c r="AS148" s="46"/>
      <c r="AT148" s="46"/>
      <c r="AU148" s="46"/>
      <c r="AV148" s="82" t="str">
        <f t="shared" si="28"/>
        <v>02.2024</v>
      </c>
      <c r="AW148" s="128" t="str">
        <f t="shared" si="30"/>
        <v>LUNA</v>
      </c>
      <c r="AX148" s="46"/>
    </row>
    <row r="149" spans="2:50" x14ac:dyDescent="0.2">
      <c r="B149" s="86" t="s">
        <v>374</v>
      </c>
      <c r="C149" s="127" t="b">
        <v>0</v>
      </c>
      <c r="D149" s="46" t="s">
        <v>443</v>
      </c>
      <c r="E149" s="46" t="str">
        <f t="shared" si="27"/>
        <v>2024</v>
      </c>
      <c r="F149" s="48" t="s">
        <v>485</v>
      </c>
      <c r="G149" s="98" t="s">
        <v>512</v>
      </c>
      <c r="H149" s="48" t="s">
        <v>75</v>
      </c>
      <c r="I149" s="115">
        <f t="shared" si="31"/>
        <v>533.02</v>
      </c>
      <c r="J149" s="38">
        <v>447.92</v>
      </c>
      <c r="K149" s="38">
        <v>85.1</v>
      </c>
      <c r="L149" s="106">
        <f t="shared" si="29"/>
        <v>4.8000000000030241E-3</v>
      </c>
      <c r="M149" s="38">
        <v>0</v>
      </c>
      <c r="N149" s="38">
        <v>0</v>
      </c>
      <c r="O149" s="38">
        <f t="shared" si="32"/>
        <v>0</v>
      </c>
      <c r="P149" s="106">
        <v>0</v>
      </c>
      <c r="Q149" s="106">
        <v>0</v>
      </c>
      <c r="R149" s="38">
        <v>0</v>
      </c>
      <c r="S149" s="38">
        <v>0</v>
      </c>
      <c r="T149" s="38">
        <v>0</v>
      </c>
      <c r="U149" s="38">
        <v>0</v>
      </c>
      <c r="V149" s="38">
        <v>0</v>
      </c>
      <c r="W149" s="38">
        <v>0</v>
      </c>
      <c r="X149" s="38">
        <v>0</v>
      </c>
      <c r="Y149" s="38"/>
      <c r="Z149" s="38">
        <v>0</v>
      </c>
      <c r="AA149" s="38">
        <v>0</v>
      </c>
      <c r="AB149" s="38"/>
      <c r="AC149" s="38">
        <v>0</v>
      </c>
      <c r="AD149" s="38">
        <v>0</v>
      </c>
      <c r="AE149" s="38"/>
      <c r="AF149" s="38"/>
      <c r="AG149" s="38"/>
      <c r="AH149" s="38">
        <v>0</v>
      </c>
      <c r="AI149" s="38">
        <v>0</v>
      </c>
      <c r="AJ149" s="38">
        <f t="shared" si="24"/>
        <v>0</v>
      </c>
      <c r="AK149" s="38"/>
      <c r="AL149" s="38"/>
      <c r="AM149" s="48" t="str">
        <f>VLOOKUP(B149,'[1]JC 29.02.2024 16_Bimed_final'!$A$2:$AG$259,29,0)</f>
        <v>F.240201641-MAXOLL</v>
      </c>
      <c r="AN149" s="48">
        <f>VLOOKUP(B149,'[1]JC 29.02.2024 16_Bimed_final'!$A$2:$AG$259,30,0)</f>
        <v>19000138</v>
      </c>
      <c r="AO149" s="48" t="str">
        <f>VLOOKUP(B149,'[1]JC 29.02.2024 16_Bimed_final'!$A$2:$AG$259,31,0)</f>
        <v>23.02.2024</v>
      </c>
      <c r="AP149" s="48">
        <f>VLOOKUP(B149,'[1]JC 29.02.2024 16_Bimed_final'!$A$2:$AG$259,32,0)</f>
        <v>0</v>
      </c>
      <c r="AQ149" s="48" t="str">
        <f>VLOOKUP(B149,'[1]JC 29.02.2024 16_Bimed_final'!$A$2:$AG$259,33,0)</f>
        <v>RON</v>
      </c>
      <c r="AR149" s="46"/>
      <c r="AS149" s="46"/>
      <c r="AT149" s="46"/>
      <c r="AU149" s="46"/>
      <c r="AV149" s="82" t="str">
        <f t="shared" si="28"/>
        <v>02.2024</v>
      </c>
      <c r="AW149" s="128" t="str">
        <f t="shared" si="30"/>
        <v>LUNA</v>
      </c>
      <c r="AX149" s="46"/>
    </row>
    <row r="150" spans="2:50" x14ac:dyDescent="0.2">
      <c r="B150" s="86" t="s">
        <v>374</v>
      </c>
      <c r="C150" s="127" t="b">
        <v>0</v>
      </c>
      <c r="D150" s="46" t="s">
        <v>443</v>
      </c>
      <c r="E150" s="46" t="str">
        <f t="shared" si="27"/>
        <v>2024</v>
      </c>
      <c r="F150" s="48" t="s">
        <v>485</v>
      </c>
      <c r="G150" s="98" t="s">
        <v>512</v>
      </c>
      <c r="H150" s="48" t="s">
        <v>75</v>
      </c>
      <c r="I150" s="115">
        <f t="shared" si="31"/>
        <v>-533.02</v>
      </c>
      <c r="J150" s="38">
        <v>-447.92</v>
      </c>
      <c r="K150" s="38">
        <v>-85.1</v>
      </c>
      <c r="L150" s="106">
        <f t="shared" si="29"/>
        <v>-4.8000000000030241E-3</v>
      </c>
      <c r="M150" s="38">
        <v>0</v>
      </c>
      <c r="N150" s="38">
        <v>0</v>
      </c>
      <c r="O150" s="38">
        <f t="shared" si="32"/>
        <v>0</v>
      </c>
      <c r="P150" s="106">
        <v>0</v>
      </c>
      <c r="Q150" s="106">
        <v>0</v>
      </c>
      <c r="R150" s="38">
        <v>0</v>
      </c>
      <c r="S150" s="38">
        <v>0</v>
      </c>
      <c r="T150" s="38">
        <v>0</v>
      </c>
      <c r="U150" s="38">
        <v>0</v>
      </c>
      <c r="V150" s="38">
        <v>0</v>
      </c>
      <c r="W150" s="38">
        <v>0</v>
      </c>
      <c r="X150" s="38">
        <v>0</v>
      </c>
      <c r="Y150" s="38"/>
      <c r="Z150" s="38">
        <v>0</v>
      </c>
      <c r="AA150" s="38">
        <v>0</v>
      </c>
      <c r="AB150" s="38"/>
      <c r="AC150" s="38">
        <v>0</v>
      </c>
      <c r="AD150" s="38">
        <v>0</v>
      </c>
      <c r="AE150" s="38"/>
      <c r="AF150" s="38"/>
      <c r="AG150" s="38"/>
      <c r="AH150" s="38">
        <v>0</v>
      </c>
      <c r="AI150" s="38">
        <v>0</v>
      </c>
      <c r="AJ150" s="38">
        <f t="shared" si="24"/>
        <v>0</v>
      </c>
      <c r="AK150" s="38"/>
      <c r="AL150" s="38"/>
      <c r="AM150" s="48" t="str">
        <f>VLOOKUP(B150,'[1]JC 29.02.2024 16_Bimed_final'!$A$2:$AG$259,29,0)</f>
        <v>F.240201641-MAXOLL</v>
      </c>
      <c r="AN150" s="48">
        <f>VLOOKUP(B150,'[1]JC 29.02.2024 16_Bimed_final'!$A$2:$AG$259,30,0)</f>
        <v>19000138</v>
      </c>
      <c r="AO150" s="48" t="str">
        <f>VLOOKUP(B150,'[1]JC 29.02.2024 16_Bimed_final'!$A$2:$AG$259,31,0)</f>
        <v>23.02.2024</v>
      </c>
      <c r="AP150" s="48">
        <f>VLOOKUP(B150,'[1]JC 29.02.2024 16_Bimed_final'!$A$2:$AG$259,32,0)</f>
        <v>0</v>
      </c>
      <c r="AQ150" s="48" t="str">
        <f>VLOOKUP(B150,'[1]JC 29.02.2024 16_Bimed_final'!$A$2:$AG$259,33,0)</f>
        <v>RON</v>
      </c>
      <c r="AR150" s="46"/>
      <c r="AS150" s="46"/>
      <c r="AT150" s="46"/>
      <c r="AU150" s="46"/>
      <c r="AV150" s="82" t="str">
        <f t="shared" si="28"/>
        <v>02.2024</v>
      </c>
      <c r="AW150" s="128" t="str">
        <f t="shared" si="30"/>
        <v>LUNA</v>
      </c>
      <c r="AX150" s="46"/>
    </row>
    <row r="151" spans="2:50" x14ac:dyDescent="0.2">
      <c r="B151" s="86" t="s">
        <v>376</v>
      </c>
      <c r="C151" s="127" t="b">
        <v>0</v>
      </c>
      <c r="D151" s="46" t="s">
        <v>446</v>
      </c>
      <c r="E151" s="46" t="str">
        <f t="shared" si="27"/>
        <v>2024</v>
      </c>
      <c r="F151" s="48" t="s">
        <v>73</v>
      </c>
      <c r="G151" s="98" t="s">
        <v>74</v>
      </c>
      <c r="H151" s="48" t="s">
        <v>75</v>
      </c>
      <c r="I151" s="115">
        <f t="shared" si="31"/>
        <v>2501.4499999999998</v>
      </c>
      <c r="J151" s="38">
        <v>2102.06</v>
      </c>
      <c r="K151" s="38">
        <v>399.39</v>
      </c>
      <c r="L151" s="106">
        <f t="shared" si="29"/>
        <v>1.3999999999896318E-3</v>
      </c>
      <c r="M151" s="38">
        <v>0</v>
      </c>
      <c r="N151" s="38">
        <v>0</v>
      </c>
      <c r="O151" s="38">
        <f t="shared" si="32"/>
        <v>0</v>
      </c>
      <c r="P151" s="106">
        <v>0</v>
      </c>
      <c r="Q151" s="106">
        <v>0</v>
      </c>
      <c r="R151" s="38">
        <v>0</v>
      </c>
      <c r="S151" s="38">
        <v>0</v>
      </c>
      <c r="T151" s="38">
        <v>0</v>
      </c>
      <c r="U151" s="38">
        <v>0</v>
      </c>
      <c r="V151" s="38">
        <v>0</v>
      </c>
      <c r="W151" s="38">
        <v>0</v>
      </c>
      <c r="X151" s="38">
        <v>0</v>
      </c>
      <c r="Y151" s="38"/>
      <c r="Z151" s="38">
        <v>0</v>
      </c>
      <c r="AA151" s="38">
        <v>0</v>
      </c>
      <c r="AB151" s="38"/>
      <c r="AC151" s="38">
        <v>0</v>
      </c>
      <c r="AD151" s="38">
        <v>0</v>
      </c>
      <c r="AE151" s="38"/>
      <c r="AF151" s="38"/>
      <c r="AG151" s="38"/>
      <c r="AH151" s="38">
        <v>0</v>
      </c>
      <c r="AI151" s="38">
        <v>0</v>
      </c>
      <c r="AJ151" s="38">
        <f t="shared" si="24"/>
        <v>0</v>
      </c>
      <c r="AK151" s="38"/>
      <c r="AL151" s="38"/>
      <c r="AM151" s="48" t="str">
        <f>VLOOKUP(B151,'[1]JC 29.02.2024 16_Bimed_final'!$A$2:$AG$259,29,0)</f>
        <v>F.2800110859-DACHSER ROMA</v>
      </c>
      <c r="AN151" s="48">
        <f>VLOOKUP(B151,'[1]JC 29.02.2024 16_Bimed_final'!$A$2:$AG$259,30,0)</f>
        <v>51000227</v>
      </c>
      <c r="AO151" s="48" t="str">
        <f>VLOOKUP(B151,'[1]JC 29.02.2024 16_Bimed_final'!$A$2:$AG$259,31,0)</f>
        <v>26.02.2024</v>
      </c>
      <c r="AP151" s="48">
        <f>VLOOKUP(B151,'[1]JC 29.02.2024 16_Bimed_final'!$A$2:$AG$259,32,0)</f>
        <v>0</v>
      </c>
      <c r="AQ151" s="48" t="str">
        <f>VLOOKUP(B151,'[1]JC 29.02.2024 16_Bimed_final'!$A$2:$AG$259,33,0)</f>
        <v>RON</v>
      </c>
      <c r="AR151" s="46"/>
      <c r="AS151" s="46"/>
      <c r="AT151" s="46"/>
      <c r="AU151" s="46"/>
      <c r="AV151" s="82" t="str">
        <f t="shared" si="28"/>
        <v>02.2024</v>
      </c>
      <c r="AW151" s="128" t="str">
        <f t="shared" si="30"/>
        <v>LUNA</v>
      </c>
      <c r="AX151" s="46"/>
    </row>
    <row r="152" spans="2:50" x14ac:dyDescent="0.2">
      <c r="B152" s="86" t="s">
        <v>377</v>
      </c>
      <c r="C152" s="127" t="b">
        <v>0</v>
      </c>
      <c r="D152" s="46" t="s">
        <v>437</v>
      </c>
      <c r="E152" s="46" t="str">
        <f t="shared" si="27"/>
        <v>2024</v>
      </c>
      <c r="F152" s="48" t="s">
        <v>76</v>
      </c>
      <c r="G152" s="98" t="s">
        <v>77</v>
      </c>
      <c r="H152" s="48" t="s">
        <v>75</v>
      </c>
      <c r="I152" s="115">
        <f t="shared" si="31"/>
        <v>1042.74</v>
      </c>
      <c r="J152" s="38">
        <v>876.25</v>
      </c>
      <c r="K152" s="38">
        <v>166.49</v>
      </c>
      <c r="L152" s="106">
        <f t="shared" si="29"/>
        <v>-2.4999999999977263E-3</v>
      </c>
      <c r="M152" s="38">
        <v>0</v>
      </c>
      <c r="N152" s="38">
        <v>0</v>
      </c>
      <c r="O152" s="38">
        <f t="shared" si="32"/>
        <v>0</v>
      </c>
      <c r="P152" s="106"/>
      <c r="Q152" s="106"/>
      <c r="R152" s="38"/>
      <c r="S152" s="38">
        <v>0</v>
      </c>
      <c r="T152" s="38">
        <v>0</v>
      </c>
      <c r="U152" s="38">
        <v>0</v>
      </c>
      <c r="V152" s="38">
        <v>0</v>
      </c>
      <c r="W152" s="38">
        <v>0</v>
      </c>
      <c r="X152" s="38">
        <v>0</v>
      </c>
      <c r="Y152" s="38"/>
      <c r="Z152" s="38">
        <v>0</v>
      </c>
      <c r="AA152" s="38">
        <v>0</v>
      </c>
      <c r="AB152" s="38"/>
      <c r="AC152" s="38">
        <v>0</v>
      </c>
      <c r="AD152" s="38">
        <v>0</v>
      </c>
      <c r="AE152" s="38"/>
      <c r="AF152" s="38"/>
      <c r="AG152" s="38"/>
      <c r="AH152" s="38">
        <v>0</v>
      </c>
      <c r="AI152" s="38">
        <v>0</v>
      </c>
      <c r="AJ152" s="38">
        <f t="shared" si="24"/>
        <v>0</v>
      </c>
      <c r="AK152" s="38"/>
      <c r="AL152" s="38"/>
      <c r="AM152" s="48" t="str">
        <f>VLOOKUP(B152,'[1]JC 29.02.2024 16_Bimed_final'!$A$2:$AG$259,29,0)</f>
        <v>F.37995-EXPERT OFFICE</v>
      </c>
      <c r="AN152" s="48">
        <f>VLOOKUP(B152,'[1]JC 29.02.2024 16_Bimed_final'!$A$2:$AG$259,30,0)</f>
        <v>51000219</v>
      </c>
      <c r="AO152" s="48" t="str">
        <f>VLOOKUP(B152,'[1]JC 29.02.2024 16_Bimed_final'!$A$2:$AG$259,31,0)</f>
        <v>27.02.2024</v>
      </c>
      <c r="AP152" s="48">
        <f>VLOOKUP(B152,'[1]JC 29.02.2024 16_Bimed_final'!$A$2:$AG$259,32,0)</f>
        <v>0</v>
      </c>
      <c r="AQ152" s="48" t="str">
        <f>VLOOKUP(B152,'[1]JC 29.02.2024 16_Bimed_final'!$A$2:$AG$259,33,0)</f>
        <v>RON</v>
      </c>
      <c r="AR152" s="46"/>
      <c r="AS152" s="46"/>
      <c r="AT152" s="46"/>
      <c r="AU152" s="46"/>
      <c r="AV152" s="82" t="str">
        <f t="shared" si="28"/>
        <v>02.2024</v>
      </c>
      <c r="AW152" s="128" t="str">
        <f t="shared" si="30"/>
        <v>LUNA</v>
      </c>
      <c r="AX152" s="46"/>
    </row>
    <row r="153" spans="2:50" x14ac:dyDescent="0.2">
      <c r="B153" s="86" t="s">
        <v>378</v>
      </c>
      <c r="C153" s="127" t="b">
        <v>0</v>
      </c>
      <c r="D153" s="46" t="s">
        <v>434</v>
      </c>
      <c r="E153" s="46" t="str">
        <f t="shared" si="27"/>
        <v>2024</v>
      </c>
      <c r="F153" s="48" t="s">
        <v>486</v>
      </c>
      <c r="G153" s="98" t="s">
        <v>513</v>
      </c>
      <c r="H153" s="48" t="s">
        <v>75</v>
      </c>
      <c r="I153" s="115">
        <f t="shared" si="31"/>
        <v>81</v>
      </c>
      <c r="J153" s="38">
        <v>68.069999999999993</v>
      </c>
      <c r="K153" s="38">
        <v>12.93</v>
      </c>
      <c r="L153" s="106">
        <f t="shared" si="29"/>
        <v>3.2999999999994145E-3</v>
      </c>
      <c r="M153" s="38">
        <v>0</v>
      </c>
      <c r="N153" s="38">
        <v>0</v>
      </c>
      <c r="O153" s="38">
        <f t="shared" si="32"/>
        <v>0</v>
      </c>
      <c r="P153" s="106"/>
      <c r="Q153" s="106"/>
      <c r="R153" s="38"/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/>
      <c r="Z153" s="38">
        <v>0</v>
      </c>
      <c r="AA153" s="38">
        <v>0</v>
      </c>
      <c r="AB153" s="38"/>
      <c r="AC153" s="38">
        <v>0</v>
      </c>
      <c r="AD153" s="38">
        <v>0</v>
      </c>
      <c r="AE153" s="38"/>
      <c r="AF153" s="38"/>
      <c r="AG153" s="38"/>
      <c r="AH153" s="38">
        <v>0</v>
      </c>
      <c r="AI153" s="38">
        <v>0</v>
      </c>
      <c r="AJ153" s="38">
        <f t="shared" si="24"/>
        <v>0</v>
      </c>
      <c r="AK153" s="38"/>
      <c r="AL153" s="38"/>
      <c r="AM153" s="48">
        <f>VLOOKUP(B153,'[1]JC 29.02.2024 16_Bimed_final'!$A$2:$AG$259,29,0)</f>
        <v>0</v>
      </c>
      <c r="AN153" s="48">
        <f>VLOOKUP(B153,'[1]JC 29.02.2024 16_Bimed_final'!$A$2:$AG$259,30,0)</f>
        <v>19000135</v>
      </c>
      <c r="AO153" s="48" t="str">
        <f>VLOOKUP(B153,'[1]JC 29.02.2024 16_Bimed_final'!$A$2:$AG$259,31,0)</f>
        <v>28.02.2024</v>
      </c>
      <c r="AP153" s="48">
        <f>VLOOKUP(B153,'[1]JC 29.02.2024 16_Bimed_final'!$A$2:$AG$259,32,0)</f>
        <v>0</v>
      </c>
      <c r="AQ153" s="48" t="str">
        <f>VLOOKUP(B153,'[1]JC 29.02.2024 16_Bimed_final'!$A$2:$AG$259,33,0)</f>
        <v>RON</v>
      </c>
      <c r="AR153" s="46"/>
      <c r="AS153" s="46"/>
      <c r="AT153" s="46"/>
      <c r="AU153" s="46"/>
      <c r="AV153" s="82" t="str">
        <f t="shared" si="28"/>
        <v>02.2024</v>
      </c>
      <c r="AW153" s="128" t="str">
        <f t="shared" si="30"/>
        <v>LUNA</v>
      </c>
      <c r="AX153" s="46"/>
    </row>
    <row r="154" spans="2:50" x14ac:dyDescent="0.2">
      <c r="B154" s="86" t="s">
        <v>379</v>
      </c>
      <c r="C154" s="127" t="b">
        <v>0</v>
      </c>
      <c r="D154" s="46" t="s">
        <v>434</v>
      </c>
      <c r="E154" s="46" t="str">
        <f t="shared" si="27"/>
        <v>2024</v>
      </c>
      <c r="F154" s="48" t="s">
        <v>102</v>
      </c>
      <c r="G154" s="98" t="s">
        <v>103</v>
      </c>
      <c r="H154" s="48" t="s">
        <v>75</v>
      </c>
      <c r="I154" s="115">
        <f t="shared" si="31"/>
        <v>28000.76</v>
      </c>
      <c r="J154" s="38">
        <v>23530.05</v>
      </c>
      <c r="K154" s="38">
        <v>4470.71</v>
      </c>
      <c r="L154" s="106">
        <f t="shared" si="29"/>
        <v>-5.0000000010186341E-4</v>
      </c>
      <c r="M154" s="38"/>
      <c r="N154" s="38"/>
      <c r="O154" s="38">
        <f t="shared" si="32"/>
        <v>0</v>
      </c>
      <c r="P154" s="106"/>
      <c r="Q154" s="106"/>
      <c r="R154" s="38"/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/>
      <c r="Z154" s="38">
        <v>0</v>
      </c>
      <c r="AA154" s="38">
        <v>0</v>
      </c>
      <c r="AB154" s="38"/>
      <c r="AC154" s="38">
        <v>0</v>
      </c>
      <c r="AD154" s="38">
        <v>0</v>
      </c>
      <c r="AE154" s="38"/>
      <c r="AF154" s="38"/>
      <c r="AG154" s="38"/>
      <c r="AH154" s="38">
        <v>0</v>
      </c>
      <c r="AI154" s="38">
        <v>0</v>
      </c>
      <c r="AJ154" s="38">
        <f t="shared" si="24"/>
        <v>0</v>
      </c>
      <c r="AK154" s="38"/>
      <c r="AL154" s="38"/>
      <c r="AM154" s="48" t="str">
        <f>VLOOKUP(B154,'[1]JC 29.02.2024 16_Bimed_final'!$A$2:$AG$259,29,0)</f>
        <v>F.ABS2024-042-ARCHITECTED</v>
      </c>
      <c r="AN154" s="48">
        <f>VLOOKUP(B154,'[1]JC 29.02.2024 16_Bimed_final'!$A$2:$AG$259,30,0)</f>
        <v>51000209</v>
      </c>
      <c r="AO154" s="48" t="str">
        <f>VLOOKUP(B154,'[1]JC 29.02.2024 16_Bimed_final'!$A$2:$AG$259,31,0)</f>
        <v>28.02.2024</v>
      </c>
      <c r="AP154" s="48">
        <f>VLOOKUP(B154,'[1]JC 29.02.2024 16_Bimed_final'!$A$2:$AG$259,32,0)</f>
        <v>0</v>
      </c>
      <c r="AQ154" s="48" t="str">
        <f>VLOOKUP(B154,'[1]JC 29.02.2024 16_Bimed_final'!$A$2:$AG$259,33,0)</f>
        <v>RON</v>
      </c>
      <c r="AR154" s="46"/>
      <c r="AS154" s="46"/>
      <c r="AT154" s="46"/>
      <c r="AU154" s="46"/>
      <c r="AV154" s="82" t="str">
        <f t="shared" si="28"/>
        <v>02.2024</v>
      </c>
      <c r="AW154" s="128" t="str">
        <f t="shared" si="30"/>
        <v>LUNA</v>
      </c>
      <c r="AX154" s="46"/>
    </row>
    <row r="155" spans="2:50" x14ac:dyDescent="0.2">
      <c r="B155" s="86" t="s">
        <v>380</v>
      </c>
      <c r="C155" s="127" t="b">
        <v>0</v>
      </c>
      <c r="D155" s="46" t="s">
        <v>434</v>
      </c>
      <c r="E155" s="46" t="str">
        <f t="shared" si="27"/>
        <v>2024</v>
      </c>
      <c r="F155" s="48" t="s">
        <v>90</v>
      </c>
      <c r="G155" s="98" t="s">
        <v>91</v>
      </c>
      <c r="H155" s="48" t="s">
        <v>75</v>
      </c>
      <c r="I155" s="115">
        <f t="shared" si="31"/>
        <v>3292.54</v>
      </c>
      <c r="J155" s="38">
        <v>2766.84</v>
      </c>
      <c r="K155" s="38">
        <v>525.70000000000005</v>
      </c>
      <c r="L155" s="106">
        <f t="shared" si="29"/>
        <v>-4.0000000001327862E-4</v>
      </c>
      <c r="M155" s="38"/>
      <c r="N155" s="38"/>
      <c r="O155" s="38">
        <f t="shared" si="32"/>
        <v>0</v>
      </c>
      <c r="P155" s="106"/>
      <c r="Q155" s="106"/>
      <c r="R155" s="38"/>
      <c r="S155" s="38">
        <v>0</v>
      </c>
      <c r="T155" s="38">
        <v>0</v>
      </c>
      <c r="U155" s="38">
        <v>0</v>
      </c>
      <c r="V155" s="38">
        <v>0</v>
      </c>
      <c r="W155" s="38">
        <v>0</v>
      </c>
      <c r="X155" s="38">
        <v>0</v>
      </c>
      <c r="Y155" s="38"/>
      <c r="Z155" s="38">
        <v>0</v>
      </c>
      <c r="AA155" s="38">
        <v>0</v>
      </c>
      <c r="AB155" s="38"/>
      <c r="AC155" s="38">
        <v>0</v>
      </c>
      <c r="AD155" s="38">
        <v>0</v>
      </c>
      <c r="AE155" s="38"/>
      <c r="AF155" s="38"/>
      <c r="AG155" s="38"/>
      <c r="AH155" s="38">
        <v>0</v>
      </c>
      <c r="AI155" s="38">
        <v>0</v>
      </c>
      <c r="AJ155" s="38">
        <f t="shared" si="24"/>
        <v>0</v>
      </c>
      <c r="AK155" s="38"/>
      <c r="AL155" s="38"/>
      <c r="AM155" s="48" t="str">
        <f>VLOOKUP(B155,'[1]JC 29.02.2024 16_Bimed_final'!$A$2:$AG$259,29,0)</f>
        <v>F.86414-ISCAR TOOLS</v>
      </c>
      <c r="AN155" s="48">
        <f>VLOOKUP(B155,'[1]JC 29.02.2024 16_Bimed_final'!$A$2:$AG$259,30,0)</f>
        <v>51000218</v>
      </c>
      <c r="AO155" s="48" t="str">
        <f>VLOOKUP(B155,'[1]JC 29.02.2024 16_Bimed_final'!$A$2:$AG$259,31,0)</f>
        <v>28.02.2024</v>
      </c>
      <c r="AP155" s="48">
        <f>VLOOKUP(B155,'[1]JC 29.02.2024 16_Bimed_final'!$A$2:$AG$259,32,0)</f>
        <v>0</v>
      </c>
      <c r="AQ155" s="48" t="str">
        <f>VLOOKUP(B155,'[1]JC 29.02.2024 16_Bimed_final'!$A$2:$AG$259,33,0)</f>
        <v>RON</v>
      </c>
      <c r="AR155" s="46"/>
      <c r="AS155" s="46"/>
      <c r="AT155" s="46"/>
      <c r="AU155" s="46"/>
      <c r="AV155" s="82" t="str">
        <f t="shared" si="28"/>
        <v>02.2024</v>
      </c>
      <c r="AW155" s="128" t="str">
        <f t="shared" si="30"/>
        <v>LUNA</v>
      </c>
      <c r="AX155" s="46"/>
    </row>
    <row r="156" spans="2:50" x14ac:dyDescent="0.2">
      <c r="B156" s="86" t="s">
        <v>381</v>
      </c>
      <c r="C156" s="127" t="b">
        <v>0</v>
      </c>
      <c r="D156" s="46" t="s">
        <v>438</v>
      </c>
      <c r="E156" s="46" t="str">
        <f t="shared" si="27"/>
        <v>2024</v>
      </c>
      <c r="F156" s="48" t="s">
        <v>94</v>
      </c>
      <c r="G156" s="98" t="s">
        <v>95</v>
      </c>
      <c r="H156" s="48" t="s">
        <v>75</v>
      </c>
      <c r="I156" s="115">
        <f t="shared" si="31"/>
        <v>-2927.96</v>
      </c>
      <c r="J156" s="38">
        <v>-2460.4699999999998</v>
      </c>
      <c r="K156" s="38">
        <v>-467.49</v>
      </c>
      <c r="L156" s="106">
        <f t="shared" si="29"/>
        <v>7.000000000516593E-4</v>
      </c>
      <c r="M156" s="38"/>
      <c r="N156" s="38"/>
      <c r="O156" s="38">
        <f t="shared" si="32"/>
        <v>0</v>
      </c>
      <c r="P156" s="106"/>
      <c r="Q156" s="106"/>
      <c r="R156" s="38"/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/>
      <c r="Z156" s="38">
        <v>0</v>
      </c>
      <c r="AA156" s="38">
        <v>0</v>
      </c>
      <c r="AB156" s="38"/>
      <c r="AC156" s="38">
        <v>0</v>
      </c>
      <c r="AD156" s="38">
        <v>0</v>
      </c>
      <c r="AE156" s="38"/>
      <c r="AF156" s="38"/>
      <c r="AG156" s="38"/>
      <c r="AH156" s="38">
        <v>0</v>
      </c>
      <c r="AI156" s="38">
        <v>0</v>
      </c>
      <c r="AJ156" s="38">
        <f t="shared" ref="AJ156:AJ219" si="33">AH156*19%-AI156</f>
        <v>0</v>
      </c>
      <c r="AK156" s="38"/>
      <c r="AL156" s="38"/>
      <c r="AM156" s="48" t="str">
        <f>VLOOKUP(B156,'[1]JC 29.02.2024 16_Bimed_final'!$A$2:$AG$259,29,0)</f>
        <v>F.19952964-UNICREDIT</v>
      </c>
      <c r="AN156" s="48">
        <f>VLOOKUP(B156,'[1]JC 29.02.2024 16_Bimed_final'!$A$2:$AG$259,30,0)</f>
        <v>17000039</v>
      </c>
      <c r="AO156" s="48" t="str">
        <f>VLOOKUP(B156,'[1]JC 29.02.2024 16_Bimed_final'!$A$2:$AG$259,31,0)</f>
        <v>29.02.2024</v>
      </c>
      <c r="AP156" s="48">
        <f>VLOOKUP(B156,'[1]JC 29.02.2024 16_Bimed_final'!$A$2:$AG$259,32,0)</f>
        <v>5.03</v>
      </c>
      <c r="AQ156" s="48" t="str">
        <f>VLOOKUP(B156,'[1]JC 29.02.2024 16_Bimed_final'!$A$2:$AG$259,33,0)</f>
        <v>RON</v>
      </c>
      <c r="AR156" s="46"/>
      <c r="AS156" s="46"/>
      <c r="AT156" s="46"/>
      <c r="AU156" s="46"/>
      <c r="AV156" s="82" t="str">
        <f t="shared" si="28"/>
        <v>02.2024</v>
      </c>
      <c r="AW156" s="128" t="str">
        <f t="shared" si="30"/>
        <v>LUNA</v>
      </c>
      <c r="AX156" s="46"/>
    </row>
    <row r="157" spans="2:50" x14ac:dyDescent="0.2">
      <c r="B157" s="86" t="s">
        <v>382</v>
      </c>
      <c r="C157" s="127" t="b">
        <v>0</v>
      </c>
      <c r="D157" s="46" t="s">
        <v>438</v>
      </c>
      <c r="E157" s="46" t="str">
        <f t="shared" si="27"/>
        <v>2024</v>
      </c>
      <c r="F157" s="48" t="s">
        <v>94</v>
      </c>
      <c r="G157" s="98" t="s">
        <v>95</v>
      </c>
      <c r="H157" s="48" t="s">
        <v>75</v>
      </c>
      <c r="I157" s="115">
        <f t="shared" si="31"/>
        <v>-2001.03</v>
      </c>
      <c r="J157" s="38">
        <v>-1681.52</v>
      </c>
      <c r="K157" s="38">
        <v>-319.51</v>
      </c>
      <c r="L157" s="106">
        <f t="shared" si="29"/>
        <v>2.1199999999964803E-2</v>
      </c>
      <c r="M157" s="38"/>
      <c r="N157" s="38"/>
      <c r="O157" s="38">
        <f t="shared" si="32"/>
        <v>0</v>
      </c>
      <c r="P157" s="106"/>
      <c r="Q157" s="106"/>
      <c r="R157" s="38"/>
      <c r="S157" s="38">
        <v>0</v>
      </c>
      <c r="T157" s="38">
        <v>0</v>
      </c>
      <c r="U157" s="38">
        <v>0</v>
      </c>
      <c r="V157" s="38">
        <v>0</v>
      </c>
      <c r="W157" s="38">
        <v>0</v>
      </c>
      <c r="X157" s="38">
        <v>0</v>
      </c>
      <c r="Y157" s="38"/>
      <c r="Z157" s="38">
        <v>0</v>
      </c>
      <c r="AA157" s="38">
        <v>0</v>
      </c>
      <c r="AB157" s="38"/>
      <c r="AC157" s="38">
        <v>0</v>
      </c>
      <c r="AD157" s="38">
        <v>0</v>
      </c>
      <c r="AE157" s="38"/>
      <c r="AF157" s="38"/>
      <c r="AG157" s="38"/>
      <c r="AH157" s="38">
        <v>0</v>
      </c>
      <c r="AI157" s="38">
        <v>0</v>
      </c>
      <c r="AJ157" s="38">
        <f t="shared" si="33"/>
        <v>0</v>
      </c>
      <c r="AK157" s="38"/>
      <c r="AL157" s="38"/>
      <c r="AM157" s="48" t="str">
        <f>VLOOKUP(B157,'[1]JC 29.02.2024 16_Bimed_final'!$A$2:$AG$259,29,0)</f>
        <v>F.19952972-UNICREDIT LEAS</v>
      </c>
      <c r="AN157" s="48">
        <f>VLOOKUP(B157,'[1]JC 29.02.2024 16_Bimed_final'!$A$2:$AG$259,30,0)</f>
        <v>17000046</v>
      </c>
      <c r="AO157" s="48" t="str">
        <f>VLOOKUP(B157,'[1]JC 29.02.2024 16_Bimed_final'!$A$2:$AG$259,31,0)</f>
        <v>29.02.2024</v>
      </c>
      <c r="AP157" s="48">
        <f>VLOOKUP(B157,'[1]JC 29.02.2024 16_Bimed_final'!$A$2:$AG$259,32,0)</f>
        <v>5.03</v>
      </c>
      <c r="AQ157" s="48" t="str">
        <f>VLOOKUP(B157,'[1]JC 29.02.2024 16_Bimed_final'!$A$2:$AG$259,33,0)</f>
        <v>RON</v>
      </c>
      <c r="AR157" s="46"/>
      <c r="AS157" s="46"/>
      <c r="AT157" s="46"/>
      <c r="AU157" s="46"/>
      <c r="AV157" s="82" t="str">
        <f t="shared" si="28"/>
        <v>02.2024</v>
      </c>
      <c r="AW157" s="128" t="str">
        <f t="shared" si="30"/>
        <v>LUNA</v>
      </c>
      <c r="AX157" s="46"/>
    </row>
    <row r="158" spans="2:50" x14ac:dyDescent="0.2">
      <c r="B158" s="86" t="s">
        <v>383</v>
      </c>
      <c r="C158" s="127" t="b">
        <v>0</v>
      </c>
      <c r="D158" s="46" t="s">
        <v>438</v>
      </c>
      <c r="E158" s="46" t="str">
        <f t="shared" si="27"/>
        <v>2024</v>
      </c>
      <c r="F158" s="48" t="s">
        <v>94</v>
      </c>
      <c r="G158" s="98" t="s">
        <v>95</v>
      </c>
      <c r="H158" s="48" t="s">
        <v>75</v>
      </c>
      <c r="I158" s="115">
        <f t="shared" si="31"/>
        <v>47971.71</v>
      </c>
      <c r="J158" s="38">
        <v>40312.379999999997</v>
      </c>
      <c r="K158" s="38">
        <v>7659.33</v>
      </c>
      <c r="L158" s="106">
        <f t="shared" si="29"/>
        <v>2.2199999999429565E-2</v>
      </c>
      <c r="M158" s="38"/>
      <c r="N158" s="38"/>
      <c r="O158" s="38">
        <f t="shared" si="32"/>
        <v>0</v>
      </c>
      <c r="P158" s="106"/>
      <c r="Q158" s="106"/>
      <c r="R158" s="38"/>
      <c r="S158" s="38">
        <v>0</v>
      </c>
      <c r="T158" s="38">
        <v>0</v>
      </c>
      <c r="U158" s="38">
        <v>0</v>
      </c>
      <c r="V158" s="38">
        <v>0</v>
      </c>
      <c r="W158" s="38">
        <v>0</v>
      </c>
      <c r="X158" s="38">
        <v>0</v>
      </c>
      <c r="Y158" s="38"/>
      <c r="Z158" s="38">
        <v>0</v>
      </c>
      <c r="AA158" s="38">
        <v>0</v>
      </c>
      <c r="AB158" s="38"/>
      <c r="AC158" s="38">
        <v>0</v>
      </c>
      <c r="AD158" s="38">
        <v>0</v>
      </c>
      <c r="AE158" s="38"/>
      <c r="AF158" s="38"/>
      <c r="AG158" s="38"/>
      <c r="AH158" s="38">
        <v>0</v>
      </c>
      <c r="AI158" s="38">
        <v>0</v>
      </c>
      <c r="AJ158" s="38">
        <f t="shared" si="33"/>
        <v>0</v>
      </c>
      <c r="AK158" s="38"/>
      <c r="AL158" s="38"/>
      <c r="AM158" s="48" t="str">
        <f>VLOOKUP(B158,'[1]JC 29.02.2024 16_Bimed_final'!$A$2:$AG$259,29,0)</f>
        <v>F.19952977-UNICREDIT</v>
      </c>
      <c r="AN158" s="48">
        <f>VLOOKUP(B158,'[1]JC 29.02.2024 16_Bimed_final'!$A$2:$AG$259,30,0)</f>
        <v>19000080</v>
      </c>
      <c r="AO158" s="48" t="str">
        <f>VLOOKUP(B158,'[1]JC 29.02.2024 16_Bimed_final'!$A$2:$AG$259,31,0)</f>
        <v>29.02.2024</v>
      </c>
      <c r="AP158" s="48">
        <f>VLOOKUP(B158,'[1]JC 29.02.2024 16_Bimed_final'!$A$2:$AG$259,32,0)</f>
        <v>5.03</v>
      </c>
      <c r="AQ158" s="48" t="str">
        <f>VLOOKUP(B158,'[1]JC 29.02.2024 16_Bimed_final'!$A$2:$AG$259,33,0)</f>
        <v>RON</v>
      </c>
      <c r="AR158" s="46"/>
      <c r="AS158" s="46"/>
      <c r="AT158" s="46"/>
      <c r="AU158" s="46"/>
      <c r="AV158" s="82" t="str">
        <f t="shared" si="28"/>
        <v>02.2024</v>
      </c>
      <c r="AW158" s="128" t="str">
        <f t="shared" si="30"/>
        <v>LUNA</v>
      </c>
      <c r="AX158" s="46"/>
    </row>
    <row r="159" spans="2:50" x14ac:dyDescent="0.2">
      <c r="B159" s="86" t="s">
        <v>384</v>
      </c>
      <c r="C159" s="127" t="b">
        <v>0</v>
      </c>
      <c r="D159" s="46" t="s">
        <v>438</v>
      </c>
      <c r="E159" s="46" t="str">
        <f t="shared" si="27"/>
        <v>2024</v>
      </c>
      <c r="F159" s="48" t="s">
        <v>94</v>
      </c>
      <c r="G159" s="98" t="s">
        <v>95</v>
      </c>
      <c r="H159" s="48" t="s">
        <v>75</v>
      </c>
      <c r="I159" s="115">
        <f t="shared" si="31"/>
        <v>28048.670000000002</v>
      </c>
      <c r="J159" s="38">
        <v>23570.31</v>
      </c>
      <c r="K159" s="38">
        <v>4478.3599999999997</v>
      </c>
      <c r="L159" s="106">
        <f t="shared" si="29"/>
        <v>-1.0999999994965037E-3</v>
      </c>
      <c r="M159" s="38"/>
      <c r="N159" s="38"/>
      <c r="O159" s="38">
        <f t="shared" si="32"/>
        <v>0</v>
      </c>
      <c r="P159" s="106"/>
      <c r="Q159" s="106"/>
      <c r="R159" s="38"/>
      <c r="S159" s="38">
        <v>0</v>
      </c>
      <c r="T159" s="38">
        <v>0</v>
      </c>
      <c r="U159" s="38">
        <v>0</v>
      </c>
      <c r="V159" s="38">
        <v>0</v>
      </c>
      <c r="W159" s="38">
        <v>0</v>
      </c>
      <c r="X159" s="38">
        <v>0</v>
      </c>
      <c r="Y159" s="38"/>
      <c r="Z159" s="38">
        <v>0</v>
      </c>
      <c r="AA159" s="38">
        <v>0</v>
      </c>
      <c r="AB159" s="38"/>
      <c r="AC159" s="38">
        <v>0</v>
      </c>
      <c r="AD159" s="38">
        <v>0</v>
      </c>
      <c r="AE159" s="38"/>
      <c r="AF159" s="38"/>
      <c r="AG159" s="38"/>
      <c r="AH159" s="38">
        <v>0</v>
      </c>
      <c r="AI159" s="38">
        <v>0</v>
      </c>
      <c r="AJ159" s="38">
        <f t="shared" si="33"/>
        <v>0</v>
      </c>
      <c r="AK159" s="38"/>
      <c r="AL159" s="38"/>
      <c r="AM159" s="48" t="str">
        <f>VLOOKUP(B159,'[1]JC 29.02.2024 16_Bimed_final'!$A$2:$AG$259,29,0)</f>
        <v>F.19952971-UNICREDIT</v>
      </c>
      <c r="AN159" s="48">
        <f>VLOOKUP(B159,'[1]JC 29.02.2024 16_Bimed_final'!$A$2:$AG$259,30,0)</f>
        <v>19000081</v>
      </c>
      <c r="AO159" s="48" t="str">
        <f>VLOOKUP(B159,'[1]JC 29.02.2024 16_Bimed_final'!$A$2:$AG$259,31,0)</f>
        <v>29.02.2024</v>
      </c>
      <c r="AP159" s="48">
        <f>VLOOKUP(B159,'[1]JC 29.02.2024 16_Bimed_final'!$A$2:$AG$259,32,0)</f>
        <v>5.03</v>
      </c>
      <c r="AQ159" s="48" t="str">
        <f>VLOOKUP(B159,'[1]JC 29.02.2024 16_Bimed_final'!$A$2:$AG$259,33,0)</f>
        <v>RON</v>
      </c>
      <c r="AR159" s="46"/>
      <c r="AS159" s="46"/>
      <c r="AT159" s="46"/>
      <c r="AU159" s="46"/>
      <c r="AV159" s="82" t="str">
        <f t="shared" si="28"/>
        <v>02.2024</v>
      </c>
      <c r="AW159" s="128" t="str">
        <f t="shared" si="30"/>
        <v>LUNA</v>
      </c>
      <c r="AX159" s="46"/>
    </row>
    <row r="160" spans="2:50" x14ac:dyDescent="0.2">
      <c r="B160" s="86" t="s">
        <v>385</v>
      </c>
      <c r="C160" s="127" t="b">
        <v>0</v>
      </c>
      <c r="D160" s="46" t="s">
        <v>438</v>
      </c>
      <c r="E160" s="46" t="str">
        <f t="shared" si="27"/>
        <v>2024</v>
      </c>
      <c r="F160" s="48" t="s">
        <v>94</v>
      </c>
      <c r="G160" s="98" t="s">
        <v>95</v>
      </c>
      <c r="H160" s="48" t="s">
        <v>75</v>
      </c>
      <c r="I160" s="115">
        <f t="shared" si="31"/>
        <v>12667.72</v>
      </c>
      <c r="J160" s="38">
        <v>10645.16</v>
      </c>
      <c r="K160" s="38">
        <v>2022.56</v>
      </c>
      <c r="L160" s="106">
        <f t="shared" si="29"/>
        <v>2.0400000000108776E-2</v>
      </c>
      <c r="M160" s="38"/>
      <c r="N160" s="38"/>
      <c r="O160" s="38">
        <f t="shared" si="32"/>
        <v>0</v>
      </c>
      <c r="P160" s="106"/>
      <c r="Q160" s="106"/>
      <c r="R160" s="38"/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/>
      <c r="Z160" s="38">
        <v>0</v>
      </c>
      <c r="AA160" s="38">
        <v>0</v>
      </c>
      <c r="AB160" s="38"/>
      <c r="AC160" s="38">
        <v>0</v>
      </c>
      <c r="AD160" s="38">
        <v>0</v>
      </c>
      <c r="AE160" s="38"/>
      <c r="AF160" s="38"/>
      <c r="AG160" s="38"/>
      <c r="AH160" s="38">
        <v>0</v>
      </c>
      <c r="AI160" s="38">
        <v>0</v>
      </c>
      <c r="AJ160" s="38">
        <f t="shared" si="33"/>
        <v>0</v>
      </c>
      <c r="AK160" s="38"/>
      <c r="AL160" s="38"/>
      <c r="AM160" s="48" t="str">
        <f>VLOOKUP(B160,'[1]JC 29.02.2024 16_Bimed_final'!$A$2:$AG$259,29,0)</f>
        <v>F.19952954-UNICREDIT LEAS</v>
      </c>
      <c r="AN160" s="48">
        <f>VLOOKUP(B160,'[1]JC 29.02.2024 16_Bimed_final'!$A$2:$AG$259,30,0)</f>
        <v>19000082</v>
      </c>
      <c r="AO160" s="48" t="str">
        <f>VLOOKUP(B160,'[1]JC 29.02.2024 16_Bimed_final'!$A$2:$AG$259,31,0)</f>
        <v>29.02.2024</v>
      </c>
      <c r="AP160" s="48">
        <f>VLOOKUP(B160,'[1]JC 29.02.2024 16_Bimed_final'!$A$2:$AG$259,32,0)</f>
        <v>5.03</v>
      </c>
      <c r="AQ160" s="48" t="str">
        <f>VLOOKUP(B160,'[1]JC 29.02.2024 16_Bimed_final'!$A$2:$AG$259,33,0)</f>
        <v>RON</v>
      </c>
      <c r="AR160" s="46"/>
      <c r="AS160" s="46"/>
      <c r="AT160" s="46"/>
      <c r="AU160" s="46"/>
      <c r="AV160" s="82" t="str">
        <f t="shared" si="28"/>
        <v>02.2024</v>
      </c>
      <c r="AW160" s="128" t="str">
        <f t="shared" si="30"/>
        <v>LUNA</v>
      </c>
      <c r="AX160" s="46"/>
    </row>
    <row r="161" spans="2:50" x14ac:dyDescent="0.2">
      <c r="B161" s="86" t="s">
        <v>386</v>
      </c>
      <c r="C161" s="127" t="b">
        <v>0</v>
      </c>
      <c r="D161" s="46" t="s">
        <v>438</v>
      </c>
      <c r="E161" s="46" t="str">
        <f t="shared" si="27"/>
        <v>2024</v>
      </c>
      <c r="F161" s="48" t="s">
        <v>94</v>
      </c>
      <c r="G161" s="98" t="s">
        <v>95</v>
      </c>
      <c r="H161" s="48" t="s">
        <v>75</v>
      </c>
      <c r="I161" s="115">
        <f t="shared" si="31"/>
        <v>6655.9800000000005</v>
      </c>
      <c r="J161" s="38">
        <v>5593.26</v>
      </c>
      <c r="K161" s="38">
        <v>1062.72</v>
      </c>
      <c r="L161" s="106">
        <f t="shared" si="29"/>
        <v>-6.0000000007676135E-4</v>
      </c>
      <c r="M161" s="38"/>
      <c r="N161" s="38"/>
      <c r="O161" s="38">
        <f t="shared" si="32"/>
        <v>0</v>
      </c>
      <c r="P161" s="106"/>
      <c r="Q161" s="106"/>
      <c r="R161" s="38"/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/>
      <c r="Z161" s="38">
        <v>0</v>
      </c>
      <c r="AA161" s="38">
        <v>0</v>
      </c>
      <c r="AB161" s="38"/>
      <c r="AC161" s="38">
        <v>0</v>
      </c>
      <c r="AD161" s="38">
        <v>0</v>
      </c>
      <c r="AE161" s="38"/>
      <c r="AF161" s="38"/>
      <c r="AG161" s="38"/>
      <c r="AH161" s="38">
        <v>0</v>
      </c>
      <c r="AI161" s="38">
        <v>0</v>
      </c>
      <c r="AJ161" s="38">
        <f t="shared" si="33"/>
        <v>0</v>
      </c>
      <c r="AK161" s="38"/>
      <c r="AL161" s="38"/>
      <c r="AM161" s="48" t="str">
        <f>VLOOKUP(B161,'[1]JC 29.02.2024 16_Bimed_final'!$A$2:$AG$259,29,0)</f>
        <v>F.19952947-UNICREDIT LEAS</v>
      </c>
      <c r="AN161" s="48">
        <f>VLOOKUP(B161,'[1]JC 29.02.2024 16_Bimed_final'!$A$2:$AG$259,30,0)</f>
        <v>19000083</v>
      </c>
      <c r="AO161" s="48" t="str">
        <f>VLOOKUP(B161,'[1]JC 29.02.2024 16_Bimed_final'!$A$2:$AG$259,31,0)</f>
        <v>29.02.2024</v>
      </c>
      <c r="AP161" s="48">
        <f>VLOOKUP(B161,'[1]JC 29.02.2024 16_Bimed_final'!$A$2:$AG$259,32,0)</f>
        <v>5.03</v>
      </c>
      <c r="AQ161" s="48" t="str">
        <f>VLOOKUP(B161,'[1]JC 29.02.2024 16_Bimed_final'!$A$2:$AG$259,33,0)</f>
        <v>RON</v>
      </c>
      <c r="AR161" s="46"/>
      <c r="AS161" s="46"/>
      <c r="AT161" s="46"/>
      <c r="AU161" s="46"/>
      <c r="AV161" s="82" t="str">
        <f t="shared" si="28"/>
        <v>02.2024</v>
      </c>
      <c r="AW161" s="128" t="str">
        <f t="shared" si="30"/>
        <v>LUNA</v>
      </c>
      <c r="AX161" s="46"/>
    </row>
    <row r="162" spans="2:50" x14ac:dyDescent="0.2">
      <c r="B162" s="86" t="s">
        <v>387</v>
      </c>
      <c r="C162" s="127" t="b">
        <v>0</v>
      </c>
      <c r="D162" s="46" t="s">
        <v>438</v>
      </c>
      <c r="E162" s="46" t="str">
        <f t="shared" si="27"/>
        <v>2024</v>
      </c>
      <c r="F162" s="48" t="s">
        <v>94</v>
      </c>
      <c r="G162" s="98" t="s">
        <v>95</v>
      </c>
      <c r="H162" s="48" t="s">
        <v>75</v>
      </c>
      <c r="I162" s="115">
        <f t="shared" si="31"/>
        <v>39414.869999999995</v>
      </c>
      <c r="J162" s="38">
        <v>33121.74</v>
      </c>
      <c r="K162" s="38">
        <v>6293.13</v>
      </c>
      <c r="L162" s="106">
        <f t="shared" si="29"/>
        <v>5.9999999939464033E-4</v>
      </c>
      <c r="M162" s="38"/>
      <c r="N162" s="38"/>
      <c r="O162" s="38">
        <f t="shared" si="32"/>
        <v>0</v>
      </c>
      <c r="P162" s="106"/>
      <c r="Q162" s="106"/>
      <c r="R162" s="38"/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/>
      <c r="Z162" s="38">
        <v>0</v>
      </c>
      <c r="AA162" s="38">
        <v>0</v>
      </c>
      <c r="AB162" s="38"/>
      <c r="AC162" s="38">
        <v>0</v>
      </c>
      <c r="AD162" s="38">
        <v>0</v>
      </c>
      <c r="AE162" s="38"/>
      <c r="AF162" s="38"/>
      <c r="AG162" s="38"/>
      <c r="AH162" s="38">
        <v>0</v>
      </c>
      <c r="AI162" s="38">
        <v>0</v>
      </c>
      <c r="AJ162" s="38">
        <f t="shared" si="33"/>
        <v>0</v>
      </c>
      <c r="AK162" s="38"/>
      <c r="AL162" s="38"/>
      <c r="AM162" s="48" t="str">
        <f>VLOOKUP(B162,'[1]JC 29.02.2024 16_Bimed_final'!$A$2:$AG$259,29,0)</f>
        <v>F.19952984-UNICREDIT LEAS</v>
      </c>
      <c r="AN162" s="48">
        <f>VLOOKUP(B162,'[1]JC 29.02.2024 16_Bimed_final'!$A$2:$AG$259,30,0)</f>
        <v>19000084</v>
      </c>
      <c r="AO162" s="48" t="str">
        <f>VLOOKUP(B162,'[1]JC 29.02.2024 16_Bimed_final'!$A$2:$AG$259,31,0)</f>
        <v>29.02.2024</v>
      </c>
      <c r="AP162" s="48">
        <f>VLOOKUP(B162,'[1]JC 29.02.2024 16_Bimed_final'!$A$2:$AG$259,32,0)</f>
        <v>5.03</v>
      </c>
      <c r="AQ162" s="48" t="str">
        <f>VLOOKUP(B162,'[1]JC 29.02.2024 16_Bimed_final'!$A$2:$AG$259,33,0)</f>
        <v>RON</v>
      </c>
      <c r="AR162" s="46"/>
      <c r="AS162" s="46"/>
      <c r="AT162" s="46"/>
      <c r="AU162" s="46"/>
      <c r="AV162" s="82" t="str">
        <f t="shared" si="28"/>
        <v>02.2024</v>
      </c>
      <c r="AW162" s="128" t="str">
        <f t="shared" si="30"/>
        <v>LUNA</v>
      </c>
      <c r="AX162" s="46"/>
    </row>
    <row r="163" spans="2:50" x14ac:dyDescent="0.2">
      <c r="B163" s="86" t="s">
        <v>388</v>
      </c>
      <c r="C163" s="127" t="b">
        <v>0</v>
      </c>
      <c r="D163" s="46" t="s">
        <v>438</v>
      </c>
      <c r="E163" s="46" t="str">
        <f t="shared" si="27"/>
        <v>2024</v>
      </c>
      <c r="F163" s="48" t="s">
        <v>94</v>
      </c>
      <c r="G163" s="98" t="s">
        <v>95</v>
      </c>
      <c r="H163" s="48" t="s">
        <v>75</v>
      </c>
      <c r="I163" s="115">
        <f t="shared" si="31"/>
        <v>21371.4</v>
      </c>
      <c r="J163" s="38">
        <v>17959.16</v>
      </c>
      <c r="K163" s="38">
        <v>3412.24</v>
      </c>
      <c r="L163" s="106">
        <f t="shared" si="29"/>
        <v>4.0000000035433914E-4</v>
      </c>
      <c r="M163" s="38"/>
      <c r="N163" s="38"/>
      <c r="O163" s="38">
        <f t="shared" si="32"/>
        <v>0</v>
      </c>
      <c r="P163" s="106"/>
      <c r="Q163" s="106"/>
      <c r="R163" s="38"/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/>
      <c r="Z163" s="38">
        <v>0</v>
      </c>
      <c r="AA163" s="38">
        <v>0</v>
      </c>
      <c r="AB163" s="38"/>
      <c r="AC163" s="38">
        <v>0</v>
      </c>
      <c r="AD163" s="38">
        <v>0</v>
      </c>
      <c r="AE163" s="38"/>
      <c r="AF163" s="38"/>
      <c r="AG163" s="38"/>
      <c r="AH163" s="38">
        <v>0</v>
      </c>
      <c r="AI163" s="38">
        <v>0</v>
      </c>
      <c r="AJ163" s="38">
        <f t="shared" si="33"/>
        <v>0</v>
      </c>
      <c r="AK163" s="38"/>
      <c r="AL163" s="38"/>
      <c r="AM163" s="48" t="str">
        <f>VLOOKUP(B163,'[1]JC 29.02.2024 16_Bimed_final'!$A$2:$AG$259,29,0)</f>
        <v>F.19952980-UNICREDIT LEAS</v>
      </c>
      <c r="AN163" s="48">
        <f>VLOOKUP(B163,'[1]JC 29.02.2024 16_Bimed_final'!$A$2:$AG$259,30,0)</f>
        <v>19000085</v>
      </c>
      <c r="AO163" s="48" t="str">
        <f>VLOOKUP(B163,'[1]JC 29.02.2024 16_Bimed_final'!$A$2:$AG$259,31,0)</f>
        <v>29.02.2024</v>
      </c>
      <c r="AP163" s="48">
        <f>VLOOKUP(B163,'[1]JC 29.02.2024 16_Bimed_final'!$A$2:$AG$259,32,0)</f>
        <v>5.03</v>
      </c>
      <c r="AQ163" s="48" t="str">
        <f>VLOOKUP(B163,'[1]JC 29.02.2024 16_Bimed_final'!$A$2:$AG$259,33,0)</f>
        <v>RON</v>
      </c>
      <c r="AR163" s="46"/>
      <c r="AS163" s="46"/>
      <c r="AT163" s="46"/>
      <c r="AU163" s="46"/>
      <c r="AV163" s="82" t="str">
        <f t="shared" si="28"/>
        <v>02.2024</v>
      </c>
      <c r="AW163" s="128" t="str">
        <f t="shared" si="30"/>
        <v>LUNA</v>
      </c>
      <c r="AX163" s="46"/>
    </row>
    <row r="164" spans="2:50" x14ac:dyDescent="0.2">
      <c r="B164" s="86" t="s">
        <v>389</v>
      </c>
      <c r="C164" s="127" t="b">
        <v>0</v>
      </c>
      <c r="D164" s="46" t="s">
        <v>438</v>
      </c>
      <c r="E164" s="46" t="str">
        <f t="shared" si="27"/>
        <v>2024</v>
      </c>
      <c r="F164" s="48" t="s">
        <v>94</v>
      </c>
      <c r="G164" s="98" t="s">
        <v>95</v>
      </c>
      <c r="H164" s="48" t="s">
        <v>75</v>
      </c>
      <c r="I164" s="115">
        <f t="shared" si="31"/>
        <v>10718.289999999999</v>
      </c>
      <c r="J164" s="38">
        <v>9006.9699999999993</v>
      </c>
      <c r="K164" s="38">
        <v>1711.32</v>
      </c>
      <c r="L164" s="106">
        <f t="shared" si="29"/>
        <v>4.3000000000574801E-3</v>
      </c>
      <c r="M164" s="38"/>
      <c r="N164" s="38"/>
      <c r="O164" s="38">
        <f t="shared" si="32"/>
        <v>0</v>
      </c>
      <c r="P164" s="106"/>
      <c r="Q164" s="106"/>
      <c r="R164" s="38"/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/>
      <c r="Z164" s="38">
        <v>0</v>
      </c>
      <c r="AA164" s="38">
        <v>0</v>
      </c>
      <c r="AB164" s="38"/>
      <c r="AC164" s="38">
        <v>0</v>
      </c>
      <c r="AD164" s="38">
        <v>0</v>
      </c>
      <c r="AE164" s="38"/>
      <c r="AF164" s="38"/>
      <c r="AG164" s="38"/>
      <c r="AH164" s="38">
        <v>0</v>
      </c>
      <c r="AI164" s="38">
        <v>0</v>
      </c>
      <c r="AJ164" s="38">
        <f t="shared" si="33"/>
        <v>0</v>
      </c>
      <c r="AK164" s="38"/>
      <c r="AL164" s="38"/>
      <c r="AM164" s="48" t="str">
        <f>VLOOKUP(B164,'[1]JC 29.02.2024 16_Bimed_final'!$A$2:$AG$259,29,0)</f>
        <v>F.19952960-UNICREDIT LEAS</v>
      </c>
      <c r="AN164" s="48">
        <f>VLOOKUP(B164,'[1]JC 29.02.2024 16_Bimed_final'!$A$2:$AG$259,30,0)</f>
        <v>19000086</v>
      </c>
      <c r="AO164" s="48" t="str">
        <f>VLOOKUP(B164,'[1]JC 29.02.2024 16_Bimed_final'!$A$2:$AG$259,31,0)</f>
        <v>29.02.2024</v>
      </c>
      <c r="AP164" s="48">
        <f>VLOOKUP(B164,'[1]JC 29.02.2024 16_Bimed_final'!$A$2:$AG$259,32,0)</f>
        <v>5.03</v>
      </c>
      <c r="AQ164" s="48" t="str">
        <f>VLOOKUP(B164,'[1]JC 29.02.2024 16_Bimed_final'!$A$2:$AG$259,33,0)</f>
        <v>RON</v>
      </c>
      <c r="AR164" s="46"/>
      <c r="AS164" s="46"/>
      <c r="AT164" s="46"/>
      <c r="AU164" s="46"/>
      <c r="AV164" s="82" t="str">
        <f t="shared" si="28"/>
        <v>02.2024</v>
      </c>
      <c r="AW164" s="128" t="str">
        <f t="shared" si="30"/>
        <v>LUNA</v>
      </c>
      <c r="AX164" s="46"/>
    </row>
    <row r="165" spans="2:50" x14ac:dyDescent="0.2">
      <c r="B165" s="86" t="s">
        <v>390</v>
      </c>
      <c r="C165" s="127" t="b">
        <v>0</v>
      </c>
      <c r="D165" s="46" t="s">
        <v>438</v>
      </c>
      <c r="E165" s="46" t="str">
        <f t="shared" si="27"/>
        <v>2024</v>
      </c>
      <c r="F165" s="48" t="s">
        <v>94</v>
      </c>
      <c r="G165" s="98" t="s">
        <v>95</v>
      </c>
      <c r="H165" s="48" t="s">
        <v>75</v>
      </c>
      <c r="I165" s="115">
        <f t="shared" si="31"/>
        <v>1719.57</v>
      </c>
      <c r="J165" s="38">
        <v>1445.02</v>
      </c>
      <c r="K165" s="38">
        <v>274.55</v>
      </c>
      <c r="L165" s="106">
        <f t="shared" si="29"/>
        <v>3.8000000000124601E-3</v>
      </c>
      <c r="M165" s="38"/>
      <c r="N165" s="38"/>
      <c r="O165" s="38">
        <f t="shared" si="32"/>
        <v>0</v>
      </c>
      <c r="P165" s="106"/>
      <c r="Q165" s="106"/>
      <c r="R165" s="38"/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/>
      <c r="Z165" s="38">
        <v>0</v>
      </c>
      <c r="AA165" s="38">
        <v>0</v>
      </c>
      <c r="AB165" s="38"/>
      <c r="AC165" s="38">
        <v>0</v>
      </c>
      <c r="AD165" s="38">
        <v>0</v>
      </c>
      <c r="AE165" s="38"/>
      <c r="AF165" s="38"/>
      <c r="AG165" s="38"/>
      <c r="AH165" s="38">
        <v>0</v>
      </c>
      <c r="AI165" s="38">
        <v>0</v>
      </c>
      <c r="AJ165" s="38">
        <f t="shared" si="33"/>
        <v>0</v>
      </c>
      <c r="AK165" s="38"/>
      <c r="AL165" s="38"/>
      <c r="AM165" s="48" t="str">
        <f>VLOOKUP(B165,'[1]JC 29.02.2024 16_Bimed_final'!$A$2:$AG$259,29,0)</f>
        <v>F.19952958-UNICREDIT LEAS</v>
      </c>
      <c r="AN165" s="48">
        <f>VLOOKUP(B165,'[1]JC 29.02.2024 16_Bimed_final'!$A$2:$AG$259,30,0)</f>
        <v>19000087</v>
      </c>
      <c r="AO165" s="48" t="str">
        <f>VLOOKUP(B165,'[1]JC 29.02.2024 16_Bimed_final'!$A$2:$AG$259,31,0)</f>
        <v>29.02.2024</v>
      </c>
      <c r="AP165" s="48">
        <f>VLOOKUP(B165,'[1]JC 29.02.2024 16_Bimed_final'!$A$2:$AG$259,32,0)</f>
        <v>5.03</v>
      </c>
      <c r="AQ165" s="48" t="str">
        <f>VLOOKUP(B165,'[1]JC 29.02.2024 16_Bimed_final'!$A$2:$AG$259,33,0)</f>
        <v>RON</v>
      </c>
      <c r="AR165" s="46"/>
      <c r="AS165" s="46"/>
      <c r="AT165" s="46"/>
      <c r="AU165" s="46"/>
      <c r="AV165" s="82" t="str">
        <f t="shared" si="28"/>
        <v>02.2024</v>
      </c>
      <c r="AW165" s="128" t="str">
        <f t="shared" si="30"/>
        <v>LUNA</v>
      </c>
      <c r="AX165" s="46"/>
    </row>
    <row r="166" spans="2:50" x14ac:dyDescent="0.2">
      <c r="B166" s="86" t="s">
        <v>391</v>
      </c>
      <c r="C166" s="127" t="b">
        <v>0</v>
      </c>
      <c r="D166" s="46" t="s">
        <v>438</v>
      </c>
      <c r="E166" s="46" t="str">
        <f t="shared" si="27"/>
        <v>2024</v>
      </c>
      <c r="F166" s="48" t="s">
        <v>94</v>
      </c>
      <c r="G166" s="98" t="s">
        <v>95</v>
      </c>
      <c r="H166" s="48" t="s">
        <v>75</v>
      </c>
      <c r="I166" s="115">
        <f t="shared" si="31"/>
        <v>12170.130000000001</v>
      </c>
      <c r="J166" s="38">
        <v>10227</v>
      </c>
      <c r="K166" s="38">
        <v>1943.13</v>
      </c>
      <c r="L166" s="106">
        <f t="shared" si="29"/>
        <v>0</v>
      </c>
      <c r="M166" s="38"/>
      <c r="N166" s="38"/>
      <c r="O166" s="38">
        <f t="shared" si="32"/>
        <v>0</v>
      </c>
      <c r="P166" s="106"/>
      <c r="Q166" s="106"/>
      <c r="R166" s="38"/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/>
      <c r="Z166" s="38">
        <v>0</v>
      </c>
      <c r="AA166" s="38">
        <v>0</v>
      </c>
      <c r="AB166" s="38"/>
      <c r="AC166" s="38">
        <v>0</v>
      </c>
      <c r="AD166" s="38">
        <v>0</v>
      </c>
      <c r="AE166" s="38"/>
      <c r="AF166" s="38"/>
      <c r="AG166" s="38"/>
      <c r="AH166" s="38">
        <v>0</v>
      </c>
      <c r="AI166" s="38">
        <v>0</v>
      </c>
      <c r="AJ166" s="38">
        <f t="shared" si="33"/>
        <v>0</v>
      </c>
      <c r="AK166" s="38"/>
      <c r="AL166" s="38"/>
      <c r="AM166" s="48" t="str">
        <f>VLOOKUP(B166,'[1]JC 29.02.2024 16_Bimed_final'!$A$2:$AG$259,29,0)</f>
        <v>F.19952968-UNICREDIT LEAS</v>
      </c>
      <c r="AN166" s="48">
        <f>VLOOKUP(B166,'[1]JC 29.02.2024 16_Bimed_final'!$A$2:$AG$259,30,0)</f>
        <v>19000088</v>
      </c>
      <c r="AO166" s="48" t="str">
        <f>VLOOKUP(B166,'[1]JC 29.02.2024 16_Bimed_final'!$A$2:$AG$259,31,0)</f>
        <v>29.02.2024</v>
      </c>
      <c r="AP166" s="48">
        <f>VLOOKUP(B166,'[1]JC 29.02.2024 16_Bimed_final'!$A$2:$AG$259,32,0)</f>
        <v>5.03</v>
      </c>
      <c r="AQ166" s="48" t="str">
        <f>VLOOKUP(B166,'[1]JC 29.02.2024 16_Bimed_final'!$A$2:$AG$259,33,0)</f>
        <v>RON</v>
      </c>
      <c r="AR166" s="46"/>
      <c r="AS166" s="46"/>
      <c r="AT166" s="46"/>
      <c r="AU166" s="46"/>
      <c r="AV166" s="82" t="str">
        <f t="shared" si="28"/>
        <v>02.2024</v>
      </c>
      <c r="AW166" s="128" t="str">
        <f t="shared" si="30"/>
        <v>LUNA</v>
      </c>
      <c r="AX166" s="46"/>
    </row>
    <row r="167" spans="2:50" x14ac:dyDescent="0.2">
      <c r="B167" s="86" t="s">
        <v>392</v>
      </c>
      <c r="C167" s="127" t="b">
        <v>0</v>
      </c>
      <c r="D167" s="46" t="s">
        <v>438</v>
      </c>
      <c r="E167" s="46" t="str">
        <f t="shared" si="27"/>
        <v>2024</v>
      </c>
      <c r="F167" s="48" t="s">
        <v>94</v>
      </c>
      <c r="G167" s="98" t="s">
        <v>95</v>
      </c>
      <c r="H167" s="48" t="s">
        <v>75</v>
      </c>
      <c r="I167" s="115">
        <f t="shared" si="31"/>
        <v>46587.329999999994</v>
      </c>
      <c r="J167" s="38">
        <v>39149.019999999997</v>
      </c>
      <c r="K167" s="38">
        <v>7438.31</v>
      </c>
      <c r="L167" s="106">
        <f t="shared" si="29"/>
        <v>3.7999999995008693E-3</v>
      </c>
      <c r="M167" s="38"/>
      <c r="N167" s="38"/>
      <c r="O167" s="38">
        <f t="shared" si="32"/>
        <v>0</v>
      </c>
      <c r="P167" s="106"/>
      <c r="Q167" s="106"/>
      <c r="R167" s="38"/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/>
      <c r="Z167" s="38">
        <v>0</v>
      </c>
      <c r="AA167" s="38">
        <v>0</v>
      </c>
      <c r="AB167" s="38"/>
      <c r="AC167" s="38">
        <v>0</v>
      </c>
      <c r="AD167" s="38">
        <v>0</v>
      </c>
      <c r="AE167" s="38"/>
      <c r="AF167" s="38"/>
      <c r="AG167" s="38"/>
      <c r="AH167" s="38">
        <v>0</v>
      </c>
      <c r="AI167" s="38">
        <v>0</v>
      </c>
      <c r="AJ167" s="38">
        <f t="shared" si="33"/>
        <v>0</v>
      </c>
      <c r="AK167" s="38"/>
      <c r="AL167" s="38"/>
      <c r="AM167" s="48" t="str">
        <f>VLOOKUP(B167,'[1]JC 29.02.2024 16_Bimed_final'!$A$2:$AG$259,29,0)</f>
        <v>F.19952965-UNICREDIT LEAS</v>
      </c>
      <c r="AN167" s="48">
        <f>VLOOKUP(B167,'[1]JC 29.02.2024 16_Bimed_final'!$A$2:$AG$259,30,0)</f>
        <v>19000089</v>
      </c>
      <c r="AO167" s="48" t="str">
        <f>VLOOKUP(B167,'[1]JC 29.02.2024 16_Bimed_final'!$A$2:$AG$259,31,0)</f>
        <v>29.02.2024</v>
      </c>
      <c r="AP167" s="48">
        <f>VLOOKUP(B167,'[1]JC 29.02.2024 16_Bimed_final'!$A$2:$AG$259,32,0)</f>
        <v>5.03</v>
      </c>
      <c r="AQ167" s="48" t="str">
        <f>VLOOKUP(B167,'[1]JC 29.02.2024 16_Bimed_final'!$A$2:$AG$259,33,0)</f>
        <v>RON</v>
      </c>
      <c r="AR167" s="46"/>
      <c r="AS167" s="46"/>
      <c r="AT167" s="46"/>
      <c r="AU167" s="46"/>
      <c r="AV167" s="82" t="str">
        <f t="shared" si="28"/>
        <v>02.2024</v>
      </c>
      <c r="AW167" s="128" t="str">
        <f t="shared" si="30"/>
        <v>LUNA</v>
      </c>
      <c r="AX167" s="46"/>
    </row>
    <row r="168" spans="2:50" x14ac:dyDescent="0.2">
      <c r="B168" s="86" t="s">
        <v>393</v>
      </c>
      <c r="C168" s="127" t="b">
        <v>0</v>
      </c>
      <c r="D168" s="46" t="s">
        <v>438</v>
      </c>
      <c r="E168" s="46" t="str">
        <f t="shared" si="27"/>
        <v>2024</v>
      </c>
      <c r="F168" s="48" t="s">
        <v>94</v>
      </c>
      <c r="G168" s="98" t="s">
        <v>95</v>
      </c>
      <c r="H168" s="48" t="s">
        <v>75</v>
      </c>
      <c r="I168" s="115">
        <f t="shared" si="31"/>
        <v>-204.83</v>
      </c>
      <c r="J168" s="38">
        <v>-172.12</v>
      </c>
      <c r="K168" s="38">
        <v>-32.71</v>
      </c>
      <c r="L168" s="106">
        <f t="shared" si="29"/>
        <v>7.1999999999974307E-3</v>
      </c>
      <c r="M168" s="38"/>
      <c r="N168" s="38"/>
      <c r="O168" s="38">
        <f t="shared" si="32"/>
        <v>0</v>
      </c>
      <c r="P168" s="106"/>
      <c r="Q168" s="106"/>
      <c r="R168" s="38"/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/>
      <c r="Z168" s="38">
        <v>0</v>
      </c>
      <c r="AA168" s="38">
        <v>0</v>
      </c>
      <c r="AB168" s="38"/>
      <c r="AC168" s="38">
        <v>0</v>
      </c>
      <c r="AD168" s="38">
        <v>0</v>
      </c>
      <c r="AE168" s="38"/>
      <c r="AF168" s="38"/>
      <c r="AG168" s="38"/>
      <c r="AH168" s="38">
        <v>0</v>
      </c>
      <c r="AI168" s="38">
        <v>0</v>
      </c>
      <c r="AJ168" s="38">
        <f t="shared" si="33"/>
        <v>0</v>
      </c>
      <c r="AK168" s="38"/>
      <c r="AL168" s="38"/>
      <c r="AM168" s="48" t="str">
        <f>VLOOKUP(B168,'[1]JC 29.02.2024 16_Bimed_final'!$A$2:$AG$259,29,0)</f>
        <v>F.19952962-UNICREDIT LEAS</v>
      </c>
      <c r="AN168" s="48">
        <f>VLOOKUP(B168,'[1]JC 29.02.2024 16_Bimed_final'!$A$2:$AG$259,30,0)</f>
        <v>19000094</v>
      </c>
      <c r="AO168" s="48" t="str">
        <f>VLOOKUP(B168,'[1]JC 29.02.2024 16_Bimed_final'!$A$2:$AG$259,31,0)</f>
        <v>29.02.2024</v>
      </c>
      <c r="AP168" s="48">
        <f>VLOOKUP(B168,'[1]JC 29.02.2024 16_Bimed_final'!$A$2:$AG$259,32,0)</f>
        <v>5.04</v>
      </c>
      <c r="AQ168" s="48" t="str">
        <f>VLOOKUP(B168,'[1]JC 29.02.2024 16_Bimed_final'!$A$2:$AG$259,33,0)</f>
        <v>RON</v>
      </c>
      <c r="AR168" s="46"/>
      <c r="AS168" s="46"/>
      <c r="AT168" s="46"/>
      <c r="AU168" s="46"/>
      <c r="AV168" s="82" t="str">
        <f t="shared" si="28"/>
        <v>02.2024</v>
      </c>
      <c r="AW168" s="128" t="str">
        <f t="shared" si="30"/>
        <v>LUNA</v>
      </c>
      <c r="AX168" s="46"/>
    </row>
    <row r="169" spans="2:50" x14ac:dyDescent="0.2">
      <c r="B169" s="86" t="s">
        <v>393</v>
      </c>
      <c r="C169" s="127" t="b">
        <v>0</v>
      </c>
      <c r="D169" s="46" t="s">
        <v>438</v>
      </c>
      <c r="E169" s="46" t="str">
        <f t="shared" si="27"/>
        <v>2024</v>
      </c>
      <c r="F169" s="48" t="s">
        <v>94</v>
      </c>
      <c r="G169" s="98" t="s">
        <v>95</v>
      </c>
      <c r="H169" s="48" t="s">
        <v>75</v>
      </c>
      <c r="I169" s="115">
        <f t="shared" si="31"/>
        <v>-8221.4500000000007</v>
      </c>
      <c r="J169" s="38">
        <v>-6908.78</v>
      </c>
      <c r="K169" s="38">
        <v>-1312.67</v>
      </c>
      <c r="L169" s="106">
        <f t="shared" si="29"/>
        <v>1.8000000000029104E-3</v>
      </c>
      <c r="M169" s="38"/>
      <c r="N169" s="38"/>
      <c r="O169" s="38">
        <f t="shared" si="32"/>
        <v>0</v>
      </c>
      <c r="P169" s="106"/>
      <c r="Q169" s="106"/>
      <c r="R169" s="38"/>
      <c r="S169" s="38">
        <v>0</v>
      </c>
      <c r="T169" s="38">
        <v>0</v>
      </c>
      <c r="U169" s="38">
        <v>0</v>
      </c>
      <c r="V169" s="38">
        <v>0</v>
      </c>
      <c r="W169" s="38">
        <v>0</v>
      </c>
      <c r="X169" s="38">
        <v>0</v>
      </c>
      <c r="Y169" s="38"/>
      <c r="Z169" s="38">
        <v>0</v>
      </c>
      <c r="AA169" s="38">
        <v>0</v>
      </c>
      <c r="AB169" s="38"/>
      <c r="AC169" s="38">
        <v>0</v>
      </c>
      <c r="AD169" s="38">
        <v>0</v>
      </c>
      <c r="AE169" s="38"/>
      <c r="AF169" s="38"/>
      <c r="AG169" s="38"/>
      <c r="AH169" s="38">
        <v>0</v>
      </c>
      <c r="AI169" s="38">
        <v>0</v>
      </c>
      <c r="AJ169" s="38">
        <f t="shared" si="33"/>
        <v>0</v>
      </c>
      <c r="AK169" s="38"/>
      <c r="AL169" s="38"/>
      <c r="AM169" s="48" t="str">
        <f>VLOOKUP(B169,'[1]JC 29.02.2024 16_Bimed_final'!$A$2:$AG$259,29,0)</f>
        <v>F.19952962-UNICREDIT LEAS</v>
      </c>
      <c r="AN169" s="48">
        <f>VLOOKUP(B169,'[1]JC 29.02.2024 16_Bimed_final'!$A$2:$AG$259,30,0)</f>
        <v>19000094</v>
      </c>
      <c r="AO169" s="48" t="str">
        <f>VLOOKUP(B169,'[1]JC 29.02.2024 16_Bimed_final'!$A$2:$AG$259,31,0)</f>
        <v>29.02.2024</v>
      </c>
      <c r="AP169" s="48">
        <f>VLOOKUP(B169,'[1]JC 29.02.2024 16_Bimed_final'!$A$2:$AG$259,32,0)</f>
        <v>5.04</v>
      </c>
      <c r="AQ169" s="48" t="str">
        <f>VLOOKUP(B169,'[1]JC 29.02.2024 16_Bimed_final'!$A$2:$AG$259,33,0)</f>
        <v>RON</v>
      </c>
      <c r="AR169" s="46"/>
      <c r="AS169" s="46"/>
      <c r="AT169" s="46"/>
      <c r="AU169" s="46"/>
      <c r="AV169" s="82" t="str">
        <f t="shared" si="28"/>
        <v>02.2024</v>
      </c>
      <c r="AW169" s="128" t="str">
        <f t="shared" si="30"/>
        <v>LUNA</v>
      </c>
      <c r="AX169" s="46"/>
    </row>
    <row r="170" spans="2:50" x14ac:dyDescent="0.2">
      <c r="B170" s="86" t="s">
        <v>381</v>
      </c>
      <c r="C170" s="127" t="b">
        <v>0</v>
      </c>
      <c r="D170" s="46" t="s">
        <v>438</v>
      </c>
      <c r="E170" s="46" t="str">
        <f t="shared" si="27"/>
        <v>2024</v>
      </c>
      <c r="F170" s="48" t="s">
        <v>94</v>
      </c>
      <c r="G170" s="98" t="s">
        <v>95</v>
      </c>
      <c r="H170" s="48" t="s">
        <v>75</v>
      </c>
      <c r="I170" s="115">
        <f t="shared" si="31"/>
        <v>2927.96</v>
      </c>
      <c r="J170" s="38">
        <v>2460.4699999999998</v>
      </c>
      <c r="K170" s="38">
        <v>467.49</v>
      </c>
      <c r="L170" s="106">
        <f t="shared" si="29"/>
        <v>-7.000000000516593E-4</v>
      </c>
      <c r="M170" s="38"/>
      <c r="N170" s="38"/>
      <c r="O170" s="38">
        <f t="shared" si="32"/>
        <v>0</v>
      </c>
      <c r="P170" s="106"/>
      <c r="Q170" s="106"/>
      <c r="R170" s="38"/>
      <c r="S170" s="38">
        <v>0</v>
      </c>
      <c r="T170" s="38">
        <v>0</v>
      </c>
      <c r="U170" s="38">
        <v>0</v>
      </c>
      <c r="V170" s="38">
        <v>0</v>
      </c>
      <c r="W170" s="38">
        <v>0</v>
      </c>
      <c r="X170" s="38">
        <v>0</v>
      </c>
      <c r="Y170" s="38"/>
      <c r="Z170" s="38">
        <v>0</v>
      </c>
      <c r="AA170" s="38">
        <v>0</v>
      </c>
      <c r="AB170" s="38"/>
      <c r="AC170" s="38">
        <v>0</v>
      </c>
      <c r="AD170" s="38">
        <v>0</v>
      </c>
      <c r="AE170" s="38"/>
      <c r="AF170" s="38"/>
      <c r="AG170" s="38"/>
      <c r="AH170" s="38">
        <v>0</v>
      </c>
      <c r="AI170" s="38">
        <v>0</v>
      </c>
      <c r="AJ170" s="38">
        <f t="shared" si="33"/>
        <v>0</v>
      </c>
      <c r="AK170" s="38"/>
      <c r="AL170" s="38"/>
      <c r="AM170" s="48" t="str">
        <f>VLOOKUP(B170,'[1]JC 29.02.2024 16_Bimed_final'!$A$2:$AG$259,29,0)</f>
        <v>F.19952964-UNICREDIT</v>
      </c>
      <c r="AN170" s="48">
        <f>VLOOKUP(B170,'[1]JC 29.02.2024 16_Bimed_final'!$A$2:$AG$259,30,0)</f>
        <v>17000039</v>
      </c>
      <c r="AO170" s="48" t="str">
        <f>VLOOKUP(B170,'[1]JC 29.02.2024 16_Bimed_final'!$A$2:$AG$259,31,0)</f>
        <v>29.02.2024</v>
      </c>
      <c r="AP170" s="48">
        <f>VLOOKUP(B170,'[1]JC 29.02.2024 16_Bimed_final'!$A$2:$AG$259,32,0)</f>
        <v>5.03</v>
      </c>
      <c r="AQ170" s="48" t="str">
        <f>VLOOKUP(B170,'[1]JC 29.02.2024 16_Bimed_final'!$A$2:$AG$259,33,0)</f>
        <v>RON</v>
      </c>
      <c r="AR170" s="46"/>
      <c r="AS170" s="46"/>
      <c r="AT170" s="46"/>
      <c r="AU170" s="46"/>
      <c r="AV170" s="82" t="str">
        <f t="shared" si="28"/>
        <v>02.2024</v>
      </c>
      <c r="AW170" s="128" t="str">
        <f t="shared" si="30"/>
        <v>LUNA</v>
      </c>
      <c r="AX170" s="46"/>
    </row>
    <row r="171" spans="2:50" x14ac:dyDescent="0.2">
      <c r="B171" s="86" t="s">
        <v>381</v>
      </c>
      <c r="C171" s="127" t="b">
        <v>0</v>
      </c>
      <c r="D171" s="46" t="s">
        <v>438</v>
      </c>
      <c r="E171" s="46" t="str">
        <f t="shared" si="27"/>
        <v>2024</v>
      </c>
      <c r="F171" s="48" t="s">
        <v>94</v>
      </c>
      <c r="G171" s="98" t="s">
        <v>95</v>
      </c>
      <c r="H171" s="48" t="s">
        <v>75</v>
      </c>
      <c r="I171" s="115">
        <f t="shared" si="31"/>
        <v>2927.96</v>
      </c>
      <c r="J171" s="38">
        <v>2460.4699999999998</v>
      </c>
      <c r="K171" s="38">
        <v>467.49</v>
      </c>
      <c r="L171" s="106">
        <f t="shared" si="29"/>
        <v>-7.000000000516593E-4</v>
      </c>
      <c r="M171" s="38"/>
      <c r="N171" s="38"/>
      <c r="O171" s="38">
        <f t="shared" si="32"/>
        <v>0</v>
      </c>
      <c r="P171" s="106"/>
      <c r="Q171" s="106"/>
      <c r="R171" s="38"/>
      <c r="S171" s="38">
        <v>0</v>
      </c>
      <c r="T171" s="38">
        <v>0</v>
      </c>
      <c r="U171" s="38">
        <v>0</v>
      </c>
      <c r="V171" s="38">
        <v>0</v>
      </c>
      <c r="W171" s="38">
        <v>0</v>
      </c>
      <c r="X171" s="38">
        <v>0</v>
      </c>
      <c r="Y171" s="38"/>
      <c r="Z171" s="38">
        <v>0</v>
      </c>
      <c r="AA171" s="38">
        <v>0</v>
      </c>
      <c r="AB171" s="38"/>
      <c r="AC171" s="38">
        <v>0</v>
      </c>
      <c r="AD171" s="38">
        <v>0</v>
      </c>
      <c r="AE171" s="38"/>
      <c r="AF171" s="38"/>
      <c r="AG171" s="38"/>
      <c r="AH171" s="38">
        <v>0</v>
      </c>
      <c r="AI171" s="38">
        <v>0</v>
      </c>
      <c r="AJ171" s="38">
        <f t="shared" si="33"/>
        <v>0</v>
      </c>
      <c r="AK171" s="38"/>
      <c r="AL171" s="38"/>
      <c r="AM171" s="48" t="str">
        <f>VLOOKUP(B171,'[1]JC 29.02.2024 16_Bimed_final'!$A$2:$AG$259,29,0)</f>
        <v>F.19952964-UNICREDIT</v>
      </c>
      <c r="AN171" s="48">
        <f>VLOOKUP(B171,'[1]JC 29.02.2024 16_Bimed_final'!$A$2:$AG$259,30,0)</f>
        <v>17000039</v>
      </c>
      <c r="AO171" s="48" t="str">
        <f>VLOOKUP(B171,'[1]JC 29.02.2024 16_Bimed_final'!$A$2:$AG$259,31,0)</f>
        <v>29.02.2024</v>
      </c>
      <c r="AP171" s="48">
        <f>VLOOKUP(B171,'[1]JC 29.02.2024 16_Bimed_final'!$A$2:$AG$259,32,0)</f>
        <v>5.03</v>
      </c>
      <c r="AQ171" s="48" t="str">
        <f>VLOOKUP(B171,'[1]JC 29.02.2024 16_Bimed_final'!$A$2:$AG$259,33,0)</f>
        <v>RON</v>
      </c>
      <c r="AR171" s="46"/>
      <c r="AS171" s="46"/>
      <c r="AT171" s="46"/>
      <c r="AU171" s="46"/>
      <c r="AV171" s="82" t="str">
        <f t="shared" si="28"/>
        <v>02.2024</v>
      </c>
      <c r="AW171" s="128" t="str">
        <f t="shared" si="30"/>
        <v>LUNA</v>
      </c>
      <c r="AX171" s="46"/>
    </row>
    <row r="172" spans="2:50" x14ac:dyDescent="0.2">
      <c r="B172" s="86" t="s">
        <v>382</v>
      </c>
      <c r="C172" s="127" t="b">
        <v>0</v>
      </c>
      <c r="D172" s="46" t="s">
        <v>438</v>
      </c>
      <c r="E172" s="46" t="str">
        <f t="shared" si="27"/>
        <v>2024</v>
      </c>
      <c r="F172" s="48" t="s">
        <v>94</v>
      </c>
      <c r="G172" s="98" t="s">
        <v>95</v>
      </c>
      <c r="H172" s="48" t="s">
        <v>75</v>
      </c>
      <c r="I172" s="115">
        <f t="shared" si="31"/>
        <v>2001.03</v>
      </c>
      <c r="J172" s="38">
        <v>1681.52</v>
      </c>
      <c r="K172" s="38">
        <v>319.51</v>
      </c>
      <c r="L172" s="106">
        <f t="shared" si="29"/>
        <v>-2.1199999999964803E-2</v>
      </c>
      <c r="M172" s="38"/>
      <c r="N172" s="38"/>
      <c r="O172" s="38">
        <f t="shared" si="32"/>
        <v>0</v>
      </c>
      <c r="P172" s="106"/>
      <c r="Q172" s="106"/>
      <c r="R172" s="38"/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/>
      <c r="Z172" s="38">
        <v>0</v>
      </c>
      <c r="AA172" s="38">
        <v>0</v>
      </c>
      <c r="AB172" s="38"/>
      <c r="AC172" s="38">
        <v>0</v>
      </c>
      <c r="AD172" s="38">
        <v>0</v>
      </c>
      <c r="AE172" s="38"/>
      <c r="AF172" s="38"/>
      <c r="AG172" s="38"/>
      <c r="AH172" s="38">
        <v>0</v>
      </c>
      <c r="AI172" s="38">
        <v>0</v>
      </c>
      <c r="AJ172" s="38">
        <f t="shared" si="33"/>
        <v>0</v>
      </c>
      <c r="AK172" s="38"/>
      <c r="AL172" s="38"/>
      <c r="AM172" s="48" t="str">
        <f>VLOOKUP(B172,'[1]JC 29.02.2024 16_Bimed_final'!$A$2:$AG$259,29,0)</f>
        <v>F.19952972-UNICREDIT LEAS</v>
      </c>
      <c r="AN172" s="48">
        <f>VLOOKUP(B172,'[1]JC 29.02.2024 16_Bimed_final'!$A$2:$AG$259,30,0)</f>
        <v>17000046</v>
      </c>
      <c r="AO172" s="48" t="str">
        <f>VLOOKUP(B172,'[1]JC 29.02.2024 16_Bimed_final'!$A$2:$AG$259,31,0)</f>
        <v>29.02.2024</v>
      </c>
      <c r="AP172" s="48">
        <f>VLOOKUP(B172,'[1]JC 29.02.2024 16_Bimed_final'!$A$2:$AG$259,32,0)</f>
        <v>5.03</v>
      </c>
      <c r="AQ172" s="48" t="str">
        <f>VLOOKUP(B172,'[1]JC 29.02.2024 16_Bimed_final'!$A$2:$AG$259,33,0)</f>
        <v>RON</v>
      </c>
      <c r="AR172" s="46"/>
      <c r="AS172" s="46"/>
      <c r="AT172" s="46"/>
      <c r="AU172" s="46"/>
      <c r="AV172" s="82" t="str">
        <f t="shared" si="28"/>
        <v>02.2024</v>
      </c>
      <c r="AW172" s="128" t="str">
        <f t="shared" si="30"/>
        <v>LUNA</v>
      </c>
      <c r="AX172" s="46"/>
    </row>
    <row r="173" spans="2:50" x14ac:dyDescent="0.2">
      <c r="B173" s="86" t="s">
        <v>394</v>
      </c>
      <c r="C173" s="127" t="b">
        <v>0</v>
      </c>
      <c r="D173" s="46" t="s">
        <v>438</v>
      </c>
      <c r="E173" s="46" t="str">
        <f t="shared" si="27"/>
        <v>2024</v>
      </c>
      <c r="F173" s="48" t="s">
        <v>94</v>
      </c>
      <c r="G173" s="98" t="s">
        <v>95</v>
      </c>
      <c r="H173" s="48" t="s">
        <v>75</v>
      </c>
      <c r="I173" s="115">
        <f t="shared" si="31"/>
        <v>1795.71</v>
      </c>
      <c r="J173" s="38">
        <v>1509</v>
      </c>
      <c r="K173" s="38">
        <v>286.70999999999998</v>
      </c>
      <c r="L173" s="106">
        <f t="shared" si="29"/>
        <v>0</v>
      </c>
      <c r="M173" s="38"/>
      <c r="N173" s="38"/>
      <c r="O173" s="38">
        <f t="shared" si="32"/>
        <v>0</v>
      </c>
      <c r="P173" s="106"/>
      <c r="Q173" s="106"/>
      <c r="R173" s="38"/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/>
      <c r="Z173" s="38">
        <v>0</v>
      </c>
      <c r="AA173" s="38">
        <v>0</v>
      </c>
      <c r="AB173" s="38"/>
      <c r="AC173" s="38">
        <v>0</v>
      </c>
      <c r="AD173" s="38">
        <v>0</v>
      </c>
      <c r="AE173" s="38"/>
      <c r="AF173" s="38"/>
      <c r="AG173" s="38"/>
      <c r="AH173" s="38">
        <v>0</v>
      </c>
      <c r="AI173" s="38">
        <v>0</v>
      </c>
      <c r="AJ173" s="38">
        <f t="shared" si="33"/>
        <v>0</v>
      </c>
      <c r="AK173" s="38"/>
      <c r="AL173" s="38"/>
      <c r="AM173" s="48" t="str">
        <f>VLOOKUP(B173,'[1]JC 29.02.2024 16_Bimed_final'!$A$2:$AG$259,29,0)</f>
        <v>F.19952969-UNICREDIT LEAS</v>
      </c>
      <c r="AN173" s="48">
        <f>VLOOKUP(B173,'[1]JC 29.02.2024 16_Bimed_final'!$A$2:$AG$259,30,0)</f>
        <v>19000108</v>
      </c>
      <c r="AO173" s="48" t="str">
        <f>VLOOKUP(B173,'[1]JC 29.02.2024 16_Bimed_final'!$A$2:$AG$259,31,0)</f>
        <v>29.02.2024</v>
      </c>
      <c r="AP173" s="48">
        <f>VLOOKUP(B173,'[1]JC 29.02.2024 16_Bimed_final'!$A$2:$AG$259,32,0)</f>
        <v>5.03</v>
      </c>
      <c r="AQ173" s="48" t="str">
        <f>VLOOKUP(B173,'[1]JC 29.02.2024 16_Bimed_final'!$A$2:$AG$259,33,0)</f>
        <v>RON</v>
      </c>
      <c r="AR173" s="46"/>
      <c r="AS173" s="46"/>
      <c r="AT173" s="46"/>
      <c r="AU173" s="46"/>
      <c r="AV173" s="82" t="str">
        <f t="shared" si="28"/>
        <v>02.2024</v>
      </c>
      <c r="AW173" s="128" t="str">
        <f t="shared" si="30"/>
        <v>LUNA</v>
      </c>
      <c r="AX173" s="46"/>
    </row>
    <row r="174" spans="2:50" x14ac:dyDescent="0.2">
      <c r="B174" s="86" t="s">
        <v>395</v>
      </c>
      <c r="C174" s="127" t="b">
        <v>0</v>
      </c>
      <c r="D174" s="46" t="s">
        <v>438</v>
      </c>
      <c r="E174" s="46" t="str">
        <f t="shared" si="27"/>
        <v>2024</v>
      </c>
      <c r="F174" s="48" t="s">
        <v>94</v>
      </c>
      <c r="G174" s="98" t="s">
        <v>95</v>
      </c>
      <c r="H174" s="48" t="s">
        <v>75</v>
      </c>
      <c r="I174" s="115">
        <f t="shared" si="31"/>
        <v>1795.71</v>
      </c>
      <c r="J174" s="38">
        <v>1509</v>
      </c>
      <c r="K174" s="38">
        <v>286.70999999999998</v>
      </c>
      <c r="L174" s="106">
        <f t="shared" si="29"/>
        <v>0</v>
      </c>
      <c r="M174" s="38"/>
      <c r="N174" s="38"/>
      <c r="O174" s="38">
        <f t="shared" si="32"/>
        <v>0</v>
      </c>
      <c r="P174" s="106"/>
      <c r="Q174" s="106"/>
      <c r="R174" s="38"/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/>
      <c r="Z174" s="38">
        <v>0</v>
      </c>
      <c r="AA174" s="38">
        <v>0</v>
      </c>
      <c r="AB174" s="38"/>
      <c r="AC174" s="38">
        <v>0</v>
      </c>
      <c r="AD174" s="38">
        <v>0</v>
      </c>
      <c r="AE174" s="38"/>
      <c r="AF174" s="38"/>
      <c r="AG174" s="38"/>
      <c r="AH174" s="38">
        <v>0</v>
      </c>
      <c r="AI174" s="38">
        <v>0</v>
      </c>
      <c r="AJ174" s="38">
        <f t="shared" si="33"/>
        <v>0</v>
      </c>
      <c r="AK174" s="38"/>
      <c r="AL174" s="38"/>
      <c r="AM174" s="48" t="str">
        <f>VLOOKUP(B174,'[1]JC 29.02.2024 16_Bimed_final'!$A$2:$AG$259,29,0)</f>
        <v>F.19952957-UNICREDIT LEAS</v>
      </c>
      <c r="AN174" s="48">
        <f>VLOOKUP(B174,'[1]JC 29.02.2024 16_Bimed_final'!$A$2:$AG$259,30,0)</f>
        <v>19000109</v>
      </c>
      <c r="AO174" s="48" t="str">
        <f>VLOOKUP(B174,'[1]JC 29.02.2024 16_Bimed_final'!$A$2:$AG$259,31,0)</f>
        <v>29.02.2024</v>
      </c>
      <c r="AP174" s="48">
        <f>VLOOKUP(B174,'[1]JC 29.02.2024 16_Bimed_final'!$A$2:$AG$259,32,0)</f>
        <v>5.03</v>
      </c>
      <c r="AQ174" s="48" t="str">
        <f>VLOOKUP(B174,'[1]JC 29.02.2024 16_Bimed_final'!$A$2:$AG$259,33,0)</f>
        <v>RON</v>
      </c>
      <c r="AR174" s="46"/>
      <c r="AS174" s="46"/>
      <c r="AT174" s="46"/>
      <c r="AU174" s="46"/>
      <c r="AV174" s="82" t="str">
        <f t="shared" si="28"/>
        <v>02.2024</v>
      </c>
      <c r="AW174" s="128" t="str">
        <f t="shared" si="30"/>
        <v>LUNA</v>
      </c>
      <c r="AX174" s="46"/>
    </row>
    <row r="175" spans="2:50" x14ac:dyDescent="0.2">
      <c r="B175" s="86" t="s">
        <v>396</v>
      </c>
      <c r="C175" s="127" t="b">
        <v>0</v>
      </c>
      <c r="D175" s="46" t="s">
        <v>438</v>
      </c>
      <c r="E175" s="46" t="str">
        <f t="shared" si="27"/>
        <v>2024</v>
      </c>
      <c r="F175" s="48" t="s">
        <v>94</v>
      </c>
      <c r="G175" s="98" t="s">
        <v>95</v>
      </c>
      <c r="H175" s="48" t="s">
        <v>75</v>
      </c>
      <c r="I175" s="115">
        <f t="shared" si="31"/>
        <v>1795.71</v>
      </c>
      <c r="J175" s="38">
        <v>1509</v>
      </c>
      <c r="K175" s="38">
        <v>286.70999999999998</v>
      </c>
      <c r="L175" s="106">
        <f t="shared" si="29"/>
        <v>0</v>
      </c>
      <c r="M175" s="38"/>
      <c r="N175" s="38"/>
      <c r="O175" s="38">
        <f t="shared" si="32"/>
        <v>0</v>
      </c>
      <c r="P175" s="106"/>
      <c r="Q175" s="106"/>
      <c r="R175" s="38"/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/>
      <c r="Z175" s="38">
        <v>0</v>
      </c>
      <c r="AA175" s="38">
        <v>0</v>
      </c>
      <c r="AB175" s="38"/>
      <c r="AC175" s="38">
        <v>0</v>
      </c>
      <c r="AD175" s="38">
        <v>0</v>
      </c>
      <c r="AE175" s="38"/>
      <c r="AF175" s="38"/>
      <c r="AG175" s="38"/>
      <c r="AH175" s="38">
        <v>0</v>
      </c>
      <c r="AI175" s="38">
        <v>0</v>
      </c>
      <c r="AJ175" s="38">
        <f t="shared" si="33"/>
        <v>0</v>
      </c>
      <c r="AK175" s="38"/>
      <c r="AL175" s="38"/>
      <c r="AM175" s="48" t="str">
        <f>VLOOKUP(B175,'[1]JC 29.02.2024 16_Bimed_final'!$A$2:$AG$259,29,0)</f>
        <v>F.19952961-UNICREDIT LEAS</v>
      </c>
      <c r="AN175" s="48">
        <f>VLOOKUP(B175,'[1]JC 29.02.2024 16_Bimed_final'!$A$2:$AG$259,30,0)</f>
        <v>19000110</v>
      </c>
      <c r="AO175" s="48" t="str">
        <f>VLOOKUP(B175,'[1]JC 29.02.2024 16_Bimed_final'!$A$2:$AG$259,31,0)</f>
        <v>29.02.2024</v>
      </c>
      <c r="AP175" s="48">
        <f>VLOOKUP(B175,'[1]JC 29.02.2024 16_Bimed_final'!$A$2:$AG$259,32,0)</f>
        <v>5.03</v>
      </c>
      <c r="AQ175" s="48" t="str">
        <f>VLOOKUP(B175,'[1]JC 29.02.2024 16_Bimed_final'!$A$2:$AG$259,33,0)</f>
        <v>RON</v>
      </c>
      <c r="AR175" s="46"/>
      <c r="AS175" s="46"/>
      <c r="AT175" s="46"/>
      <c r="AU175" s="46"/>
      <c r="AV175" s="82" t="str">
        <f t="shared" si="28"/>
        <v>02.2024</v>
      </c>
      <c r="AW175" s="128" t="str">
        <f t="shared" si="30"/>
        <v>LUNA</v>
      </c>
      <c r="AX175" s="46"/>
    </row>
    <row r="176" spans="2:50" x14ac:dyDescent="0.2">
      <c r="B176" s="86" t="s">
        <v>397</v>
      </c>
      <c r="C176" s="127" t="b">
        <v>0</v>
      </c>
      <c r="D176" s="46" t="s">
        <v>438</v>
      </c>
      <c r="E176" s="46" t="str">
        <f t="shared" si="27"/>
        <v>2024</v>
      </c>
      <c r="F176" s="48" t="s">
        <v>94</v>
      </c>
      <c r="G176" s="98" t="s">
        <v>95</v>
      </c>
      <c r="H176" s="48" t="s">
        <v>75</v>
      </c>
      <c r="I176" s="115">
        <f t="shared" si="31"/>
        <v>1795.71</v>
      </c>
      <c r="J176" s="38">
        <v>1509</v>
      </c>
      <c r="K176" s="38">
        <v>286.70999999999998</v>
      </c>
      <c r="L176" s="106">
        <f t="shared" si="29"/>
        <v>0</v>
      </c>
      <c r="M176" s="38"/>
      <c r="N176" s="38"/>
      <c r="O176" s="38">
        <f t="shared" si="32"/>
        <v>0</v>
      </c>
      <c r="P176" s="106"/>
      <c r="Q176" s="106"/>
      <c r="R176" s="38"/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/>
      <c r="Z176" s="38">
        <v>0</v>
      </c>
      <c r="AA176" s="38">
        <v>0</v>
      </c>
      <c r="AB176" s="38"/>
      <c r="AC176" s="38">
        <v>0</v>
      </c>
      <c r="AD176" s="38">
        <v>0</v>
      </c>
      <c r="AE176" s="38"/>
      <c r="AF176" s="38"/>
      <c r="AG176" s="38"/>
      <c r="AH176" s="38">
        <v>0</v>
      </c>
      <c r="AI176" s="38">
        <v>0</v>
      </c>
      <c r="AJ176" s="38">
        <f t="shared" si="33"/>
        <v>0</v>
      </c>
      <c r="AK176" s="38"/>
      <c r="AL176" s="38"/>
      <c r="AM176" s="48" t="str">
        <f>VLOOKUP(B176,'[1]JC 29.02.2024 16_Bimed_final'!$A$2:$AG$259,29,0)</f>
        <v>F.19952979-UNICREDIT LEAS</v>
      </c>
      <c r="AN176" s="48">
        <f>VLOOKUP(B176,'[1]JC 29.02.2024 16_Bimed_final'!$A$2:$AG$259,30,0)</f>
        <v>19000111</v>
      </c>
      <c r="AO176" s="48" t="str">
        <f>VLOOKUP(B176,'[1]JC 29.02.2024 16_Bimed_final'!$A$2:$AG$259,31,0)</f>
        <v>29.02.2024</v>
      </c>
      <c r="AP176" s="48">
        <f>VLOOKUP(B176,'[1]JC 29.02.2024 16_Bimed_final'!$A$2:$AG$259,32,0)</f>
        <v>5.03</v>
      </c>
      <c r="AQ176" s="48" t="str">
        <f>VLOOKUP(B176,'[1]JC 29.02.2024 16_Bimed_final'!$A$2:$AG$259,33,0)</f>
        <v>RON</v>
      </c>
      <c r="AR176" s="46"/>
      <c r="AS176" s="46"/>
      <c r="AT176" s="46"/>
      <c r="AU176" s="46"/>
      <c r="AV176" s="82" t="str">
        <f t="shared" si="28"/>
        <v>02.2024</v>
      </c>
      <c r="AW176" s="128" t="str">
        <f t="shared" si="30"/>
        <v>LUNA</v>
      </c>
      <c r="AX176" s="46"/>
    </row>
    <row r="177" spans="2:50" x14ac:dyDescent="0.2">
      <c r="B177" s="86" t="s">
        <v>398</v>
      </c>
      <c r="C177" s="127" t="b">
        <v>0</v>
      </c>
      <c r="D177" s="46" t="s">
        <v>438</v>
      </c>
      <c r="E177" s="46" t="str">
        <f t="shared" si="27"/>
        <v>2024</v>
      </c>
      <c r="F177" s="48" t="s">
        <v>94</v>
      </c>
      <c r="G177" s="98" t="s">
        <v>95</v>
      </c>
      <c r="H177" s="48" t="s">
        <v>75</v>
      </c>
      <c r="I177" s="115">
        <f t="shared" si="31"/>
        <v>1795.71</v>
      </c>
      <c r="J177" s="38">
        <v>1509</v>
      </c>
      <c r="K177" s="38">
        <v>286.70999999999998</v>
      </c>
      <c r="L177" s="106">
        <f t="shared" si="29"/>
        <v>0</v>
      </c>
      <c r="M177" s="38"/>
      <c r="N177" s="38"/>
      <c r="O177" s="38">
        <f t="shared" si="32"/>
        <v>0</v>
      </c>
      <c r="P177" s="106"/>
      <c r="Q177" s="106"/>
      <c r="R177" s="38"/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/>
      <c r="Z177" s="38">
        <v>0</v>
      </c>
      <c r="AA177" s="38">
        <v>0</v>
      </c>
      <c r="AB177" s="38"/>
      <c r="AC177" s="38">
        <v>0</v>
      </c>
      <c r="AD177" s="38">
        <v>0</v>
      </c>
      <c r="AE177" s="38"/>
      <c r="AF177" s="38"/>
      <c r="AG177" s="38"/>
      <c r="AH177" s="38">
        <v>0</v>
      </c>
      <c r="AI177" s="38">
        <v>0</v>
      </c>
      <c r="AJ177" s="38">
        <f t="shared" si="33"/>
        <v>0</v>
      </c>
      <c r="AK177" s="38"/>
      <c r="AL177" s="38"/>
      <c r="AM177" s="48" t="str">
        <f>VLOOKUP(B177,'[1]JC 29.02.2024 16_Bimed_final'!$A$2:$AG$259,29,0)</f>
        <v>F.19952983-UNICREDIT LEAS</v>
      </c>
      <c r="AN177" s="48">
        <f>VLOOKUP(B177,'[1]JC 29.02.2024 16_Bimed_final'!$A$2:$AG$259,30,0)</f>
        <v>19000112</v>
      </c>
      <c r="AO177" s="48" t="str">
        <f>VLOOKUP(B177,'[1]JC 29.02.2024 16_Bimed_final'!$A$2:$AG$259,31,0)</f>
        <v>29.02.2024</v>
      </c>
      <c r="AP177" s="48">
        <f>VLOOKUP(B177,'[1]JC 29.02.2024 16_Bimed_final'!$A$2:$AG$259,32,0)</f>
        <v>5.03</v>
      </c>
      <c r="AQ177" s="48" t="str">
        <f>VLOOKUP(B177,'[1]JC 29.02.2024 16_Bimed_final'!$A$2:$AG$259,33,0)</f>
        <v>RON</v>
      </c>
      <c r="AR177" s="46"/>
      <c r="AS177" s="46"/>
      <c r="AT177" s="46"/>
      <c r="AU177" s="46"/>
      <c r="AV177" s="82" t="str">
        <f t="shared" si="28"/>
        <v>02.2024</v>
      </c>
      <c r="AW177" s="128" t="str">
        <f t="shared" si="30"/>
        <v>LUNA</v>
      </c>
      <c r="AX177" s="46"/>
    </row>
    <row r="178" spans="2:50" x14ac:dyDescent="0.2">
      <c r="B178" s="86" t="s">
        <v>399</v>
      </c>
      <c r="C178" s="127" t="b">
        <v>0</v>
      </c>
      <c r="D178" s="46" t="s">
        <v>438</v>
      </c>
      <c r="E178" s="46" t="str">
        <f t="shared" si="27"/>
        <v>2024</v>
      </c>
      <c r="F178" s="48" t="s">
        <v>94</v>
      </c>
      <c r="G178" s="98" t="s">
        <v>95</v>
      </c>
      <c r="H178" s="48" t="s">
        <v>75</v>
      </c>
      <c r="I178" s="115">
        <f t="shared" si="31"/>
        <v>1795.71</v>
      </c>
      <c r="J178" s="38">
        <v>1509</v>
      </c>
      <c r="K178" s="38">
        <v>286.70999999999998</v>
      </c>
      <c r="L178" s="106">
        <f t="shared" si="29"/>
        <v>0</v>
      </c>
      <c r="M178" s="38"/>
      <c r="N178" s="38"/>
      <c r="O178" s="38">
        <f t="shared" si="32"/>
        <v>0</v>
      </c>
      <c r="P178" s="106"/>
      <c r="Q178" s="106"/>
      <c r="R178" s="38"/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/>
      <c r="Z178" s="38">
        <v>0</v>
      </c>
      <c r="AA178" s="38">
        <v>0</v>
      </c>
      <c r="AB178" s="38"/>
      <c r="AC178" s="38">
        <v>0</v>
      </c>
      <c r="AD178" s="38">
        <v>0</v>
      </c>
      <c r="AE178" s="38"/>
      <c r="AF178" s="38"/>
      <c r="AG178" s="38"/>
      <c r="AH178" s="38">
        <v>0</v>
      </c>
      <c r="AI178" s="38">
        <v>0</v>
      </c>
      <c r="AJ178" s="38">
        <f t="shared" si="33"/>
        <v>0</v>
      </c>
      <c r="AK178" s="38"/>
      <c r="AL178" s="38"/>
      <c r="AM178" s="48" t="str">
        <f>VLOOKUP(B178,'[1]JC 29.02.2024 16_Bimed_final'!$A$2:$AG$259,29,0)</f>
        <v>F.19952953-UNICREDIT LEAS</v>
      </c>
      <c r="AN178" s="48">
        <f>VLOOKUP(B178,'[1]JC 29.02.2024 16_Bimed_final'!$A$2:$AG$259,30,0)</f>
        <v>19000113</v>
      </c>
      <c r="AO178" s="48" t="str">
        <f>VLOOKUP(B178,'[1]JC 29.02.2024 16_Bimed_final'!$A$2:$AG$259,31,0)</f>
        <v>29.02.2024</v>
      </c>
      <c r="AP178" s="48">
        <f>VLOOKUP(B178,'[1]JC 29.02.2024 16_Bimed_final'!$A$2:$AG$259,32,0)</f>
        <v>5.03</v>
      </c>
      <c r="AQ178" s="48" t="str">
        <f>VLOOKUP(B178,'[1]JC 29.02.2024 16_Bimed_final'!$A$2:$AG$259,33,0)</f>
        <v>RON</v>
      </c>
      <c r="AR178" s="46"/>
      <c r="AS178" s="46"/>
      <c r="AT178" s="46"/>
      <c r="AU178" s="46"/>
      <c r="AV178" s="82" t="str">
        <f t="shared" si="28"/>
        <v>02.2024</v>
      </c>
      <c r="AW178" s="128" t="str">
        <f t="shared" si="30"/>
        <v>LUNA</v>
      </c>
      <c r="AX178" s="46"/>
    </row>
    <row r="179" spans="2:50" x14ac:dyDescent="0.2">
      <c r="B179" s="86" t="s">
        <v>382</v>
      </c>
      <c r="C179" s="127" t="b">
        <v>0</v>
      </c>
      <c r="D179" s="46" t="s">
        <v>438</v>
      </c>
      <c r="E179" s="46" t="str">
        <f t="shared" si="27"/>
        <v>2024</v>
      </c>
      <c r="F179" s="48" t="s">
        <v>94</v>
      </c>
      <c r="G179" s="98" t="s">
        <v>95</v>
      </c>
      <c r="H179" s="48" t="s">
        <v>75</v>
      </c>
      <c r="I179" s="115">
        <f t="shared" si="31"/>
        <v>2001.03</v>
      </c>
      <c r="J179" s="38">
        <v>1681.52</v>
      </c>
      <c r="K179" s="38">
        <v>319.51</v>
      </c>
      <c r="L179" s="106">
        <f t="shared" si="29"/>
        <v>-2.1199999999964803E-2</v>
      </c>
      <c r="M179" s="38"/>
      <c r="N179" s="38"/>
      <c r="O179" s="38">
        <f t="shared" si="32"/>
        <v>0</v>
      </c>
      <c r="P179" s="106"/>
      <c r="Q179" s="106"/>
      <c r="R179" s="38"/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/>
      <c r="Z179" s="38">
        <v>0</v>
      </c>
      <c r="AA179" s="38">
        <v>0</v>
      </c>
      <c r="AB179" s="38"/>
      <c r="AC179" s="38">
        <v>0</v>
      </c>
      <c r="AD179" s="38">
        <v>0</v>
      </c>
      <c r="AE179" s="38"/>
      <c r="AF179" s="38"/>
      <c r="AG179" s="38"/>
      <c r="AH179" s="38">
        <v>0</v>
      </c>
      <c r="AI179" s="38">
        <v>0</v>
      </c>
      <c r="AJ179" s="38">
        <f t="shared" si="33"/>
        <v>0</v>
      </c>
      <c r="AK179" s="38"/>
      <c r="AL179" s="38"/>
      <c r="AM179" s="48" t="str">
        <f>VLOOKUP(B179,'[1]JC 29.02.2024 16_Bimed_final'!$A$2:$AG$259,29,0)</f>
        <v>F.19952972-UNICREDIT LEAS</v>
      </c>
      <c r="AN179" s="48">
        <f>VLOOKUP(B179,'[1]JC 29.02.2024 16_Bimed_final'!$A$2:$AG$259,30,0)</f>
        <v>17000046</v>
      </c>
      <c r="AO179" s="48" t="str">
        <f>VLOOKUP(B179,'[1]JC 29.02.2024 16_Bimed_final'!$A$2:$AG$259,31,0)</f>
        <v>29.02.2024</v>
      </c>
      <c r="AP179" s="48">
        <f>VLOOKUP(B179,'[1]JC 29.02.2024 16_Bimed_final'!$A$2:$AG$259,32,0)</f>
        <v>5.03</v>
      </c>
      <c r="AQ179" s="48" t="str">
        <f>VLOOKUP(B179,'[1]JC 29.02.2024 16_Bimed_final'!$A$2:$AG$259,33,0)</f>
        <v>RON</v>
      </c>
      <c r="AR179" s="46"/>
      <c r="AS179" s="46"/>
      <c r="AT179" s="46"/>
      <c r="AU179" s="46"/>
      <c r="AV179" s="82" t="str">
        <f t="shared" si="28"/>
        <v>02.2024</v>
      </c>
      <c r="AW179" s="128" t="str">
        <f t="shared" si="30"/>
        <v>LUNA</v>
      </c>
      <c r="AX179" s="46"/>
    </row>
    <row r="180" spans="2:50" x14ac:dyDescent="0.2">
      <c r="B180" s="86" t="s">
        <v>400</v>
      </c>
      <c r="C180" s="127" t="b">
        <v>0</v>
      </c>
      <c r="D180" s="46" t="s">
        <v>438</v>
      </c>
      <c r="E180" s="46" t="str">
        <f t="shared" si="27"/>
        <v>2024</v>
      </c>
      <c r="F180" s="48" t="s">
        <v>94</v>
      </c>
      <c r="G180" s="98" t="s">
        <v>95</v>
      </c>
      <c r="H180" s="48" t="s">
        <v>75</v>
      </c>
      <c r="I180" s="115">
        <f t="shared" si="31"/>
        <v>2037.6999999999998</v>
      </c>
      <c r="J180" s="38">
        <v>1712.36</v>
      </c>
      <c r="K180" s="38">
        <v>325.33999999999997</v>
      </c>
      <c r="L180" s="106">
        <f t="shared" si="29"/>
        <v>8.399999999994634E-3</v>
      </c>
      <c r="M180" s="38"/>
      <c r="N180" s="38"/>
      <c r="O180" s="38">
        <f t="shared" si="32"/>
        <v>0</v>
      </c>
      <c r="P180" s="106"/>
      <c r="Q180" s="106"/>
      <c r="R180" s="38"/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/>
      <c r="Z180" s="38">
        <v>0</v>
      </c>
      <c r="AA180" s="38">
        <v>0</v>
      </c>
      <c r="AB180" s="38"/>
      <c r="AC180" s="38">
        <v>0</v>
      </c>
      <c r="AD180" s="38">
        <v>0</v>
      </c>
      <c r="AE180" s="38"/>
      <c r="AF180" s="38"/>
      <c r="AG180" s="38"/>
      <c r="AH180" s="38">
        <v>0</v>
      </c>
      <c r="AI180" s="38">
        <v>0</v>
      </c>
      <c r="AJ180" s="38">
        <f t="shared" si="33"/>
        <v>0</v>
      </c>
      <c r="AK180" s="38"/>
      <c r="AL180" s="38"/>
      <c r="AM180" s="48" t="str">
        <f>VLOOKUP(B180,'[1]JC 29.02.2024 16_Bimed_final'!$A$2:$AG$259,29,0)</f>
        <v>F.19952976-UNICREDIT LEAS</v>
      </c>
      <c r="AN180" s="48">
        <f>VLOOKUP(B180,'[1]JC 29.02.2024 16_Bimed_final'!$A$2:$AG$259,30,0)</f>
        <v>19000115</v>
      </c>
      <c r="AO180" s="48" t="str">
        <f>VLOOKUP(B180,'[1]JC 29.02.2024 16_Bimed_final'!$A$2:$AG$259,31,0)</f>
        <v>29.02.2024</v>
      </c>
      <c r="AP180" s="48">
        <f>VLOOKUP(B180,'[1]JC 29.02.2024 16_Bimed_final'!$A$2:$AG$259,32,0)</f>
        <v>5.03</v>
      </c>
      <c r="AQ180" s="48" t="str">
        <f>VLOOKUP(B180,'[1]JC 29.02.2024 16_Bimed_final'!$A$2:$AG$259,33,0)</f>
        <v>RON</v>
      </c>
      <c r="AR180" s="46"/>
      <c r="AS180" s="46"/>
      <c r="AT180" s="46"/>
      <c r="AU180" s="46"/>
      <c r="AV180" s="82" t="str">
        <f t="shared" si="28"/>
        <v>02.2024</v>
      </c>
      <c r="AW180" s="128" t="str">
        <f t="shared" si="30"/>
        <v>LUNA</v>
      </c>
      <c r="AX180" s="46"/>
    </row>
    <row r="181" spans="2:50" x14ac:dyDescent="0.2">
      <c r="B181" s="86" t="s">
        <v>401</v>
      </c>
      <c r="C181" s="127" t="b">
        <v>0</v>
      </c>
      <c r="D181" s="46" t="s">
        <v>438</v>
      </c>
      <c r="E181" s="46" t="str">
        <f t="shared" si="27"/>
        <v>2024</v>
      </c>
      <c r="F181" s="48" t="s">
        <v>94</v>
      </c>
      <c r="G181" s="98" t="s">
        <v>95</v>
      </c>
      <c r="H181" s="48" t="s">
        <v>75</v>
      </c>
      <c r="I181" s="115">
        <f t="shared" si="31"/>
        <v>-55.24</v>
      </c>
      <c r="J181" s="38">
        <v>-46.42</v>
      </c>
      <c r="K181" s="38">
        <v>-8.82</v>
      </c>
      <c r="L181" s="106">
        <f t="shared" si="29"/>
        <v>1.9999999999953388E-4</v>
      </c>
      <c r="M181" s="38"/>
      <c r="N181" s="38"/>
      <c r="O181" s="38">
        <f t="shared" si="32"/>
        <v>0</v>
      </c>
      <c r="P181" s="106"/>
      <c r="Q181" s="106"/>
      <c r="R181" s="38"/>
      <c r="S181" s="38">
        <v>0</v>
      </c>
      <c r="T181" s="38">
        <v>0</v>
      </c>
      <c r="U181" s="38">
        <v>0</v>
      </c>
      <c r="V181" s="38">
        <v>0</v>
      </c>
      <c r="W181" s="38">
        <v>0</v>
      </c>
      <c r="X181" s="38">
        <v>0</v>
      </c>
      <c r="Y181" s="38"/>
      <c r="Z181" s="38">
        <v>0</v>
      </c>
      <c r="AA181" s="38">
        <v>0</v>
      </c>
      <c r="AB181" s="38"/>
      <c r="AC181" s="38">
        <v>0</v>
      </c>
      <c r="AD181" s="38">
        <v>0</v>
      </c>
      <c r="AE181" s="38"/>
      <c r="AF181" s="38"/>
      <c r="AG181" s="38"/>
      <c r="AH181" s="38">
        <v>0</v>
      </c>
      <c r="AI181" s="38">
        <v>0</v>
      </c>
      <c r="AJ181" s="38">
        <f t="shared" si="33"/>
        <v>0</v>
      </c>
      <c r="AK181" s="38"/>
      <c r="AL181" s="38"/>
      <c r="AM181" s="48" t="str">
        <f>VLOOKUP(B181,'[1]JC 29.02.2024 16_Bimed_final'!$A$2:$AG$259,29,0)</f>
        <v>F.19952967-UNICREDIT LEAS</v>
      </c>
      <c r="AN181" s="48">
        <f>VLOOKUP(B181,'[1]JC 29.02.2024 16_Bimed_final'!$A$2:$AG$259,30,0)</f>
        <v>19000116</v>
      </c>
      <c r="AO181" s="48" t="str">
        <f>VLOOKUP(B181,'[1]JC 29.02.2024 16_Bimed_final'!$A$2:$AG$259,31,0)</f>
        <v>29.02.2024</v>
      </c>
      <c r="AP181" s="48">
        <f>VLOOKUP(B181,'[1]JC 29.02.2024 16_Bimed_final'!$A$2:$AG$259,32,0)</f>
        <v>5.04</v>
      </c>
      <c r="AQ181" s="48" t="str">
        <f>VLOOKUP(B181,'[1]JC 29.02.2024 16_Bimed_final'!$A$2:$AG$259,33,0)</f>
        <v>RON</v>
      </c>
      <c r="AR181" s="46"/>
      <c r="AS181" s="46"/>
      <c r="AT181" s="46"/>
      <c r="AU181" s="46"/>
      <c r="AV181" s="82" t="str">
        <f t="shared" si="28"/>
        <v>02.2024</v>
      </c>
      <c r="AW181" s="128" t="str">
        <f t="shared" si="30"/>
        <v>LUNA</v>
      </c>
      <c r="AX181" s="46"/>
    </row>
    <row r="182" spans="2:50" x14ac:dyDescent="0.2">
      <c r="B182" s="86" t="s">
        <v>401</v>
      </c>
      <c r="C182" s="127" t="b">
        <v>0</v>
      </c>
      <c r="D182" s="46" t="s">
        <v>438</v>
      </c>
      <c r="E182" s="46" t="str">
        <f t="shared" si="27"/>
        <v>2024</v>
      </c>
      <c r="F182" s="48" t="s">
        <v>94</v>
      </c>
      <c r="G182" s="98" t="s">
        <v>95</v>
      </c>
      <c r="H182" s="48" t="s">
        <v>75</v>
      </c>
      <c r="I182" s="115">
        <f t="shared" si="31"/>
        <v>-1823.2199999999998</v>
      </c>
      <c r="J182" s="38">
        <v>-1532.11</v>
      </c>
      <c r="K182" s="38">
        <v>-291.11</v>
      </c>
      <c r="L182" s="106">
        <f t="shared" si="29"/>
        <v>9.1000000000462933E-3</v>
      </c>
      <c r="M182" s="38"/>
      <c r="N182" s="38"/>
      <c r="O182" s="38">
        <f t="shared" si="32"/>
        <v>0</v>
      </c>
      <c r="P182" s="106"/>
      <c r="Q182" s="106"/>
      <c r="R182" s="38"/>
      <c r="S182" s="38">
        <v>0</v>
      </c>
      <c r="T182" s="38">
        <v>0</v>
      </c>
      <c r="U182" s="38">
        <v>0</v>
      </c>
      <c r="V182" s="38">
        <v>0</v>
      </c>
      <c r="W182" s="38">
        <v>0</v>
      </c>
      <c r="X182" s="38">
        <v>0</v>
      </c>
      <c r="Y182" s="38"/>
      <c r="Z182" s="38">
        <v>0</v>
      </c>
      <c r="AA182" s="38">
        <v>0</v>
      </c>
      <c r="AB182" s="38"/>
      <c r="AC182" s="38">
        <v>0</v>
      </c>
      <c r="AD182" s="38">
        <v>0</v>
      </c>
      <c r="AE182" s="38"/>
      <c r="AF182" s="38"/>
      <c r="AG182" s="38"/>
      <c r="AH182" s="38">
        <v>0</v>
      </c>
      <c r="AI182" s="38">
        <v>0</v>
      </c>
      <c r="AJ182" s="38">
        <f t="shared" si="33"/>
        <v>0</v>
      </c>
      <c r="AK182" s="38"/>
      <c r="AL182" s="38"/>
      <c r="AM182" s="48" t="str">
        <f>VLOOKUP(B182,'[1]JC 29.02.2024 16_Bimed_final'!$A$2:$AG$259,29,0)</f>
        <v>F.19952967-UNICREDIT LEAS</v>
      </c>
      <c r="AN182" s="48">
        <f>VLOOKUP(B182,'[1]JC 29.02.2024 16_Bimed_final'!$A$2:$AG$259,30,0)</f>
        <v>19000116</v>
      </c>
      <c r="AO182" s="48" t="str">
        <f>VLOOKUP(B182,'[1]JC 29.02.2024 16_Bimed_final'!$A$2:$AG$259,31,0)</f>
        <v>29.02.2024</v>
      </c>
      <c r="AP182" s="48">
        <f>VLOOKUP(B182,'[1]JC 29.02.2024 16_Bimed_final'!$A$2:$AG$259,32,0)</f>
        <v>5.04</v>
      </c>
      <c r="AQ182" s="48" t="str">
        <f>VLOOKUP(B182,'[1]JC 29.02.2024 16_Bimed_final'!$A$2:$AG$259,33,0)</f>
        <v>RON</v>
      </c>
      <c r="AR182" s="46"/>
      <c r="AS182" s="46"/>
      <c r="AT182" s="46"/>
      <c r="AU182" s="46"/>
      <c r="AV182" s="82" t="str">
        <f t="shared" si="28"/>
        <v>02.2024</v>
      </c>
      <c r="AW182" s="128" t="str">
        <f t="shared" si="30"/>
        <v>LUNA</v>
      </c>
      <c r="AX182" s="46"/>
    </row>
    <row r="183" spans="2:50" x14ac:dyDescent="0.2">
      <c r="B183" s="86" t="s">
        <v>402</v>
      </c>
      <c r="C183" s="127" t="b">
        <v>0</v>
      </c>
      <c r="D183" s="46" t="s">
        <v>438</v>
      </c>
      <c r="E183" s="46" t="str">
        <f t="shared" si="27"/>
        <v>2024</v>
      </c>
      <c r="F183" s="48" t="s">
        <v>94</v>
      </c>
      <c r="G183" s="98" t="s">
        <v>95</v>
      </c>
      <c r="H183" s="48" t="s">
        <v>75</v>
      </c>
      <c r="I183" s="115">
        <f t="shared" si="31"/>
        <v>-5.95</v>
      </c>
      <c r="J183" s="38">
        <v>-4.99</v>
      </c>
      <c r="K183" s="38">
        <v>-0.96</v>
      </c>
      <c r="L183" s="106">
        <f t="shared" si="29"/>
        <v>1.1899999999999911E-2</v>
      </c>
      <c r="M183" s="38"/>
      <c r="N183" s="38"/>
      <c r="O183" s="38">
        <f t="shared" si="32"/>
        <v>0</v>
      </c>
      <c r="P183" s="106"/>
      <c r="Q183" s="106"/>
      <c r="R183" s="38"/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/>
      <c r="Z183" s="38">
        <v>0</v>
      </c>
      <c r="AA183" s="38">
        <v>0</v>
      </c>
      <c r="AB183" s="38"/>
      <c r="AC183" s="38">
        <v>0</v>
      </c>
      <c r="AD183" s="38">
        <v>0</v>
      </c>
      <c r="AE183" s="38"/>
      <c r="AF183" s="38"/>
      <c r="AG183" s="38"/>
      <c r="AH183" s="38">
        <v>0</v>
      </c>
      <c r="AI183" s="38">
        <v>0</v>
      </c>
      <c r="AJ183" s="38">
        <f t="shared" si="33"/>
        <v>0</v>
      </c>
      <c r="AK183" s="38"/>
      <c r="AL183" s="38"/>
      <c r="AM183" s="48" t="str">
        <f>VLOOKUP(B183,'[1]JC 29.02.2024 16_Bimed_final'!$A$2:$AG$259,29,0)</f>
        <v>F.19952956-UNICREDIT LEAS</v>
      </c>
      <c r="AN183" s="48">
        <f>VLOOKUP(B183,'[1]JC 29.02.2024 16_Bimed_final'!$A$2:$AG$259,30,0)</f>
        <v>19000117</v>
      </c>
      <c r="AO183" s="48" t="str">
        <f>VLOOKUP(B183,'[1]JC 29.02.2024 16_Bimed_final'!$A$2:$AG$259,31,0)</f>
        <v>29.02.2024</v>
      </c>
      <c r="AP183" s="48">
        <f>VLOOKUP(B183,'[1]JC 29.02.2024 16_Bimed_final'!$A$2:$AG$259,32,0)</f>
        <v>5.04</v>
      </c>
      <c r="AQ183" s="48" t="str">
        <f>VLOOKUP(B183,'[1]JC 29.02.2024 16_Bimed_final'!$A$2:$AG$259,33,0)</f>
        <v>RON</v>
      </c>
      <c r="AR183" s="46"/>
      <c r="AS183" s="46"/>
      <c r="AT183" s="46"/>
      <c r="AU183" s="46"/>
      <c r="AV183" s="82" t="str">
        <f t="shared" si="28"/>
        <v>02.2024</v>
      </c>
      <c r="AW183" s="128" t="str">
        <f t="shared" si="30"/>
        <v>LUNA</v>
      </c>
      <c r="AX183" s="46"/>
    </row>
    <row r="184" spans="2:50" x14ac:dyDescent="0.2">
      <c r="B184" s="86" t="s">
        <v>402</v>
      </c>
      <c r="C184" s="127" t="b">
        <v>0</v>
      </c>
      <c r="D184" s="46" t="s">
        <v>438</v>
      </c>
      <c r="E184" s="46" t="str">
        <f t="shared" ref="E184:E247" si="34">RIGHT(D184,4)</f>
        <v>2024</v>
      </c>
      <c r="F184" s="48" t="s">
        <v>94</v>
      </c>
      <c r="G184" s="98" t="s">
        <v>95</v>
      </c>
      <c r="H184" s="48" t="s">
        <v>75</v>
      </c>
      <c r="I184" s="115">
        <f t="shared" si="31"/>
        <v>-606.46</v>
      </c>
      <c r="J184" s="38">
        <v>-509.64</v>
      </c>
      <c r="K184" s="38">
        <v>-96.82</v>
      </c>
      <c r="L184" s="106">
        <f t="shared" si="29"/>
        <v>-1.1600000000001387E-2</v>
      </c>
      <c r="M184" s="38"/>
      <c r="N184" s="38"/>
      <c r="O184" s="38">
        <f t="shared" si="32"/>
        <v>0</v>
      </c>
      <c r="P184" s="106"/>
      <c r="Q184" s="106"/>
      <c r="R184" s="38"/>
      <c r="S184" s="38">
        <v>0</v>
      </c>
      <c r="T184" s="38">
        <v>0</v>
      </c>
      <c r="U184" s="38">
        <v>0</v>
      </c>
      <c r="V184" s="38">
        <v>0</v>
      </c>
      <c r="W184" s="38">
        <v>0</v>
      </c>
      <c r="X184" s="38">
        <v>0</v>
      </c>
      <c r="Y184" s="38"/>
      <c r="Z184" s="38">
        <v>0</v>
      </c>
      <c r="AA184" s="38">
        <v>0</v>
      </c>
      <c r="AB184" s="38"/>
      <c r="AC184" s="38">
        <v>0</v>
      </c>
      <c r="AD184" s="38">
        <v>0</v>
      </c>
      <c r="AE184" s="38"/>
      <c r="AF184" s="38"/>
      <c r="AG184" s="38"/>
      <c r="AH184" s="38">
        <v>0</v>
      </c>
      <c r="AI184" s="38">
        <v>0</v>
      </c>
      <c r="AJ184" s="38">
        <f t="shared" si="33"/>
        <v>0</v>
      </c>
      <c r="AK184" s="38"/>
      <c r="AL184" s="38"/>
      <c r="AM184" s="48" t="str">
        <f>VLOOKUP(B184,'[1]JC 29.02.2024 16_Bimed_final'!$A$2:$AG$259,29,0)</f>
        <v>F.19952956-UNICREDIT LEAS</v>
      </c>
      <c r="AN184" s="48">
        <f>VLOOKUP(B184,'[1]JC 29.02.2024 16_Bimed_final'!$A$2:$AG$259,30,0)</f>
        <v>19000117</v>
      </c>
      <c r="AO184" s="48" t="str">
        <f>VLOOKUP(B184,'[1]JC 29.02.2024 16_Bimed_final'!$A$2:$AG$259,31,0)</f>
        <v>29.02.2024</v>
      </c>
      <c r="AP184" s="48">
        <f>VLOOKUP(B184,'[1]JC 29.02.2024 16_Bimed_final'!$A$2:$AG$259,32,0)</f>
        <v>5.04</v>
      </c>
      <c r="AQ184" s="48" t="str">
        <f>VLOOKUP(B184,'[1]JC 29.02.2024 16_Bimed_final'!$A$2:$AG$259,33,0)</f>
        <v>RON</v>
      </c>
      <c r="AR184" s="46"/>
      <c r="AS184" s="46"/>
      <c r="AT184" s="46"/>
      <c r="AU184" s="46"/>
      <c r="AV184" s="82" t="str">
        <f t="shared" si="28"/>
        <v>02.2024</v>
      </c>
      <c r="AW184" s="128" t="str">
        <f t="shared" si="30"/>
        <v>LUNA</v>
      </c>
      <c r="AX184" s="46"/>
    </row>
    <row r="185" spans="2:50" x14ac:dyDescent="0.2">
      <c r="B185" s="86" t="s">
        <v>403</v>
      </c>
      <c r="C185" s="127" t="b">
        <v>0</v>
      </c>
      <c r="D185" s="46" t="s">
        <v>438</v>
      </c>
      <c r="E185" s="46" t="str">
        <f t="shared" si="34"/>
        <v>2024</v>
      </c>
      <c r="F185" s="48" t="s">
        <v>94</v>
      </c>
      <c r="G185" s="98" t="s">
        <v>95</v>
      </c>
      <c r="H185" s="48" t="s">
        <v>75</v>
      </c>
      <c r="I185" s="115">
        <f t="shared" si="31"/>
        <v>-41.69</v>
      </c>
      <c r="J185" s="38">
        <v>-35.04</v>
      </c>
      <c r="K185" s="38">
        <v>-6.65</v>
      </c>
      <c r="L185" s="106">
        <f t="shared" si="29"/>
        <v>-7.599999999999163E-3</v>
      </c>
      <c r="M185" s="38"/>
      <c r="N185" s="38"/>
      <c r="O185" s="38">
        <f t="shared" si="32"/>
        <v>0</v>
      </c>
      <c r="P185" s="106"/>
      <c r="Q185" s="106"/>
      <c r="R185" s="38"/>
      <c r="S185" s="38">
        <v>0</v>
      </c>
      <c r="T185" s="38">
        <v>0</v>
      </c>
      <c r="U185" s="38">
        <v>0</v>
      </c>
      <c r="V185" s="38">
        <v>0</v>
      </c>
      <c r="W185" s="38">
        <v>0</v>
      </c>
      <c r="X185" s="38">
        <v>0</v>
      </c>
      <c r="Y185" s="38"/>
      <c r="Z185" s="38">
        <v>0</v>
      </c>
      <c r="AA185" s="38">
        <v>0</v>
      </c>
      <c r="AB185" s="38"/>
      <c r="AC185" s="38">
        <v>0</v>
      </c>
      <c r="AD185" s="38">
        <v>0</v>
      </c>
      <c r="AE185" s="38"/>
      <c r="AF185" s="38"/>
      <c r="AG185" s="38"/>
      <c r="AH185" s="38">
        <v>0</v>
      </c>
      <c r="AI185" s="38">
        <v>0</v>
      </c>
      <c r="AJ185" s="38">
        <f t="shared" si="33"/>
        <v>0</v>
      </c>
      <c r="AK185" s="38"/>
      <c r="AL185" s="38"/>
      <c r="AM185" s="48" t="str">
        <f>VLOOKUP(B185,'[1]JC 29.02.2024 16_Bimed_final'!$A$2:$AG$259,29,0)</f>
        <v>F.19952959-UNICREDIT LEAS</v>
      </c>
      <c r="AN185" s="48">
        <f>VLOOKUP(B185,'[1]JC 29.02.2024 16_Bimed_final'!$A$2:$AG$259,30,0)</f>
        <v>19000118</v>
      </c>
      <c r="AO185" s="48" t="str">
        <f>VLOOKUP(B185,'[1]JC 29.02.2024 16_Bimed_final'!$A$2:$AG$259,31,0)</f>
        <v>29.02.2024</v>
      </c>
      <c r="AP185" s="48">
        <f>VLOOKUP(B185,'[1]JC 29.02.2024 16_Bimed_final'!$A$2:$AG$259,32,0)</f>
        <v>5.04</v>
      </c>
      <c r="AQ185" s="48" t="str">
        <f>VLOOKUP(B185,'[1]JC 29.02.2024 16_Bimed_final'!$A$2:$AG$259,33,0)</f>
        <v>RON</v>
      </c>
      <c r="AR185" s="46"/>
      <c r="AS185" s="46"/>
      <c r="AT185" s="46"/>
      <c r="AU185" s="46"/>
      <c r="AV185" s="82" t="str">
        <f t="shared" si="28"/>
        <v>02.2024</v>
      </c>
      <c r="AW185" s="128" t="str">
        <f t="shared" si="30"/>
        <v>LUNA</v>
      </c>
      <c r="AX185" s="46"/>
    </row>
    <row r="186" spans="2:50" x14ac:dyDescent="0.2">
      <c r="B186" s="86" t="s">
        <v>403</v>
      </c>
      <c r="C186" s="127" t="b">
        <v>0</v>
      </c>
      <c r="D186" s="46" t="s">
        <v>438</v>
      </c>
      <c r="E186" s="46" t="str">
        <f t="shared" si="34"/>
        <v>2024</v>
      </c>
      <c r="F186" s="48" t="s">
        <v>94</v>
      </c>
      <c r="G186" s="98" t="s">
        <v>95</v>
      </c>
      <c r="H186" s="48" t="s">
        <v>75</v>
      </c>
      <c r="I186" s="115">
        <f t="shared" si="31"/>
        <v>-2909.86</v>
      </c>
      <c r="J186" s="38">
        <v>-2445.2600000000002</v>
      </c>
      <c r="K186" s="38">
        <v>-464.6</v>
      </c>
      <c r="L186" s="106">
        <f t="shared" si="29"/>
        <v>5.9999999996307452E-4</v>
      </c>
      <c r="M186" s="38"/>
      <c r="N186" s="38"/>
      <c r="O186" s="38">
        <f t="shared" si="32"/>
        <v>0</v>
      </c>
      <c r="P186" s="106"/>
      <c r="Q186" s="106"/>
      <c r="R186" s="38"/>
      <c r="S186" s="38">
        <v>0</v>
      </c>
      <c r="T186" s="38">
        <v>0</v>
      </c>
      <c r="U186" s="38">
        <v>0</v>
      </c>
      <c r="V186" s="38">
        <v>0</v>
      </c>
      <c r="W186" s="38">
        <v>0</v>
      </c>
      <c r="X186" s="38">
        <v>0</v>
      </c>
      <c r="Y186" s="38"/>
      <c r="Z186" s="38">
        <v>0</v>
      </c>
      <c r="AA186" s="38">
        <v>0</v>
      </c>
      <c r="AB186" s="38"/>
      <c r="AC186" s="38">
        <v>0</v>
      </c>
      <c r="AD186" s="38">
        <v>0</v>
      </c>
      <c r="AE186" s="38"/>
      <c r="AF186" s="38"/>
      <c r="AG186" s="38"/>
      <c r="AH186" s="38">
        <v>0</v>
      </c>
      <c r="AI186" s="38">
        <v>0</v>
      </c>
      <c r="AJ186" s="38">
        <f t="shared" si="33"/>
        <v>0</v>
      </c>
      <c r="AK186" s="38"/>
      <c r="AL186" s="38"/>
      <c r="AM186" s="48" t="str">
        <f>VLOOKUP(B186,'[1]JC 29.02.2024 16_Bimed_final'!$A$2:$AG$259,29,0)</f>
        <v>F.19952959-UNICREDIT LEAS</v>
      </c>
      <c r="AN186" s="48">
        <f>VLOOKUP(B186,'[1]JC 29.02.2024 16_Bimed_final'!$A$2:$AG$259,30,0)</f>
        <v>19000118</v>
      </c>
      <c r="AO186" s="48" t="str">
        <f>VLOOKUP(B186,'[1]JC 29.02.2024 16_Bimed_final'!$A$2:$AG$259,31,0)</f>
        <v>29.02.2024</v>
      </c>
      <c r="AP186" s="48">
        <f>VLOOKUP(B186,'[1]JC 29.02.2024 16_Bimed_final'!$A$2:$AG$259,32,0)</f>
        <v>5.04</v>
      </c>
      <c r="AQ186" s="48" t="str">
        <f>VLOOKUP(B186,'[1]JC 29.02.2024 16_Bimed_final'!$A$2:$AG$259,33,0)</f>
        <v>RON</v>
      </c>
      <c r="AR186" s="46"/>
      <c r="AS186" s="46"/>
      <c r="AT186" s="46"/>
      <c r="AU186" s="46"/>
      <c r="AV186" s="82" t="str">
        <f t="shared" si="28"/>
        <v>02.2024</v>
      </c>
      <c r="AW186" s="128" t="str">
        <f t="shared" si="30"/>
        <v>LUNA</v>
      </c>
      <c r="AX186" s="46"/>
    </row>
    <row r="187" spans="2:50" x14ac:dyDescent="0.2">
      <c r="B187" s="86" t="s">
        <v>404</v>
      </c>
      <c r="C187" s="127" t="b">
        <v>0</v>
      </c>
      <c r="D187" s="46" t="s">
        <v>438</v>
      </c>
      <c r="E187" s="46" t="str">
        <f t="shared" si="34"/>
        <v>2024</v>
      </c>
      <c r="F187" s="48" t="s">
        <v>94</v>
      </c>
      <c r="G187" s="98" t="s">
        <v>95</v>
      </c>
      <c r="H187" s="48" t="s">
        <v>75</v>
      </c>
      <c r="I187" s="115">
        <f t="shared" si="31"/>
        <v>-112.64</v>
      </c>
      <c r="J187" s="38">
        <v>-94.65</v>
      </c>
      <c r="K187" s="38">
        <v>-17.989999999999998</v>
      </c>
      <c r="L187" s="106">
        <f t="shared" si="29"/>
        <v>6.4999999999955094E-3</v>
      </c>
      <c r="M187" s="38"/>
      <c r="N187" s="38"/>
      <c r="O187" s="38">
        <f t="shared" si="32"/>
        <v>0</v>
      </c>
      <c r="P187" s="106"/>
      <c r="Q187" s="106"/>
      <c r="R187" s="38"/>
      <c r="S187" s="38">
        <v>0</v>
      </c>
      <c r="T187" s="38">
        <v>0</v>
      </c>
      <c r="U187" s="38">
        <v>0</v>
      </c>
      <c r="V187" s="38">
        <v>0</v>
      </c>
      <c r="W187" s="38">
        <v>0</v>
      </c>
      <c r="X187" s="38">
        <v>0</v>
      </c>
      <c r="Y187" s="38"/>
      <c r="Z187" s="38">
        <v>0</v>
      </c>
      <c r="AA187" s="38">
        <v>0</v>
      </c>
      <c r="AB187" s="38"/>
      <c r="AC187" s="38">
        <v>0</v>
      </c>
      <c r="AD187" s="38">
        <v>0</v>
      </c>
      <c r="AE187" s="38"/>
      <c r="AF187" s="38"/>
      <c r="AG187" s="38"/>
      <c r="AH187" s="38">
        <v>0</v>
      </c>
      <c r="AI187" s="38">
        <v>0</v>
      </c>
      <c r="AJ187" s="38">
        <f t="shared" si="33"/>
        <v>0</v>
      </c>
      <c r="AK187" s="38"/>
      <c r="AL187" s="38"/>
      <c r="AM187" s="48" t="str">
        <f>VLOOKUP(B187,'[1]JC 29.02.2024 16_Bimed_final'!$A$2:$AG$259,29,0)</f>
        <v>F.19952978-UNICREDIT LEAS</v>
      </c>
      <c r="AN187" s="48">
        <f>VLOOKUP(B187,'[1]JC 29.02.2024 16_Bimed_final'!$A$2:$AG$259,30,0)</f>
        <v>19000119</v>
      </c>
      <c r="AO187" s="48" t="str">
        <f>VLOOKUP(B187,'[1]JC 29.02.2024 16_Bimed_final'!$A$2:$AG$259,31,0)</f>
        <v>29.02.2024</v>
      </c>
      <c r="AP187" s="48">
        <f>VLOOKUP(B187,'[1]JC 29.02.2024 16_Bimed_final'!$A$2:$AG$259,32,0)</f>
        <v>5.04</v>
      </c>
      <c r="AQ187" s="48" t="str">
        <f>VLOOKUP(B187,'[1]JC 29.02.2024 16_Bimed_final'!$A$2:$AG$259,33,0)</f>
        <v>RON</v>
      </c>
      <c r="AR187" s="46"/>
      <c r="AS187" s="46"/>
      <c r="AT187" s="46"/>
      <c r="AU187" s="46"/>
      <c r="AV187" s="82" t="str">
        <f t="shared" si="28"/>
        <v>02.2024</v>
      </c>
      <c r="AW187" s="128" t="str">
        <f t="shared" si="30"/>
        <v>LUNA</v>
      </c>
      <c r="AX187" s="46"/>
    </row>
    <row r="188" spans="2:50" x14ac:dyDescent="0.2">
      <c r="B188" s="86" t="s">
        <v>404</v>
      </c>
      <c r="C188" s="127" t="b">
        <v>0</v>
      </c>
      <c r="D188" s="46" t="s">
        <v>438</v>
      </c>
      <c r="E188" s="46" t="str">
        <f t="shared" si="34"/>
        <v>2024</v>
      </c>
      <c r="F188" s="48" t="s">
        <v>94</v>
      </c>
      <c r="G188" s="98" t="s">
        <v>95</v>
      </c>
      <c r="H188" s="48" t="s">
        <v>75</v>
      </c>
      <c r="I188" s="115">
        <f t="shared" si="31"/>
        <v>-1066.92</v>
      </c>
      <c r="J188" s="38">
        <v>-896.57</v>
      </c>
      <c r="K188" s="38">
        <v>-170.35</v>
      </c>
      <c r="L188" s="106">
        <f t="shared" si="29"/>
        <v>1.699999999971169E-3</v>
      </c>
      <c r="M188" s="38"/>
      <c r="N188" s="38"/>
      <c r="O188" s="38">
        <f t="shared" si="32"/>
        <v>0</v>
      </c>
      <c r="P188" s="106"/>
      <c r="Q188" s="106"/>
      <c r="R188" s="38"/>
      <c r="S188" s="38">
        <v>0</v>
      </c>
      <c r="T188" s="38">
        <v>0</v>
      </c>
      <c r="U188" s="38">
        <v>0</v>
      </c>
      <c r="V188" s="38">
        <v>0</v>
      </c>
      <c r="W188" s="38">
        <v>0</v>
      </c>
      <c r="X188" s="38">
        <v>0</v>
      </c>
      <c r="Y188" s="38"/>
      <c r="Z188" s="38">
        <v>0</v>
      </c>
      <c r="AA188" s="38">
        <v>0</v>
      </c>
      <c r="AB188" s="38"/>
      <c r="AC188" s="38">
        <v>0</v>
      </c>
      <c r="AD188" s="38">
        <v>0</v>
      </c>
      <c r="AE188" s="38"/>
      <c r="AF188" s="38"/>
      <c r="AG188" s="38"/>
      <c r="AH188" s="38">
        <v>0</v>
      </c>
      <c r="AI188" s="38">
        <v>0</v>
      </c>
      <c r="AJ188" s="38">
        <f t="shared" si="33"/>
        <v>0</v>
      </c>
      <c r="AK188" s="38"/>
      <c r="AL188" s="38"/>
      <c r="AM188" s="48" t="str">
        <f>VLOOKUP(B188,'[1]JC 29.02.2024 16_Bimed_final'!$A$2:$AG$259,29,0)</f>
        <v>F.19952978-UNICREDIT LEAS</v>
      </c>
      <c r="AN188" s="48">
        <f>VLOOKUP(B188,'[1]JC 29.02.2024 16_Bimed_final'!$A$2:$AG$259,30,0)</f>
        <v>19000119</v>
      </c>
      <c r="AO188" s="48" t="str">
        <f>VLOOKUP(B188,'[1]JC 29.02.2024 16_Bimed_final'!$A$2:$AG$259,31,0)</f>
        <v>29.02.2024</v>
      </c>
      <c r="AP188" s="48">
        <f>VLOOKUP(B188,'[1]JC 29.02.2024 16_Bimed_final'!$A$2:$AG$259,32,0)</f>
        <v>5.04</v>
      </c>
      <c r="AQ188" s="48" t="str">
        <f>VLOOKUP(B188,'[1]JC 29.02.2024 16_Bimed_final'!$A$2:$AG$259,33,0)</f>
        <v>RON</v>
      </c>
      <c r="AR188" s="46"/>
      <c r="AS188" s="46"/>
      <c r="AT188" s="46"/>
      <c r="AU188" s="46"/>
      <c r="AV188" s="82" t="str">
        <f t="shared" si="28"/>
        <v>02.2024</v>
      </c>
      <c r="AW188" s="128" t="str">
        <f t="shared" si="30"/>
        <v>LUNA</v>
      </c>
      <c r="AX188" s="46"/>
    </row>
    <row r="189" spans="2:50" x14ac:dyDescent="0.2">
      <c r="B189" s="86" t="s">
        <v>405</v>
      </c>
      <c r="C189" s="127" t="b">
        <v>0</v>
      </c>
      <c r="D189" s="46" t="s">
        <v>438</v>
      </c>
      <c r="E189" s="46" t="str">
        <f t="shared" si="34"/>
        <v>2024</v>
      </c>
      <c r="F189" s="48" t="s">
        <v>94</v>
      </c>
      <c r="G189" s="98" t="s">
        <v>95</v>
      </c>
      <c r="H189" s="48" t="s">
        <v>75</v>
      </c>
      <c r="I189" s="115">
        <f t="shared" si="31"/>
        <v>-206.44</v>
      </c>
      <c r="J189" s="38">
        <v>-173.48</v>
      </c>
      <c r="K189" s="38">
        <v>-32.96</v>
      </c>
      <c r="L189" s="106">
        <f t="shared" si="29"/>
        <v>-1.1999999999972033E-3</v>
      </c>
      <c r="M189" s="38"/>
      <c r="N189" s="38"/>
      <c r="O189" s="38">
        <f t="shared" si="32"/>
        <v>0</v>
      </c>
      <c r="P189" s="106"/>
      <c r="Q189" s="106"/>
      <c r="R189" s="38"/>
      <c r="S189" s="38">
        <v>0</v>
      </c>
      <c r="T189" s="38">
        <v>0</v>
      </c>
      <c r="U189" s="38">
        <v>0</v>
      </c>
      <c r="V189" s="38">
        <v>0</v>
      </c>
      <c r="W189" s="38">
        <v>0</v>
      </c>
      <c r="X189" s="38">
        <v>0</v>
      </c>
      <c r="Y189" s="38"/>
      <c r="Z189" s="38">
        <v>0</v>
      </c>
      <c r="AA189" s="38">
        <v>0</v>
      </c>
      <c r="AB189" s="38"/>
      <c r="AC189" s="38">
        <v>0</v>
      </c>
      <c r="AD189" s="38">
        <v>0</v>
      </c>
      <c r="AE189" s="38"/>
      <c r="AF189" s="38"/>
      <c r="AG189" s="38"/>
      <c r="AH189" s="38">
        <v>0</v>
      </c>
      <c r="AI189" s="38">
        <v>0</v>
      </c>
      <c r="AJ189" s="38">
        <f t="shared" si="33"/>
        <v>0</v>
      </c>
      <c r="AK189" s="38"/>
      <c r="AL189" s="38"/>
      <c r="AM189" s="48" t="str">
        <f>VLOOKUP(B189,'[1]JC 29.02.2024 16_Bimed_final'!$A$2:$AG$259,29,0)</f>
        <v>F.19952982-UNICREDIT LEAS</v>
      </c>
      <c r="AN189" s="48">
        <f>VLOOKUP(B189,'[1]JC 29.02.2024 16_Bimed_final'!$A$2:$AG$259,30,0)</f>
        <v>19000120</v>
      </c>
      <c r="AO189" s="48" t="str">
        <f>VLOOKUP(B189,'[1]JC 29.02.2024 16_Bimed_final'!$A$2:$AG$259,31,0)</f>
        <v>29.02.2024</v>
      </c>
      <c r="AP189" s="48">
        <f>VLOOKUP(B189,'[1]JC 29.02.2024 16_Bimed_final'!$A$2:$AG$259,32,0)</f>
        <v>5.04</v>
      </c>
      <c r="AQ189" s="48" t="str">
        <f>VLOOKUP(B189,'[1]JC 29.02.2024 16_Bimed_final'!$A$2:$AG$259,33,0)</f>
        <v>RON</v>
      </c>
      <c r="AR189" s="46"/>
      <c r="AS189" s="46"/>
      <c r="AT189" s="46"/>
      <c r="AU189" s="46"/>
      <c r="AV189" s="82" t="str">
        <f t="shared" si="28"/>
        <v>02.2024</v>
      </c>
      <c r="AW189" s="128" t="str">
        <f t="shared" si="30"/>
        <v>LUNA</v>
      </c>
      <c r="AX189" s="46"/>
    </row>
    <row r="190" spans="2:50" x14ac:dyDescent="0.2">
      <c r="B190" s="86" t="s">
        <v>405</v>
      </c>
      <c r="C190" s="127" t="b">
        <v>0</v>
      </c>
      <c r="D190" s="46" t="s">
        <v>438</v>
      </c>
      <c r="E190" s="46" t="str">
        <f t="shared" si="34"/>
        <v>2024</v>
      </c>
      <c r="F190" s="48" t="s">
        <v>94</v>
      </c>
      <c r="G190" s="98" t="s">
        <v>95</v>
      </c>
      <c r="H190" s="48" t="s">
        <v>75</v>
      </c>
      <c r="I190" s="115">
        <f t="shared" si="31"/>
        <v>-2195.6799999999998</v>
      </c>
      <c r="J190" s="38">
        <v>-1845.1</v>
      </c>
      <c r="K190" s="38">
        <v>-350.58</v>
      </c>
      <c r="L190" s="106">
        <f t="shared" si="29"/>
        <v>1.1000000000024102E-2</v>
      </c>
      <c r="M190" s="38"/>
      <c r="N190" s="38"/>
      <c r="O190" s="38">
        <f t="shared" si="32"/>
        <v>0</v>
      </c>
      <c r="P190" s="106"/>
      <c r="Q190" s="106"/>
      <c r="R190" s="38"/>
      <c r="S190" s="38">
        <v>0</v>
      </c>
      <c r="T190" s="38">
        <v>0</v>
      </c>
      <c r="U190" s="38">
        <v>0</v>
      </c>
      <c r="V190" s="38">
        <v>0</v>
      </c>
      <c r="W190" s="38">
        <v>0</v>
      </c>
      <c r="X190" s="38">
        <v>0</v>
      </c>
      <c r="Y190" s="38"/>
      <c r="Z190" s="38">
        <v>0</v>
      </c>
      <c r="AA190" s="38">
        <v>0</v>
      </c>
      <c r="AB190" s="38"/>
      <c r="AC190" s="38">
        <v>0</v>
      </c>
      <c r="AD190" s="38">
        <v>0</v>
      </c>
      <c r="AE190" s="38"/>
      <c r="AF190" s="38"/>
      <c r="AG190" s="38"/>
      <c r="AH190" s="38">
        <v>0</v>
      </c>
      <c r="AI190" s="38">
        <v>0</v>
      </c>
      <c r="AJ190" s="38">
        <f t="shared" si="33"/>
        <v>0</v>
      </c>
      <c r="AK190" s="38"/>
      <c r="AL190" s="38"/>
      <c r="AM190" s="48" t="str">
        <f>VLOOKUP(B190,'[1]JC 29.02.2024 16_Bimed_final'!$A$2:$AG$259,29,0)</f>
        <v>F.19952982-UNICREDIT LEAS</v>
      </c>
      <c r="AN190" s="48">
        <f>VLOOKUP(B190,'[1]JC 29.02.2024 16_Bimed_final'!$A$2:$AG$259,30,0)</f>
        <v>19000120</v>
      </c>
      <c r="AO190" s="48" t="str">
        <f>VLOOKUP(B190,'[1]JC 29.02.2024 16_Bimed_final'!$A$2:$AG$259,31,0)</f>
        <v>29.02.2024</v>
      </c>
      <c r="AP190" s="48">
        <f>VLOOKUP(B190,'[1]JC 29.02.2024 16_Bimed_final'!$A$2:$AG$259,32,0)</f>
        <v>5.04</v>
      </c>
      <c r="AQ190" s="48" t="str">
        <f>VLOOKUP(B190,'[1]JC 29.02.2024 16_Bimed_final'!$A$2:$AG$259,33,0)</f>
        <v>RON</v>
      </c>
      <c r="AR190" s="46"/>
      <c r="AS190" s="46"/>
      <c r="AT190" s="46"/>
      <c r="AU190" s="46"/>
      <c r="AV190" s="82" t="str">
        <f t="shared" si="28"/>
        <v>02.2024</v>
      </c>
      <c r="AW190" s="128" t="str">
        <f t="shared" si="30"/>
        <v>LUNA</v>
      </c>
      <c r="AX190" s="46"/>
    </row>
    <row r="191" spans="2:50" x14ac:dyDescent="0.2">
      <c r="B191" s="86" t="s">
        <v>406</v>
      </c>
      <c r="C191" s="127" t="b">
        <v>0</v>
      </c>
      <c r="D191" s="46" t="s">
        <v>438</v>
      </c>
      <c r="E191" s="46" t="str">
        <f t="shared" si="34"/>
        <v>2024</v>
      </c>
      <c r="F191" s="48" t="s">
        <v>94</v>
      </c>
      <c r="G191" s="98" t="s">
        <v>95</v>
      </c>
      <c r="H191" s="48" t="s">
        <v>75</v>
      </c>
      <c r="I191" s="115">
        <f t="shared" si="31"/>
        <v>-1141.5999999999999</v>
      </c>
      <c r="J191" s="38">
        <v>-959.35</v>
      </c>
      <c r="K191" s="38">
        <v>-182.25</v>
      </c>
      <c r="L191" s="106">
        <f t="shared" si="29"/>
        <v>-2.6499999999998636E-2</v>
      </c>
      <c r="M191" s="38"/>
      <c r="N191" s="38"/>
      <c r="O191" s="38">
        <f t="shared" si="32"/>
        <v>0</v>
      </c>
      <c r="P191" s="106"/>
      <c r="Q191" s="106"/>
      <c r="R191" s="38"/>
      <c r="S191" s="38">
        <v>0</v>
      </c>
      <c r="T191" s="38">
        <v>0</v>
      </c>
      <c r="U191" s="38">
        <v>0</v>
      </c>
      <c r="V191" s="38">
        <v>0</v>
      </c>
      <c r="W191" s="38">
        <v>0</v>
      </c>
      <c r="X191" s="38">
        <v>0</v>
      </c>
      <c r="Y191" s="38"/>
      <c r="Z191" s="38">
        <v>0</v>
      </c>
      <c r="AA191" s="38">
        <v>0</v>
      </c>
      <c r="AB191" s="38"/>
      <c r="AC191" s="38">
        <v>0</v>
      </c>
      <c r="AD191" s="38">
        <v>0</v>
      </c>
      <c r="AE191" s="38"/>
      <c r="AF191" s="38"/>
      <c r="AG191" s="38"/>
      <c r="AH191" s="38">
        <v>0</v>
      </c>
      <c r="AI191" s="38">
        <v>0</v>
      </c>
      <c r="AJ191" s="38">
        <f t="shared" si="33"/>
        <v>0</v>
      </c>
      <c r="AK191" s="38"/>
      <c r="AL191" s="38"/>
      <c r="AM191" s="48" t="str">
        <f>VLOOKUP(B191,'[1]JC 29.02.2024 16_Bimed_final'!$A$2:$AG$259,29,0)</f>
        <v>F.19952944-UNICREDIT LEAS</v>
      </c>
      <c r="AN191" s="48">
        <f>VLOOKUP(B191,'[1]JC 29.02.2024 16_Bimed_final'!$A$2:$AG$259,30,0)</f>
        <v>19000121</v>
      </c>
      <c r="AO191" s="48" t="str">
        <f>VLOOKUP(B191,'[1]JC 29.02.2024 16_Bimed_final'!$A$2:$AG$259,31,0)</f>
        <v>29.02.2024</v>
      </c>
      <c r="AP191" s="48">
        <f>VLOOKUP(B191,'[1]JC 29.02.2024 16_Bimed_final'!$A$2:$AG$259,32,0)</f>
        <v>5.04</v>
      </c>
      <c r="AQ191" s="48" t="str">
        <f>VLOOKUP(B191,'[1]JC 29.02.2024 16_Bimed_final'!$A$2:$AG$259,33,0)</f>
        <v>RON</v>
      </c>
      <c r="AR191" s="46"/>
      <c r="AS191" s="46"/>
      <c r="AT191" s="46"/>
      <c r="AU191" s="46"/>
      <c r="AV191" s="82" t="str">
        <f t="shared" si="28"/>
        <v>02.2024</v>
      </c>
      <c r="AW191" s="128" t="str">
        <f t="shared" si="30"/>
        <v>LUNA</v>
      </c>
      <c r="AX191" s="46"/>
    </row>
    <row r="192" spans="2:50" x14ac:dyDescent="0.2">
      <c r="B192" s="86" t="s">
        <v>406</v>
      </c>
      <c r="C192" s="127" t="b">
        <v>0</v>
      </c>
      <c r="D192" s="46" t="s">
        <v>438</v>
      </c>
      <c r="E192" s="46" t="str">
        <f t="shared" si="34"/>
        <v>2024</v>
      </c>
      <c r="F192" s="48" t="s">
        <v>94</v>
      </c>
      <c r="G192" s="98" t="s">
        <v>95</v>
      </c>
      <c r="H192" s="48" t="s">
        <v>75</v>
      </c>
      <c r="I192" s="115">
        <f t="shared" si="31"/>
        <v>-29.43</v>
      </c>
      <c r="J192" s="38">
        <v>-24.74</v>
      </c>
      <c r="K192" s="38">
        <v>-4.6900000000000004</v>
      </c>
      <c r="L192" s="106">
        <f t="shared" si="29"/>
        <v>-1.0599999999999277E-2</v>
      </c>
      <c r="M192" s="38"/>
      <c r="N192" s="38"/>
      <c r="O192" s="38">
        <f t="shared" si="32"/>
        <v>0</v>
      </c>
      <c r="P192" s="106"/>
      <c r="Q192" s="106"/>
      <c r="R192" s="38"/>
      <c r="S192" s="38">
        <v>0</v>
      </c>
      <c r="T192" s="38">
        <v>0</v>
      </c>
      <c r="U192" s="38">
        <v>0</v>
      </c>
      <c r="V192" s="38">
        <v>0</v>
      </c>
      <c r="W192" s="38">
        <v>0</v>
      </c>
      <c r="X192" s="38">
        <v>0</v>
      </c>
      <c r="Y192" s="38"/>
      <c r="Z192" s="38">
        <v>0</v>
      </c>
      <c r="AA192" s="38">
        <v>0</v>
      </c>
      <c r="AB192" s="38"/>
      <c r="AC192" s="38">
        <v>0</v>
      </c>
      <c r="AD192" s="38">
        <v>0</v>
      </c>
      <c r="AE192" s="38"/>
      <c r="AF192" s="38"/>
      <c r="AG192" s="38"/>
      <c r="AH192" s="38">
        <v>0</v>
      </c>
      <c r="AI192" s="38">
        <v>0</v>
      </c>
      <c r="AJ192" s="38">
        <f t="shared" si="33"/>
        <v>0</v>
      </c>
      <c r="AK192" s="38"/>
      <c r="AL192" s="38"/>
      <c r="AM192" s="48" t="str">
        <f>VLOOKUP(B192,'[1]JC 29.02.2024 16_Bimed_final'!$A$2:$AG$259,29,0)</f>
        <v>F.19952944-UNICREDIT LEAS</v>
      </c>
      <c r="AN192" s="48">
        <f>VLOOKUP(B192,'[1]JC 29.02.2024 16_Bimed_final'!$A$2:$AG$259,30,0)</f>
        <v>19000121</v>
      </c>
      <c r="AO192" s="48" t="str">
        <f>VLOOKUP(B192,'[1]JC 29.02.2024 16_Bimed_final'!$A$2:$AG$259,31,0)</f>
        <v>29.02.2024</v>
      </c>
      <c r="AP192" s="48">
        <f>VLOOKUP(B192,'[1]JC 29.02.2024 16_Bimed_final'!$A$2:$AG$259,32,0)</f>
        <v>5.04</v>
      </c>
      <c r="AQ192" s="48" t="str">
        <f>VLOOKUP(B192,'[1]JC 29.02.2024 16_Bimed_final'!$A$2:$AG$259,33,0)</f>
        <v>RON</v>
      </c>
      <c r="AR192" s="46"/>
      <c r="AS192" s="46"/>
      <c r="AT192" s="46"/>
      <c r="AU192" s="46"/>
      <c r="AV192" s="82" t="str">
        <f t="shared" si="28"/>
        <v>02.2024</v>
      </c>
      <c r="AW192" s="128" t="str">
        <f t="shared" si="30"/>
        <v>LUNA</v>
      </c>
      <c r="AX192" s="46"/>
    </row>
    <row r="193" spans="2:50" x14ac:dyDescent="0.2">
      <c r="B193" s="86" t="s">
        <v>407</v>
      </c>
      <c r="C193" s="127" t="b">
        <v>0</v>
      </c>
      <c r="D193" s="46" t="s">
        <v>438</v>
      </c>
      <c r="E193" s="46" t="str">
        <f t="shared" si="34"/>
        <v>2024</v>
      </c>
      <c r="F193" s="48" t="s">
        <v>94</v>
      </c>
      <c r="G193" s="98" t="s">
        <v>95</v>
      </c>
      <c r="H193" s="48" t="s">
        <v>75</v>
      </c>
      <c r="I193" s="115">
        <f t="shared" si="31"/>
        <v>-58.82</v>
      </c>
      <c r="J193" s="38">
        <v>-49.45</v>
      </c>
      <c r="K193" s="38">
        <v>-9.3699999999999992</v>
      </c>
      <c r="L193" s="106">
        <f t="shared" si="29"/>
        <v>-2.5500000000000966E-2</v>
      </c>
      <c r="M193" s="38"/>
      <c r="N193" s="38"/>
      <c r="O193" s="38">
        <f t="shared" si="32"/>
        <v>0</v>
      </c>
      <c r="P193" s="106"/>
      <c r="Q193" s="106"/>
      <c r="R193" s="38"/>
      <c r="S193" s="38">
        <v>0</v>
      </c>
      <c r="T193" s="38">
        <v>0</v>
      </c>
      <c r="U193" s="38">
        <v>0</v>
      </c>
      <c r="V193" s="38">
        <v>0</v>
      </c>
      <c r="W193" s="38">
        <v>0</v>
      </c>
      <c r="X193" s="38">
        <v>0</v>
      </c>
      <c r="Y193" s="38"/>
      <c r="Z193" s="38">
        <v>0</v>
      </c>
      <c r="AA193" s="38">
        <v>0</v>
      </c>
      <c r="AB193" s="38"/>
      <c r="AC193" s="38">
        <v>0</v>
      </c>
      <c r="AD193" s="38">
        <v>0</v>
      </c>
      <c r="AE193" s="38"/>
      <c r="AF193" s="38"/>
      <c r="AG193" s="38"/>
      <c r="AH193" s="38">
        <v>0</v>
      </c>
      <c r="AI193" s="38">
        <v>0</v>
      </c>
      <c r="AJ193" s="38">
        <f t="shared" si="33"/>
        <v>0</v>
      </c>
      <c r="AK193" s="38"/>
      <c r="AL193" s="38"/>
      <c r="AM193" s="48" t="str">
        <f>VLOOKUP(B193,'[1]JC 29.02.2024 16_Bimed_final'!$A$2:$AG$259,29,0)</f>
        <v>F.19952950-UNICREDIT LEAS</v>
      </c>
      <c r="AN193" s="48">
        <f>VLOOKUP(B193,'[1]JC 29.02.2024 16_Bimed_final'!$A$2:$AG$259,30,0)</f>
        <v>19000122</v>
      </c>
      <c r="AO193" s="48" t="str">
        <f>VLOOKUP(B193,'[1]JC 29.02.2024 16_Bimed_final'!$A$2:$AG$259,31,0)</f>
        <v>29.02.2024</v>
      </c>
      <c r="AP193" s="48">
        <f>VLOOKUP(B193,'[1]JC 29.02.2024 16_Bimed_final'!$A$2:$AG$259,32,0)</f>
        <v>5.04</v>
      </c>
      <c r="AQ193" s="48" t="str">
        <f>VLOOKUP(B193,'[1]JC 29.02.2024 16_Bimed_final'!$A$2:$AG$259,33,0)</f>
        <v>RON</v>
      </c>
      <c r="AR193" s="46"/>
      <c r="AS193" s="46"/>
      <c r="AT193" s="46"/>
      <c r="AU193" s="46"/>
      <c r="AV193" s="82" t="str">
        <f t="shared" si="28"/>
        <v>02.2024</v>
      </c>
      <c r="AW193" s="128" t="str">
        <f t="shared" si="30"/>
        <v>LUNA</v>
      </c>
      <c r="AX193" s="46"/>
    </row>
    <row r="194" spans="2:50" x14ac:dyDescent="0.2">
      <c r="B194" s="86" t="s">
        <v>407</v>
      </c>
      <c r="C194" s="127" t="b">
        <v>0</v>
      </c>
      <c r="D194" s="46" t="s">
        <v>438</v>
      </c>
      <c r="E194" s="46" t="str">
        <f t="shared" si="34"/>
        <v>2024</v>
      </c>
      <c r="F194" s="48" t="s">
        <v>94</v>
      </c>
      <c r="G194" s="98" t="s">
        <v>95</v>
      </c>
      <c r="H194" s="48" t="s">
        <v>75</v>
      </c>
      <c r="I194" s="115">
        <f t="shared" si="31"/>
        <v>-1650.35</v>
      </c>
      <c r="J194" s="38">
        <v>-1386.86</v>
      </c>
      <c r="K194" s="38">
        <v>-263.49</v>
      </c>
      <c r="L194" s="106">
        <f t="shared" si="29"/>
        <v>-1.3399999999990087E-2</v>
      </c>
      <c r="M194" s="38"/>
      <c r="N194" s="38"/>
      <c r="O194" s="38">
        <f t="shared" si="32"/>
        <v>0</v>
      </c>
      <c r="P194" s="106"/>
      <c r="Q194" s="106"/>
      <c r="R194" s="38"/>
      <c r="S194" s="38">
        <v>0</v>
      </c>
      <c r="T194" s="38">
        <v>0</v>
      </c>
      <c r="U194" s="38">
        <v>0</v>
      </c>
      <c r="V194" s="38">
        <v>0</v>
      </c>
      <c r="W194" s="38">
        <v>0</v>
      </c>
      <c r="X194" s="38">
        <v>0</v>
      </c>
      <c r="Y194" s="38"/>
      <c r="Z194" s="38">
        <v>0</v>
      </c>
      <c r="AA194" s="38">
        <v>0</v>
      </c>
      <c r="AB194" s="38"/>
      <c r="AC194" s="38">
        <v>0</v>
      </c>
      <c r="AD194" s="38">
        <v>0</v>
      </c>
      <c r="AE194" s="38"/>
      <c r="AF194" s="38"/>
      <c r="AG194" s="38"/>
      <c r="AH194" s="38">
        <v>0</v>
      </c>
      <c r="AI194" s="38">
        <v>0</v>
      </c>
      <c r="AJ194" s="38">
        <f t="shared" si="33"/>
        <v>0</v>
      </c>
      <c r="AK194" s="38"/>
      <c r="AL194" s="38"/>
      <c r="AM194" s="48" t="str">
        <f>VLOOKUP(B194,'[1]JC 29.02.2024 16_Bimed_final'!$A$2:$AG$259,29,0)</f>
        <v>F.19952950-UNICREDIT LEAS</v>
      </c>
      <c r="AN194" s="48">
        <f>VLOOKUP(B194,'[1]JC 29.02.2024 16_Bimed_final'!$A$2:$AG$259,30,0)</f>
        <v>19000122</v>
      </c>
      <c r="AO194" s="48" t="str">
        <f>VLOOKUP(B194,'[1]JC 29.02.2024 16_Bimed_final'!$A$2:$AG$259,31,0)</f>
        <v>29.02.2024</v>
      </c>
      <c r="AP194" s="48">
        <f>VLOOKUP(B194,'[1]JC 29.02.2024 16_Bimed_final'!$A$2:$AG$259,32,0)</f>
        <v>5.04</v>
      </c>
      <c r="AQ194" s="48" t="str">
        <f>VLOOKUP(B194,'[1]JC 29.02.2024 16_Bimed_final'!$A$2:$AG$259,33,0)</f>
        <v>RON</v>
      </c>
      <c r="AR194" s="46"/>
      <c r="AS194" s="46"/>
      <c r="AT194" s="46"/>
      <c r="AU194" s="46"/>
      <c r="AV194" s="82" t="str">
        <f t="shared" ref="AV194:AV257" si="35">MID(D194,5,2)&amp;"."&amp;MID(D194,8,4)</f>
        <v>02.2024</v>
      </c>
      <c r="AW194" s="128" t="str">
        <f t="shared" si="30"/>
        <v>LUNA</v>
      </c>
      <c r="AX194" s="46"/>
    </row>
    <row r="195" spans="2:50" x14ac:dyDescent="0.2">
      <c r="B195" s="86" t="s">
        <v>408</v>
      </c>
      <c r="C195" s="127" t="b">
        <v>0</v>
      </c>
      <c r="D195" s="46" t="s">
        <v>438</v>
      </c>
      <c r="E195" s="46" t="str">
        <f t="shared" si="34"/>
        <v>2024</v>
      </c>
      <c r="F195" s="48" t="s">
        <v>94</v>
      </c>
      <c r="G195" s="98" t="s">
        <v>95</v>
      </c>
      <c r="H195" s="48" t="s">
        <v>75</v>
      </c>
      <c r="I195" s="115">
        <f t="shared" si="31"/>
        <v>-4944.59</v>
      </c>
      <c r="J195" s="38">
        <v>-4155.12</v>
      </c>
      <c r="K195" s="38">
        <v>-789.47</v>
      </c>
      <c r="L195" s="106">
        <f t="shared" si="29"/>
        <v>-2.7999999999792635E-3</v>
      </c>
      <c r="M195" s="38"/>
      <c r="N195" s="38"/>
      <c r="O195" s="38">
        <f t="shared" si="32"/>
        <v>0</v>
      </c>
      <c r="P195" s="106"/>
      <c r="Q195" s="106"/>
      <c r="R195" s="38"/>
      <c r="S195" s="38">
        <v>0</v>
      </c>
      <c r="T195" s="38">
        <v>0</v>
      </c>
      <c r="U195" s="38">
        <v>0</v>
      </c>
      <c r="V195" s="38">
        <v>0</v>
      </c>
      <c r="W195" s="38">
        <v>0</v>
      </c>
      <c r="X195" s="38">
        <v>0</v>
      </c>
      <c r="Y195" s="38"/>
      <c r="Z195" s="38">
        <v>0</v>
      </c>
      <c r="AA195" s="38">
        <v>0</v>
      </c>
      <c r="AB195" s="38"/>
      <c r="AC195" s="38">
        <v>0</v>
      </c>
      <c r="AD195" s="38">
        <v>0</v>
      </c>
      <c r="AE195" s="38"/>
      <c r="AF195" s="38"/>
      <c r="AG195" s="38"/>
      <c r="AH195" s="38">
        <v>0</v>
      </c>
      <c r="AI195" s="38">
        <v>0</v>
      </c>
      <c r="AJ195" s="38">
        <f t="shared" si="33"/>
        <v>0</v>
      </c>
      <c r="AK195" s="38"/>
      <c r="AL195" s="38"/>
      <c r="AM195" s="48" t="str">
        <f>VLOOKUP(B195,'[1]JC 29.02.2024 16_Bimed_final'!$A$2:$AG$259,29,0)</f>
        <v>F.19952970-UNICREDIT LEAS</v>
      </c>
      <c r="AN195" s="48">
        <f>VLOOKUP(B195,'[1]JC 29.02.2024 16_Bimed_final'!$A$2:$AG$259,30,0)</f>
        <v>19000123</v>
      </c>
      <c r="AO195" s="48" t="str">
        <f>VLOOKUP(B195,'[1]JC 29.02.2024 16_Bimed_final'!$A$2:$AG$259,31,0)</f>
        <v>29.02.2024</v>
      </c>
      <c r="AP195" s="48">
        <f>VLOOKUP(B195,'[1]JC 29.02.2024 16_Bimed_final'!$A$2:$AG$259,32,0)</f>
        <v>5.04</v>
      </c>
      <c r="AQ195" s="48" t="str">
        <f>VLOOKUP(B195,'[1]JC 29.02.2024 16_Bimed_final'!$A$2:$AG$259,33,0)</f>
        <v>RON</v>
      </c>
      <c r="AR195" s="46"/>
      <c r="AS195" s="46"/>
      <c r="AT195" s="46"/>
      <c r="AU195" s="46"/>
      <c r="AV195" s="82" t="str">
        <f t="shared" si="35"/>
        <v>02.2024</v>
      </c>
      <c r="AW195" s="128" t="str">
        <f t="shared" si="30"/>
        <v>LUNA</v>
      </c>
      <c r="AX195" s="46"/>
    </row>
    <row r="196" spans="2:50" x14ac:dyDescent="0.2">
      <c r="B196" s="86" t="s">
        <v>408</v>
      </c>
      <c r="C196" s="127" t="b">
        <v>0</v>
      </c>
      <c r="D196" s="46" t="s">
        <v>438</v>
      </c>
      <c r="E196" s="46" t="str">
        <f t="shared" si="34"/>
        <v>2024</v>
      </c>
      <c r="F196" s="48" t="s">
        <v>94</v>
      </c>
      <c r="G196" s="98" t="s">
        <v>95</v>
      </c>
      <c r="H196" s="48" t="s">
        <v>75</v>
      </c>
      <c r="I196" s="115">
        <f t="shared" si="31"/>
        <v>-123.47999999999999</v>
      </c>
      <c r="J196" s="38">
        <v>-103.77</v>
      </c>
      <c r="K196" s="38">
        <v>-19.71</v>
      </c>
      <c r="L196" s="106">
        <f t="shared" ref="L196:L259" si="36">J196*19%-K196</f>
        <v>-6.2999999999995282E-3</v>
      </c>
      <c r="M196" s="38"/>
      <c r="N196" s="38"/>
      <c r="O196" s="38">
        <f t="shared" si="32"/>
        <v>0</v>
      </c>
      <c r="P196" s="106"/>
      <c r="Q196" s="106"/>
      <c r="R196" s="38"/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/>
      <c r="Z196" s="38">
        <v>0</v>
      </c>
      <c r="AA196" s="38">
        <v>0</v>
      </c>
      <c r="AB196" s="38"/>
      <c r="AC196" s="38">
        <v>0</v>
      </c>
      <c r="AD196" s="38">
        <v>0</v>
      </c>
      <c r="AE196" s="38"/>
      <c r="AF196" s="38"/>
      <c r="AG196" s="38"/>
      <c r="AH196" s="38">
        <v>0</v>
      </c>
      <c r="AI196" s="38">
        <v>0</v>
      </c>
      <c r="AJ196" s="38">
        <f t="shared" si="33"/>
        <v>0</v>
      </c>
      <c r="AK196" s="38"/>
      <c r="AL196" s="38"/>
      <c r="AM196" s="48" t="str">
        <f>VLOOKUP(B196,'[1]JC 29.02.2024 16_Bimed_final'!$A$2:$AG$259,29,0)</f>
        <v>F.19952970-UNICREDIT LEAS</v>
      </c>
      <c r="AN196" s="48">
        <f>VLOOKUP(B196,'[1]JC 29.02.2024 16_Bimed_final'!$A$2:$AG$259,30,0)</f>
        <v>19000123</v>
      </c>
      <c r="AO196" s="48" t="str">
        <f>VLOOKUP(B196,'[1]JC 29.02.2024 16_Bimed_final'!$A$2:$AG$259,31,0)</f>
        <v>29.02.2024</v>
      </c>
      <c r="AP196" s="48">
        <f>VLOOKUP(B196,'[1]JC 29.02.2024 16_Bimed_final'!$A$2:$AG$259,32,0)</f>
        <v>5.04</v>
      </c>
      <c r="AQ196" s="48" t="str">
        <f>VLOOKUP(B196,'[1]JC 29.02.2024 16_Bimed_final'!$A$2:$AG$259,33,0)</f>
        <v>RON</v>
      </c>
      <c r="AR196" s="46"/>
      <c r="AS196" s="46"/>
      <c r="AT196" s="46"/>
      <c r="AU196" s="46"/>
      <c r="AV196" s="82" t="str">
        <f t="shared" si="35"/>
        <v>02.2024</v>
      </c>
      <c r="AW196" s="128" t="str">
        <f t="shared" ref="AW196:AW259" si="37">IF(AV196="02.2024","LUNA","REGULARIZARI")</f>
        <v>LUNA</v>
      </c>
      <c r="AX196" s="46"/>
    </row>
    <row r="197" spans="2:50" x14ac:dyDescent="0.2">
      <c r="B197" s="86" t="s">
        <v>409</v>
      </c>
      <c r="C197" s="127" t="b">
        <v>0</v>
      </c>
      <c r="D197" s="46" t="s">
        <v>438</v>
      </c>
      <c r="E197" s="46" t="str">
        <f t="shared" si="34"/>
        <v>2024</v>
      </c>
      <c r="F197" s="48" t="s">
        <v>94</v>
      </c>
      <c r="G197" s="98" t="s">
        <v>95</v>
      </c>
      <c r="H197" s="48" t="s">
        <v>75</v>
      </c>
      <c r="I197" s="115">
        <f t="shared" si="31"/>
        <v>-2672.36</v>
      </c>
      <c r="J197" s="38">
        <v>-2245.67</v>
      </c>
      <c r="K197" s="38">
        <v>-426.69</v>
      </c>
      <c r="L197" s="106">
        <f t="shared" si="36"/>
        <v>1.2699999999995271E-2</v>
      </c>
      <c r="M197" s="38"/>
      <c r="N197" s="38"/>
      <c r="O197" s="38">
        <f t="shared" si="32"/>
        <v>0</v>
      </c>
      <c r="P197" s="106"/>
      <c r="Q197" s="106"/>
      <c r="R197" s="38"/>
      <c r="S197" s="38">
        <v>0</v>
      </c>
      <c r="T197" s="38">
        <v>0</v>
      </c>
      <c r="U197" s="38">
        <v>0</v>
      </c>
      <c r="V197" s="38">
        <v>0</v>
      </c>
      <c r="W197" s="38">
        <v>0</v>
      </c>
      <c r="X197" s="38">
        <v>0</v>
      </c>
      <c r="Y197" s="38"/>
      <c r="Z197" s="38">
        <v>0</v>
      </c>
      <c r="AA197" s="38">
        <v>0</v>
      </c>
      <c r="AB197" s="38"/>
      <c r="AC197" s="38">
        <v>0</v>
      </c>
      <c r="AD197" s="38">
        <v>0</v>
      </c>
      <c r="AE197" s="38"/>
      <c r="AF197" s="38"/>
      <c r="AG197" s="38"/>
      <c r="AH197" s="38">
        <v>0</v>
      </c>
      <c r="AI197" s="38">
        <v>0</v>
      </c>
      <c r="AJ197" s="38">
        <f t="shared" si="33"/>
        <v>0</v>
      </c>
      <c r="AK197" s="38"/>
      <c r="AL197" s="38"/>
      <c r="AM197" s="48" t="str">
        <f>VLOOKUP(B197,'[1]JC 29.02.2024 16_Bimed_final'!$A$2:$AG$259,29,0)</f>
        <v>F.19952974-UNICREDIT LEAS</v>
      </c>
      <c r="AN197" s="48">
        <f>VLOOKUP(B197,'[1]JC 29.02.2024 16_Bimed_final'!$A$2:$AG$259,30,0)</f>
        <v>19000124</v>
      </c>
      <c r="AO197" s="48" t="str">
        <f>VLOOKUP(B197,'[1]JC 29.02.2024 16_Bimed_final'!$A$2:$AG$259,31,0)</f>
        <v>29.02.2024</v>
      </c>
      <c r="AP197" s="48">
        <f>VLOOKUP(B197,'[1]JC 29.02.2024 16_Bimed_final'!$A$2:$AG$259,32,0)</f>
        <v>5.04</v>
      </c>
      <c r="AQ197" s="48" t="str">
        <f>VLOOKUP(B197,'[1]JC 29.02.2024 16_Bimed_final'!$A$2:$AG$259,33,0)</f>
        <v>RON</v>
      </c>
      <c r="AR197" s="46"/>
      <c r="AS197" s="46"/>
      <c r="AT197" s="46"/>
      <c r="AU197" s="46"/>
      <c r="AV197" s="82" t="str">
        <f t="shared" si="35"/>
        <v>02.2024</v>
      </c>
      <c r="AW197" s="128" t="str">
        <f t="shared" si="37"/>
        <v>LUNA</v>
      </c>
      <c r="AX197" s="46"/>
    </row>
    <row r="198" spans="2:50" x14ac:dyDescent="0.2">
      <c r="B198" s="86" t="s">
        <v>409</v>
      </c>
      <c r="C198" s="127" t="b">
        <v>0</v>
      </c>
      <c r="D198" s="46" t="s">
        <v>438</v>
      </c>
      <c r="E198" s="46" t="str">
        <f t="shared" si="34"/>
        <v>2024</v>
      </c>
      <c r="F198" s="48" t="s">
        <v>94</v>
      </c>
      <c r="G198" s="98" t="s">
        <v>95</v>
      </c>
      <c r="H198" s="48" t="s">
        <v>75</v>
      </c>
      <c r="I198" s="115">
        <f t="shared" si="31"/>
        <v>-251.29</v>
      </c>
      <c r="J198" s="38">
        <v>-211.17</v>
      </c>
      <c r="K198" s="38">
        <v>-40.119999999999997</v>
      </c>
      <c r="L198" s="106">
        <f t="shared" si="36"/>
        <v>-2.2999999999981924E-3</v>
      </c>
      <c r="M198" s="38"/>
      <c r="N198" s="38"/>
      <c r="O198" s="38">
        <f t="shared" si="32"/>
        <v>0</v>
      </c>
      <c r="P198" s="106"/>
      <c r="Q198" s="106"/>
      <c r="R198" s="38"/>
      <c r="S198" s="38">
        <v>0</v>
      </c>
      <c r="T198" s="38">
        <v>0</v>
      </c>
      <c r="U198" s="38">
        <v>0</v>
      </c>
      <c r="V198" s="38">
        <v>0</v>
      </c>
      <c r="W198" s="38">
        <v>0</v>
      </c>
      <c r="X198" s="38">
        <v>0</v>
      </c>
      <c r="Y198" s="38"/>
      <c r="Z198" s="38">
        <v>0</v>
      </c>
      <c r="AA198" s="38">
        <v>0</v>
      </c>
      <c r="AB198" s="38"/>
      <c r="AC198" s="38">
        <v>0</v>
      </c>
      <c r="AD198" s="38">
        <v>0</v>
      </c>
      <c r="AE198" s="38"/>
      <c r="AF198" s="38"/>
      <c r="AG198" s="38"/>
      <c r="AH198" s="38">
        <v>0</v>
      </c>
      <c r="AI198" s="38">
        <v>0</v>
      </c>
      <c r="AJ198" s="38">
        <f t="shared" si="33"/>
        <v>0</v>
      </c>
      <c r="AK198" s="38"/>
      <c r="AL198" s="38"/>
      <c r="AM198" s="48" t="str">
        <f>VLOOKUP(B198,'[1]JC 29.02.2024 16_Bimed_final'!$A$2:$AG$259,29,0)</f>
        <v>F.19952974-UNICREDIT LEAS</v>
      </c>
      <c r="AN198" s="48">
        <f>VLOOKUP(B198,'[1]JC 29.02.2024 16_Bimed_final'!$A$2:$AG$259,30,0)</f>
        <v>19000124</v>
      </c>
      <c r="AO198" s="48" t="str">
        <f>VLOOKUP(B198,'[1]JC 29.02.2024 16_Bimed_final'!$A$2:$AG$259,31,0)</f>
        <v>29.02.2024</v>
      </c>
      <c r="AP198" s="48">
        <f>VLOOKUP(B198,'[1]JC 29.02.2024 16_Bimed_final'!$A$2:$AG$259,32,0)</f>
        <v>5.04</v>
      </c>
      <c r="AQ198" s="48" t="str">
        <f>VLOOKUP(B198,'[1]JC 29.02.2024 16_Bimed_final'!$A$2:$AG$259,33,0)</f>
        <v>RON</v>
      </c>
      <c r="AR198" s="46"/>
      <c r="AS198" s="46"/>
      <c r="AT198" s="46"/>
      <c r="AU198" s="46"/>
      <c r="AV198" s="82" t="str">
        <f t="shared" si="35"/>
        <v>02.2024</v>
      </c>
      <c r="AW198" s="128" t="str">
        <f t="shared" si="37"/>
        <v>LUNA</v>
      </c>
      <c r="AX198" s="46"/>
    </row>
    <row r="199" spans="2:50" x14ac:dyDescent="0.2">
      <c r="B199" s="86" t="s">
        <v>410</v>
      </c>
      <c r="C199" s="127" t="b">
        <v>0</v>
      </c>
      <c r="D199" s="46" t="s">
        <v>438</v>
      </c>
      <c r="E199" s="46" t="str">
        <f t="shared" si="34"/>
        <v>2024</v>
      </c>
      <c r="F199" s="48" t="s">
        <v>94</v>
      </c>
      <c r="G199" s="98" t="s">
        <v>95</v>
      </c>
      <c r="H199" s="48" t="s">
        <v>75</v>
      </c>
      <c r="I199" s="115">
        <f t="shared" si="31"/>
        <v>1795.71</v>
      </c>
      <c r="J199" s="38">
        <v>1509</v>
      </c>
      <c r="K199" s="38">
        <v>286.70999999999998</v>
      </c>
      <c r="L199" s="106">
        <f t="shared" si="36"/>
        <v>0</v>
      </c>
      <c r="M199" s="38"/>
      <c r="N199" s="38"/>
      <c r="O199" s="38">
        <f t="shared" si="32"/>
        <v>0</v>
      </c>
      <c r="P199" s="106"/>
      <c r="Q199" s="106"/>
      <c r="R199" s="38"/>
      <c r="S199" s="38">
        <v>0</v>
      </c>
      <c r="T199" s="38">
        <v>0</v>
      </c>
      <c r="U199" s="38">
        <v>0</v>
      </c>
      <c r="V199" s="38">
        <v>0</v>
      </c>
      <c r="W199" s="38">
        <v>0</v>
      </c>
      <c r="X199" s="38">
        <v>0</v>
      </c>
      <c r="Y199" s="38"/>
      <c r="Z199" s="38">
        <v>0</v>
      </c>
      <c r="AA199" s="38">
        <v>0</v>
      </c>
      <c r="AB199" s="38"/>
      <c r="AC199" s="38">
        <v>0</v>
      </c>
      <c r="AD199" s="38">
        <v>0</v>
      </c>
      <c r="AE199" s="38"/>
      <c r="AF199" s="38"/>
      <c r="AG199" s="38"/>
      <c r="AH199" s="38">
        <v>0</v>
      </c>
      <c r="AI199" s="38">
        <v>0</v>
      </c>
      <c r="AJ199" s="38">
        <f t="shared" si="33"/>
        <v>0</v>
      </c>
      <c r="AK199" s="38"/>
      <c r="AL199" s="38"/>
      <c r="AM199" s="48" t="str">
        <f>VLOOKUP(B199,'[1]JC 29.02.2024 16_Bimed_final'!$A$2:$AG$259,29,0)</f>
        <v>F.19952948-UNICREDIT LEAS</v>
      </c>
      <c r="AN199" s="48">
        <f>VLOOKUP(B199,'[1]JC 29.02.2024 16_Bimed_final'!$A$2:$AG$259,30,0)</f>
        <v>19000147</v>
      </c>
      <c r="AO199" s="48" t="str">
        <f>VLOOKUP(B199,'[1]JC 29.02.2024 16_Bimed_final'!$A$2:$AG$259,31,0)</f>
        <v>29.02.2024</v>
      </c>
      <c r="AP199" s="48">
        <f>VLOOKUP(B199,'[1]JC 29.02.2024 16_Bimed_final'!$A$2:$AG$259,32,0)</f>
        <v>5.03</v>
      </c>
      <c r="AQ199" s="48" t="str">
        <f>VLOOKUP(B199,'[1]JC 29.02.2024 16_Bimed_final'!$A$2:$AG$259,33,0)</f>
        <v>RON</v>
      </c>
      <c r="AR199" s="46"/>
      <c r="AS199" s="46"/>
      <c r="AT199" s="46"/>
      <c r="AU199" s="46"/>
      <c r="AV199" s="82" t="str">
        <f t="shared" si="35"/>
        <v>02.2024</v>
      </c>
      <c r="AW199" s="128" t="str">
        <f t="shared" si="37"/>
        <v>LUNA</v>
      </c>
      <c r="AX199" s="46"/>
    </row>
    <row r="200" spans="2:50" x14ac:dyDescent="0.2">
      <c r="B200" s="86" t="s">
        <v>411</v>
      </c>
      <c r="C200" s="127" t="b">
        <v>0</v>
      </c>
      <c r="D200" s="46" t="s">
        <v>438</v>
      </c>
      <c r="E200" s="46" t="str">
        <f t="shared" si="34"/>
        <v>2024</v>
      </c>
      <c r="F200" s="48" t="s">
        <v>49</v>
      </c>
      <c r="G200" s="98" t="s">
        <v>50</v>
      </c>
      <c r="H200" s="48" t="s">
        <v>75</v>
      </c>
      <c r="I200" s="115">
        <f t="shared" ref="I200:I260" si="38">J200+K200</f>
        <v>500</v>
      </c>
      <c r="J200" s="38">
        <v>420.17</v>
      </c>
      <c r="K200" s="38">
        <v>79.83</v>
      </c>
      <c r="L200" s="106">
        <f t="shared" si="36"/>
        <v>2.3000000000052978E-3</v>
      </c>
      <c r="M200" s="38"/>
      <c r="N200" s="38"/>
      <c r="O200" s="38">
        <f t="shared" si="32"/>
        <v>0</v>
      </c>
      <c r="P200" s="106"/>
      <c r="Q200" s="106"/>
      <c r="R200" s="38"/>
      <c r="S200" s="38">
        <v>0</v>
      </c>
      <c r="T200" s="38">
        <v>0</v>
      </c>
      <c r="U200" s="38">
        <v>0</v>
      </c>
      <c r="V200" s="38">
        <v>0</v>
      </c>
      <c r="W200" s="38">
        <v>0</v>
      </c>
      <c r="X200" s="38">
        <v>0</v>
      </c>
      <c r="Y200" s="38"/>
      <c r="Z200" s="38">
        <v>0</v>
      </c>
      <c r="AA200" s="38">
        <v>0</v>
      </c>
      <c r="AB200" s="38"/>
      <c r="AC200" s="38">
        <v>0</v>
      </c>
      <c r="AD200" s="38">
        <v>0</v>
      </c>
      <c r="AE200" s="38"/>
      <c r="AF200" s="38"/>
      <c r="AG200" s="38"/>
      <c r="AH200" s="38">
        <v>0</v>
      </c>
      <c r="AI200" s="38">
        <v>0</v>
      </c>
      <c r="AJ200" s="38">
        <f t="shared" si="33"/>
        <v>0</v>
      </c>
      <c r="AK200" s="38"/>
      <c r="AL200" s="38"/>
      <c r="AM200" s="48" t="str">
        <f>VLOOKUP(B200,'[1]JC 29.02.2024 16_Bimed_final'!$A$2:$AG$259,29,0)</f>
        <v>F.25153-ALBENA CLEAN-DERA</v>
      </c>
      <c r="AN200" s="48">
        <f>VLOOKUP(B200,'[1]JC 29.02.2024 16_Bimed_final'!$A$2:$AG$259,30,0)</f>
        <v>51000215</v>
      </c>
      <c r="AO200" s="48" t="str">
        <f>VLOOKUP(B200,'[1]JC 29.02.2024 16_Bimed_final'!$A$2:$AG$259,31,0)</f>
        <v>29.02.2024</v>
      </c>
      <c r="AP200" s="48">
        <f>VLOOKUP(B200,'[1]JC 29.02.2024 16_Bimed_final'!$A$2:$AG$259,32,0)</f>
        <v>0</v>
      </c>
      <c r="AQ200" s="48" t="str">
        <f>VLOOKUP(B200,'[1]JC 29.02.2024 16_Bimed_final'!$A$2:$AG$259,33,0)</f>
        <v>RON</v>
      </c>
      <c r="AR200" s="46"/>
      <c r="AS200" s="46"/>
      <c r="AT200" s="46"/>
      <c r="AU200" s="46"/>
      <c r="AV200" s="82" t="str">
        <f t="shared" si="35"/>
        <v>02.2024</v>
      </c>
      <c r="AW200" s="128" t="str">
        <f t="shared" si="37"/>
        <v>LUNA</v>
      </c>
      <c r="AX200" s="46"/>
    </row>
    <row r="201" spans="2:50" x14ac:dyDescent="0.2">
      <c r="B201" s="86" t="s">
        <v>412</v>
      </c>
      <c r="C201" s="127" t="b">
        <v>0</v>
      </c>
      <c r="D201" s="46" t="s">
        <v>438</v>
      </c>
      <c r="E201" s="46" t="str">
        <f t="shared" si="34"/>
        <v>2024</v>
      </c>
      <c r="F201" s="48" t="s">
        <v>76</v>
      </c>
      <c r="G201" s="98" t="s">
        <v>77</v>
      </c>
      <c r="H201" s="48" t="s">
        <v>75</v>
      </c>
      <c r="I201" s="115">
        <f t="shared" si="38"/>
        <v>1180.8800000000001</v>
      </c>
      <c r="J201" s="38">
        <v>992.34</v>
      </c>
      <c r="K201" s="38">
        <v>188.54</v>
      </c>
      <c r="L201" s="106">
        <f t="shared" si="36"/>
        <v>4.6000000000105956E-3</v>
      </c>
      <c r="M201" s="38"/>
      <c r="N201" s="38"/>
      <c r="O201" s="38">
        <f t="shared" si="32"/>
        <v>0</v>
      </c>
      <c r="P201" s="106"/>
      <c r="Q201" s="106"/>
      <c r="R201" s="38"/>
      <c r="S201" s="38">
        <v>0</v>
      </c>
      <c r="T201" s="38">
        <v>0</v>
      </c>
      <c r="U201" s="38">
        <v>0</v>
      </c>
      <c r="V201" s="38">
        <v>0</v>
      </c>
      <c r="W201" s="38">
        <v>0</v>
      </c>
      <c r="X201" s="38">
        <v>0</v>
      </c>
      <c r="Y201" s="38"/>
      <c r="Z201" s="38">
        <v>0</v>
      </c>
      <c r="AA201" s="38">
        <v>0</v>
      </c>
      <c r="AB201" s="38"/>
      <c r="AC201" s="38">
        <v>0</v>
      </c>
      <c r="AD201" s="38">
        <v>0</v>
      </c>
      <c r="AE201" s="38"/>
      <c r="AF201" s="38"/>
      <c r="AG201" s="38"/>
      <c r="AH201" s="38">
        <v>0</v>
      </c>
      <c r="AI201" s="38">
        <v>0</v>
      </c>
      <c r="AJ201" s="38">
        <f t="shared" si="33"/>
        <v>0</v>
      </c>
      <c r="AK201" s="38"/>
      <c r="AL201" s="38"/>
      <c r="AM201" s="48" t="str">
        <f>VLOOKUP(B201,'[1]JC 29.02.2024 16_Bimed_final'!$A$2:$AG$259,29,0)</f>
        <v>F.38028-EXPERT OFFICE</v>
      </c>
      <c r="AN201" s="48">
        <f>VLOOKUP(B201,'[1]JC 29.02.2024 16_Bimed_final'!$A$2:$AG$259,30,0)</f>
        <v>51000216</v>
      </c>
      <c r="AO201" s="48" t="str">
        <f>VLOOKUP(B201,'[1]JC 29.02.2024 16_Bimed_final'!$A$2:$AG$259,31,0)</f>
        <v>29.02.2024</v>
      </c>
      <c r="AP201" s="48">
        <f>VLOOKUP(B201,'[1]JC 29.02.2024 16_Bimed_final'!$A$2:$AG$259,32,0)</f>
        <v>0</v>
      </c>
      <c r="AQ201" s="48" t="str">
        <f>VLOOKUP(B201,'[1]JC 29.02.2024 16_Bimed_final'!$A$2:$AG$259,33,0)</f>
        <v>RON</v>
      </c>
      <c r="AR201" s="46"/>
      <c r="AS201" s="46"/>
      <c r="AT201" s="46"/>
      <c r="AU201" s="46"/>
      <c r="AV201" s="82" t="str">
        <f t="shared" si="35"/>
        <v>02.2024</v>
      </c>
      <c r="AW201" s="128" t="str">
        <f t="shared" si="37"/>
        <v>LUNA</v>
      </c>
      <c r="AX201" s="46"/>
    </row>
    <row r="202" spans="2:50" x14ac:dyDescent="0.2">
      <c r="B202" s="86" t="s">
        <v>413</v>
      </c>
      <c r="C202" s="127" t="b">
        <v>0</v>
      </c>
      <c r="D202" s="46" t="s">
        <v>438</v>
      </c>
      <c r="E202" s="46" t="str">
        <f t="shared" si="34"/>
        <v>2024</v>
      </c>
      <c r="F202" s="48" t="s">
        <v>106</v>
      </c>
      <c r="G202" s="98" t="s">
        <v>107</v>
      </c>
      <c r="H202" s="48" t="s">
        <v>75</v>
      </c>
      <c r="I202" s="115">
        <f t="shared" si="38"/>
        <v>2159.7600000000002</v>
      </c>
      <c r="J202" s="38">
        <v>1814.92</v>
      </c>
      <c r="K202" s="38">
        <v>344.84</v>
      </c>
      <c r="L202" s="106">
        <f t="shared" si="36"/>
        <v>-5.1999999999452484E-3</v>
      </c>
      <c r="M202" s="38"/>
      <c r="N202" s="38"/>
      <c r="O202" s="38">
        <f t="shared" si="32"/>
        <v>0</v>
      </c>
      <c r="P202" s="106"/>
      <c r="Q202" s="106"/>
      <c r="R202" s="38"/>
      <c r="S202" s="38">
        <v>0</v>
      </c>
      <c r="T202" s="38">
        <v>0</v>
      </c>
      <c r="U202" s="38">
        <v>0</v>
      </c>
      <c r="V202" s="38">
        <v>0</v>
      </c>
      <c r="W202" s="38">
        <v>0</v>
      </c>
      <c r="X202" s="38">
        <v>0</v>
      </c>
      <c r="Y202" s="38"/>
      <c r="Z202" s="38">
        <v>0</v>
      </c>
      <c r="AA202" s="38">
        <v>0</v>
      </c>
      <c r="AB202" s="38"/>
      <c r="AC202" s="38">
        <v>0</v>
      </c>
      <c r="AD202" s="38">
        <v>0</v>
      </c>
      <c r="AE202" s="38"/>
      <c r="AF202" s="38"/>
      <c r="AG202" s="38"/>
      <c r="AH202" s="38">
        <v>0</v>
      </c>
      <c r="AI202" s="38">
        <v>0</v>
      </c>
      <c r="AJ202" s="38">
        <f t="shared" si="33"/>
        <v>0</v>
      </c>
      <c r="AK202" s="38"/>
      <c r="AL202" s="38"/>
      <c r="AM202" s="48" t="str">
        <f>VLOOKUP(B202,'[1]JC 29.02.2024 16_Bimed_final'!$A$2:$AG$259,29,0)</f>
        <v>F.377974-SALUBRIS-DESEURI</v>
      </c>
      <c r="AN202" s="48">
        <f>VLOOKUP(B202,'[1]JC 29.02.2024 16_Bimed_final'!$A$2:$AG$259,30,0)</f>
        <v>51000222</v>
      </c>
      <c r="AO202" s="48" t="str">
        <f>VLOOKUP(B202,'[1]JC 29.02.2024 16_Bimed_final'!$A$2:$AG$259,31,0)</f>
        <v>29.02.2024</v>
      </c>
      <c r="AP202" s="48">
        <f>VLOOKUP(B202,'[1]JC 29.02.2024 16_Bimed_final'!$A$2:$AG$259,32,0)</f>
        <v>0</v>
      </c>
      <c r="AQ202" s="48" t="str">
        <f>VLOOKUP(B202,'[1]JC 29.02.2024 16_Bimed_final'!$A$2:$AG$259,33,0)</f>
        <v>RON</v>
      </c>
      <c r="AR202" s="46"/>
      <c r="AS202" s="46"/>
      <c r="AT202" s="46"/>
      <c r="AU202" s="46"/>
      <c r="AV202" s="82" t="str">
        <f t="shared" si="35"/>
        <v>02.2024</v>
      </c>
      <c r="AW202" s="128" t="str">
        <f t="shared" si="37"/>
        <v>LUNA</v>
      </c>
      <c r="AX202" s="46"/>
    </row>
    <row r="203" spans="2:50" x14ac:dyDescent="0.2">
      <c r="B203" s="86" t="s">
        <v>414</v>
      </c>
      <c r="C203" s="127" t="b">
        <v>0</v>
      </c>
      <c r="D203" s="46" t="s">
        <v>438</v>
      </c>
      <c r="E203" s="46" t="str">
        <f t="shared" si="34"/>
        <v>2024</v>
      </c>
      <c r="F203" s="48" t="s">
        <v>73</v>
      </c>
      <c r="G203" s="98" t="s">
        <v>74</v>
      </c>
      <c r="H203" s="48" t="s">
        <v>75</v>
      </c>
      <c r="I203" s="115">
        <f t="shared" si="38"/>
        <v>975.8599999999999</v>
      </c>
      <c r="J203" s="38">
        <v>820.05</v>
      </c>
      <c r="K203" s="38">
        <v>155.81</v>
      </c>
      <c r="L203" s="106">
        <f t="shared" si="36"/>
        <v>-5.0000000001659828E-4</v>
      </c>
      <c r="M203" s="38"/>
      <c r="N203" s="38"/>
      <c r="O203" s="38">
        <f t="shared" si="32"/>
        <v>0</v>
      </c>
      <c r="P203" s="106"/>
      <c r="Q203" s="106"/>
      <c r="R203" s="38"/>
      <c r="S203" s="38">
        <v>0</v>
      </c>
      <c r="T203" s="38">
        <v>0</v>
      </c>
      <c r="U203" s="38">
        <v>0</v>
      </c>
      <c r="V203" s="38">
        <v>0</v>
      </c>
      <c r="W203" s="38">
        <v>0</v>
      </c>
      <c r="X203" s="38">
        <v>0</v>
      </c>
      <c r="Y203" s="38"/>
      <c r="Z203" s="38">
        <v>0</v>
      </c>
      <c r="AA203" s="38">
        <v>0</v>
      </c>
      <c r="AB203" s="38"/>
      <c r="AC203" s="38">
        <v>0</v>
      </c>
      <c r="AD203" s="38">
        <v>0</v>
      </c>
      <c r="AE203" s="38"/>
      <c r="AF203" s="38"/>
      <c r="AG203" s="38"/>
      <c r="AH203" s="38">
        <v>0</v>
      </c>
      <c r="AI203" s="38">
        <v>0</v>
      </c>
      <c r="AJ203" s="38">
        <f t="shared" si="33"/>
        <v>0</v>
      </c>
      <c r="AK203" s="38"/>
      <c r="AL203" s="38"/>
      <c r="AM203" s="48" t="str">
        <f>VLOOKUP(B203,'[1]JC 29.02.2024 16_Bimed_final'!$A$2:$AG$259,29,0)</f>
        <v>F.2800111048-DACHSER ROMA</v>
      </c>
      <c r="AN203" s="48">
        <f>VLOOKUP(B203,'[1]JC 29.02.2024 16_Bimed_final'!$A$2:$AG$259,30,0)</f>
        <v>51000233</v>
      </c>
      <c r="AO203" s="48" t="str">
        <f>VLOOKUP(B203,'[1]JC 29.02.2024 16_Bimed_final'!$A$2:$AG$259,31,0)</f>
        <v>29.02.2024</v>
      </c>
      <c r="AP203" s="48">
        <f>VLOOKUP(B203,'[1]JC 29.02.2024 16_Bimed_final'!$A$2:$AG$259,32,0)</f>
        <v>0</v>
      </c>
      <c r="AQ203" s="48" t="str">
        <f>VLOOKUP(B203,'[1]JC 29.02.2024 16_Bimed_final'!$A$2:$AG$259,33,0)</f>
        <v>RON</v>
      </c>
      <c r="AR203" s="46"/>
      <c r="AS203" s="46"/>
      <c r="AT203" s="46"/>
      <c r="AU203" s="46"/>
      <c r="AV203" s="82" t="str">
        <f t="shared" si="35"/>
        <v>02.2024</v>
      </c>
      <c r="AW203" s="128" t="str">
        <f t="shared" si="37"/>
        <v>LUNA</v>
      </c>
      <c r="AX203" s="46"/>
    </row>
    <row r="204" spans="2:50" x14ac:dyDescent="0.2">
      <c r="B204" s="86" t="s">
        <v>415</v>
      </c>
      <c r="C204" s="127" t="b">
        <v>0</v>
      </c>
      <c r="D204" s="46" t="s">
        <v>438</v>
      </c>
      <c r="E204" s="46" t="str">
        <f t="shared" si="34"/>
        <v>2024</v>
      </c>
      <c r="F204" s="48" t="s">
        <v>76</v>
      </c>
      <c r="G204" s="98" t="s">
        <v>77</v>
      </c>
      <c r="H204" s="48" t="s">
        <v>75</v>
      </c>
      <c r="I204" s="115">
        <f t="shared" si="38"/>
        <v>189.21</v>
      </c>
      <c r="J204" s="38">
        <v>159</v>
      </c>
      <c r="K204" s="38">
        <v>30.21</v>
      </c>
      <c r="L204" s="106">
        <f t="shared" si="36"/>
        <v>0</v>
      </c>
      <c r="M204" s="38"/>
      <c r="N204" s="38"/>
      <c r="O204" s="38">
        <f t="shared" si="32"/>
        <v>0</v>
      </c>
      <c r="P204" s="106"/>
      <c r="Q204" s="106"/>
      <c r="R204" s="38"/>
      <c r="S204" s="38">
        <v>0</v>
      </c>
      <c r="T204" s="38">
        <v>0</v>
      </c>
      <c r="U204" s="38">
        <v>0</v>
      </c>
      <c r="V204" s="38">
        <v>0</v>
      </c>
      <c r="W204" s="38">
        <v>0</v>
      </c>
      <c r="X204" s="38">
        <v>0</v>
      </c>
      <c r="Y204" s="38"/>
      <c r="Z204" s="38">
        <v>0</v>
      </c>
      <c r="AA204" s="38">
        <v>0</v>
      </c>
      <c r="AB204" s="38"/>
      <c r="AC204" s="38">
        <v>0</v>
      </c>
      <c r="AD204" s="38">
        <v>0</v>
      </c>
      <c r="AE204" s="38"/>
      <c r="AF204" s="38"/>
      <c r="AG204" s="38"/>
      <c r="AH204" s="38">
        <v>0</v>
      </c>
      <c r="AI204" s="38">
        <v>0</v>
      </c>
      <c r="AJ204" s="38">
        <f t="shared" si="33"/>
        <v>0</v>
      </c>
      <c r="AK204" s="38"/>
      <c r="AL204" s="38"/>
      <c r="AM204" s="48" t="str">
        <f>VLOOKUP(B204,'[1]JC 29.02.2024 16_Bimed_final'!$A$2:$AG$259,29,0)</f>
        <v>F.38029-EXPERT OFFICE</v>
      </c>
      <c r="AN204" s="48">
        <f>VLOOKUP(B204,'[1]JC 29.02.2024 16_Bimed_final'!$A$2:$AG$259,30,0)</f>
        <v>51000238</v>
      </c>
      <c r="AO204" s="48" t="str">
        <f>VLOOKUP(B204,'[1]JC 29.02.2024 16_Bimed_final'!$A$2:$AG$259,31,0)</f>
        <v>29.02.2024</v>
      </c>
      <c r="AP204" s="48">
        <f>VLOOKUP(B204,'[1]JC 29.02.2024 16_Bimed_final'!$A$2:$AG$259,32,0)</f>
        <v>0</v>
      </c>
      <c r="AQ204" s="48" t="str">
        <f>VLOOKUP(B204,'[1]JC 29.02.2024 16_Bimed_final'!$A$2:$AG$259,33,0)</f>
        <v>RON</v>
      </c>
      <c r="AR204" s="46"/>
      <c r="AS204" s="46"/>
      <c r="AT204" s="46"/>
      <c r="AU204" s="46"/>
      <c r="AV204" s="82" t="str">
        <f t="shared" si="35"/>
        <v>02.2024</v>
      </c>
      <c r="AW204" s="128" t="str">
        <f t="shared" si="37"/>
        <v>LUNA</v>
      </c>
      <c r="AX204" s="46"/>
    </row>
    <row r="205" spans="2:50" x14ac:dyDescent="0.2">
      <c r="B205" s="86" t="s">
        <v>414</v>
      </c>
      <c r="C205" s="127" t="b">
        <v>0</v>
      </c>
      <c r="D205" s="46" t="s">
        <v>438</v>
      </c>
      <c r="E205" s="46" t="str">
        <f t="shared" si="34"/>
        <v>2024</v>
      </c>
      <c r="F205" s="48" t="s">
        <v>73</v>
      </c>
      <c r="G205" s="98" t="s">
        <v>74</v>
      </c>
      <c r="H205" s="48" t="s">
        <v>75</v>
      </c>
      <c r="I205" s="115">
        <f t="shared" si="38"/>
        <v>-975.8599999999999</v>
      </c>
      <c r="J205" s="38">
        <v>-820.05</v>
      </c>
      <c r="K205" s="38">
        <v>-155.81</v>
      </c>
      <c r="L205" s="106">
        <f t="shared" si="36"/>
        <v>5.0000000001659828E-4</v>
      </c>
      <c r="M205" s="38"/>
      <c r="N205" s="38"/>
      <c r="O205" s="38">
        <f t="shared" si="32"/>
        <v>0</v>
      </c>
      <c r="P205" s="106"/>
      <c r="Q205" s="106"/>
      <c r="R205" s="38"/>
      <c r="S205" s="38">
        <v>0</v>
      </c>
      <c r="T205" s="38">
        <v>0</v>
      </c>
      <c r="U205" s="38">
        <v>0</v>
      </c>
      <c r="V205" s="38">
        <v>0</v>
      </c>
      <c r="W205" s="38">
        <v>0</v>
      </c>
      <c r="X205" s="38">
        <v>0</v>
      </c>
      <c r="Y205" s="38"/>
      <c r="Z205" s="38">
        <v>0</v>
      </c>
      <c r="AA205" s="38">
        <v>0</v>
      </c>
      <c r="AB205" s="38"/>
      <c r="AC205" s="38">
        <v>0</v>
      </c>
      <c r="AD205" s="38">
        <v>0</v>
      </c>
      <c r="AE205" s="38"/>
      <c r="AF205" s="38"/>
      <c r="AG205" s="38"/>
      <c r="AH205" s="38">
        <v>0</v>
      </c>
      <c r="AI205" s="38">
        <v>0</v>
      </c>
      <c r="AJ205" s="38">
        <f t="shared" si="33"/>
        <v>0</v>
      </c>
      <c r="AK205" s="38"/>
      <c r="AL205" s="38"/>
      <c r="AM205" s="48" t="str">
        <f>VLOOKUP(B205,'[1]JC 29.02.2024 16_Bimed_final'!$A$2:$AG$259,29,0)</f>
        <v>F.2800111048-DACHSER ROMA</v>
      </c>
      <c r="AN205" s="48">
        <f>VLOOKUP(B205,'[1]JC 29.02.2024 16_Bimed_final'!$A$2:$AG$259,30,0)</f>
        <v>51000233</v>
      </c>
      <c r="AO205" s="48" t="str">
        <f>VLOOKUP(B205,'[1]JC 29.02.2024 16_Bimed_final'!$A$2:$AG$259,31,0)</f>
        <v>29.02.2024</v>
      </c>
      <c r="AP205" s="48">
        <f>VLOOKUP(B205,'[1]JC 29.02.2024 16_Bimed_final'!$A$2:$AG$259,32,0)</f>
        <v>0</v>
      </c>
      <c r="AQ205" s="48" t="str">
        <f>VLOOKUP(B205,'[1]JC 29.02.2024 16_Bimed_final'!$A$2:$AG$259,33,0)</f>
        <v>RON</v>
      </c>
      <c r="AR205" s="46"/>
      <c r="AS205" s="46"/>
      <c r="AT205" s="46"/>
      <c r="AU205" s="46"/>
      <c r="AV205" s="82" t="str">
        <f t="shared" si="35"/>
        <v>02.2024</v>
      </c>
      <c r="AW205" s="128" t="str">
        <f t="shared" si="37"/>
        <v>LUNA</v>
      </c>
      <c r="AX205" s="46"/>
    </row>
    <row r="206" spans="2:50" x14ac:dyDescent="0.2">
      <c r="B206" s="86" t="s">
        <v>414</v>
      </c>
      <c r="C206" s="127" t="b">
        <v>0</v>
      </c>
      <c r="D206" s="46" t="s">
        <v>438</v>
      </c>
      <c r="E206" s="46" t="str">
        <f t="shared" si="34"/>
        <v>2024</v>
      </c>
      <c r="F206" s="48" t="s">
        <v>73</v>
      </c>
      <c r="G206" s="98" t="s">
        <v>74</v>
      </c>
      <c r="H206" s="48" t="s">
        <v>75</v>
      </c>
      <c r="I206" s="115">
        <f t="shared" si="38"/>
        <v>975.8599999999999</v>
      </c>
      <c r="J206" s="38">
        <v>820.05</v>
      </c>
      <c r="K206" s="38">
        <v>155.81</v>
      </c>
      <c r="L206" s="106">
        <f t="shared" si="36"/>
        <v>-5.0000000001659828E-4</v>
      </c>
      <c r="M206" s="38"/>
      <c r="N206" s="38"/>
      <c r="O206" s="38">
        <f t="shared" si="32"/>
        <v>0</v>
      </c>
      <c r="P206" s="106"/>
      <c r="Q206" s="106"/>
      <c r="R206" s="38"/>
      <c r="S206" s="38">
        <v>0</v>
      </c>
      <c r="T206" s="38">
        <v>0</v>
      </c>
      <c r="U206" s="38">
        <v>0</v>
      </c>
      <c r="V206" s="38">
        <v>0</v>
      </c>
      <c r="W206" s="38">
        <v>0</v>
      </c>
      <c r="X206" s="38">
        <v>0</v>
      </c>
      <c r="Y206" s="38"/>
      <c r="Z206" s="38">
        <v>0</v>
      </c>
      <c r="AA206" s="38">
        <v>0</v>
      </c>
      <c r="AB206" s="38"/>
      <c r="AC206" s="38">
        <v>0</v>
      </c>
      <c r="AD206" s="38">
        <v>0</v>
      </c>
      <c r="AE206" s="38"/>
      <c r="AF206" s="38"/>
      <c r="AG206" s="38"/>
      <c r="AH206" s="38">
        <v>0</v>
      </c>
      <c r="AI206" s="38">
        <v>0</v>
      </c>
      <c r="AJ206" s="38">
        <f t="shared" si="33"/>
        <v>0</v>
      </c>
      <c r="AK206" s="38"/>
      <c r="AL206" s="38"/>
      <c r="AM206" s="48" t="str">
        <f>VLOOKUP(B206,'[1]JC 29.02.2024 16_Bimed_final'!$A$2:$AG$259,29,0)</f>
        <v>F.2800111048-DACHSER ROMA</v>
      </c>
      <c r="AN206" s="48">
        <f>VLOOKUP(B206,'[1]JC 29.02.2024 16_Bimed_final'!$A$2:$AG$259,30,0)</f>
        <v>51000233</v>
      </c>
      <c r="AO206" s="48" t="str">
        <f>VLOOKUP(B206,'[1]JC 29.02.2024 16_Bimed_final'!$A$2:$AG$259,31,0)</f>
        <v>29.02.2024</v>
      </c>
      <c r="AP206" s="48">
        <f>VLOOKUP(B206,'[1]JC 29.02.2024 16_Bimed_final'!$A$2:$AG$259,32,0)</f>
        <v>0</v>
      </c>
      <c r="AQ206" s="48" t="str">
        <f>VLOOKUP(B206,'[1]JC 29.02.2024 16_Bimed_final'!$A$2:$AG$259,33,0)</f>
        <v>RON</v>
      </c>
      <c r="AR206" s="46"/>
      <c r="AS206" s="46"/>
      <c r="AT206" s="46"/>
      <c r="AU206" s="46"/>
      <c r="AV206" s="82" t="str">
        <f t="shared" si="35"/>
        <v>02.2024</v>
      </c>
      <c r="AW206" s="128" t="str">
        <f t="shared" si="37"/>
        <v>LUNA</v>
      </c>
      <c r="AX206" s="46"/>
    </row>
    <row r="207" spans="2:50" x14ac:dyDescent="0.2">
      <c r="B207" s="86" t="s">
        <v>416</v>
      </c>
      <c r="C207" s="127" t="b">
        <v>0</v>
      </c>
      <c r="D207" s="46" t="s">
        <v>438</v>
      </c>
      <c r="E207" s="46" t="str">
        <f t="shared" si="34"/>
        <v>2024</v>
      </c>
      <c r="F207" s="48" t="s">
        <v>104</v>
      </c>
      <c r="G207" s="98" t="s">
        <v>105</v>
      </c>
      <c r="H207" s="48" t="s">
        <v>75</v>
      </c>
      <c r="I207" s="115">
        <f t="shared" si="38"/>
        <v>10351.550000000001</v>
      </c>
      <c r="J207" s="38">
        <v>8698.7800000000007</v>
      </c>
      <c r="K207" s="38">
        <v>1652.77</v>
      </c>
      <c r="L207" s="106">
        <f t="shared" si="36"/>
        <v>-1.7999999997755367E-3</v>
      </c>
      <c r="M207" s="38"/>
      <c r="N207" s="38"/>
      <c r="O207" s="38">
        <f t="shared" si="32"/>
        <v>0</v>
      </c>
      <c r="P207" s="106"/>
      <c r="Q207" s="106"/>
      <c r="R207" s="38"/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/>
      <c r="Z207" s="38">
        <v>0</v>
      </c>
      <c r="AA207" s="38">
        <v>0</v>
      </c>
      <c r="AB207" s="38"/>
      <c r="AC207" s="38">
        <v>0</v>
      </c>
      <c r="AD207" s="38">
        <v>0</v>
      </c>
      <c r="AE207" s="38"/>
      <c r="AF207" s="38"/>
      <c r="AG207" s="38"/>
      <c r="AH207" s="38">
        <v>0</v>
      </c>
      <c r="AI207" s="38">
        <v>0</v>
      </c>
      <c r="AJ207" s="38">
        <f t="shared" si="33"/>
        <v>0</v>
      </c>
      <c r="AK207" s="38"/>
      <c r="AL207" s="38"/>
      <c r="AM207" s="48" t="str">
        <f>VLOOKUP(B207,'[1]JC 29.02.2024 16_Bimed_final'!$A$2:$AG$259,29,0)</f>
        <v>F.04747-GRAND THORNTON-01</v>
      </c>
      <c r="AN207" s="48">
        <f>VLOOKUP(B207,'[1]JC 29.02.2024 16_Bimed_final'!$A$2:$AG$259,30,0)</f>
        <v>51000287</v>
      </c>
      <c r="AO207" s="48" t="str">
        <f>VLOOKUP(B207,'[1]JC 29.02.2024 16_Bimed_final'!$A$2:$AG$259,31,0)</f>
        <v>29.02.2024</v>
      </c>
      <c r="AP207" s="48">
        <f>VLOOKUP(B207,'[1]JC 29.02.2024 16_Bimed_final'!$A$2:$AG$259,32,0)</f>
        <v>0</v>
      </c>
      <c r="AQ207" s="48" t="str">
        <f>VLOOKUP(B207,'[1]JC 29.02.2024 16_Bimed_final'!$A$2:$AG$259,33,0)</f>
        <v>RON</v>
      </c>
      <c r="AR207" s="46"/>
      <c r="AS207" s="46"/>
      <c r="AT207" s="46"/>
      <c r="AU207" s="46"/>
      <c r="AV207" s="82" t="str">
        <f t="shared" si="35"/>
        <v>02.2024</v>
      </c>
      <c r="AW207" s="128" t="str">
        <f t="shared" si="37"/>
        <v>LUNA</v>
      </c>
      <c r="AX207" s="46"/>
    </row>
    <row r="208" spans="2:50" x14ac:dyDescent="0.2">
      <c r="B208" s="86" t="s">
        <v>417</v>
      </c>
      <c r="C208" s="127" t="b">
        <v>0</v>
      </c>
      <c r="D208" s="46" t="s">
        <v>438</v>
      </c>
      <c r="E208" s="46" t="str">
        <f t="shared" si="34"/>
        <v>2024</v>
      </c>
      <c r="F208" s="48" t="s">
        <v>96</v>
      </c>
      <c r="G208" s="98" t="s">
        <v>97</v>
      </c>
      <c r="H208" s="48" t="s">
        <v>75</v>
      </c>
      <c r="I208" s="115">
        <f t="shared" si="38"/>
        <v>7720.58</v>
      </c>
      <c r="J208" s="38">
        <v>6487.88</v>
      </c>
      <c r="K208" s="38">
        <v>1232.7</v>
      </c>
      <c r="L208" s="106">
        <f t="shared" si="36"/>
        <v>-2.7999999999792635E-3</v>
      </c>
      <c r="M208" s="38"/>
      <c r="N208" s="38"/>
      <c r="O208" s="38">
        <f t="shared" si="32"/>
        <v>0</v>
      </c>
      <c r="P208" s="106"/>
      <c r="Q208" s="106"/>
      <c r="R208" s="38"/>
      <c r="S208" s="38">
        <v>0</v>
      </c>
      <c r="T208" s="38">
        <v>0</v>
      </c>
      <c r="U208" s="38">
        <v>0</v>
      </c>
      <c r="V208" s="38">
        <v>0</v>
      </c>
      <c r="W208" s="38">
        <v>0</v>
      </c>
      <c r="X208" s="38">
        <v>0</v>
      </c>
      <c r="Y208" s="38"/>
      <c r="Z208" s="38">
        <v>0</v>
      </c>
      <c r="AA208" s="38">
        <v>0</v>
      </c>
      <c r="AB208" s="38"/>
      <c r="AC208" s="38">
        <v>0</v>
      </c>
      <c r="AD208" s="38">
        <v>0</v>
      </c>
      <c r="AE208" s="38"/>
      <c r="AF208" s="38"/>
      <c r="AG208" s="38"/>
      <c r="AH208" s="38">
        <v>0</v>
      </c>
      <c r="AI208" s="38">
        <v>0</v>
      </c>
      <c r="AJ208" s="38">
        <f t="shared" si="33"/>
        <v>0</v>
      </c>
      <c r="AK208" s="38"/>
      <c r="AL208" s="38"/>
      <c r="AM208" s="48" t="str">
        <f>VLOOKUP(B208,'[1]JC 29.02.2024 16_Bimed_final'!$A$2:$AG$259,29,0)</f>
        <v>F.10716248200-ENGIE GAS/2</v>
      </c>
      <c r="AN208" s="48">
        <f>VLOOKUP(B208,'[1]JC 29.02.2024 16_Bimed_final'!$A$2:$AG$259,30,0)</f>
        <v>51000292</v>
      </c>
      <c r="AO208" s="48" t="str">
        <f>VLOOKUP(B208,'[1]JC 29.02.2024 16_Bimed_final'!$A$2:$AG$259,31,0)</f>
        <v>29.02.2024</v>
      </c>
      <c r="AP208" s="48">
        <f>VLOOKUP(B208,'[1]JC 29.02.2024 16_Bimed_final'!$A$2:$AG$259,32,0)</f>
        <v>0</v>
      </c>
      <c r="AQ208" s="48" t="str">
        <f>VLOOKUP(B208,'[1]JC 29.02.2024 16_Bimed_final'!$A$2:$AG$259,33,0)</f>
        <v>RON</v>
      </c>
      <c r="AR208" s="46"/>
      <c r="AS208" s="46"/>
      <c r="AT208" s="46"/>
      <c r="AU208" s="46"/>
      <c r="AV208" s="82" t="str">
        <f t="shared" si="35"/>
        <v>02.2024</v>
      </c>
      <c r="AW208" s="128" t="str">
        <f t="shared" si="37"/>
        <v>LUNA</v>
      </c>
      <c r="AX208" s="46"/>
    </row>
    <row r="209" spans="2:50" x14ac:dyDescent="0.2">
      <c r="B209" s="86" t="s">
        <v>306</v>
      </c>
      <c r="C209" s="127" t="b">
        <v>0</v>
      </c>
      <c r="D209" s="46" t="s">
        <v>237</v>
      </c>
      <c r="E209" s="46" t="str">
        <f t="shared" si="34"/>
        <v>2024</v>
      </c>
      <c r="F209" s="48" t="s">
        <v>471</v>
      </c>
      <c r="G209" s="98" t="s">
        <v>499</v>
      </c>
      <c r="H209" s="48" t="s">
        <v>109</v>
      </c>
      <c r="I209" s="115">
        <f t="shared" si="38"/>
        <v>0</v>
      </c>
      <c r="J209" s="38">
        <v>0</v>
      </c>
      <c r="K209" s="38">
        <v>0</v>
      </c>
      <c r="L209" s="106">
        <f t="shared" si="36"/>
        <v>0</v>
      </c>
      <c r="M209" s="38"/>
      <c r="N209" s="38"/>
      <c r="O209" s="38">
        <f t="shared" ref="O209:O260" si="39">M209*9%-N209</f>
        <v>0</v>
      </c>
      <c r="P209" s="106"/>
      <c r="Q209" s="106"/>
      <c r="R209" s="38"/>
      <c r="S209" s="38">
        <v>160</v>
      </c>
      <c r="T209" s="38">
        <v>0</v>
      </c>
      <c r="U209" s="38">
        <v>0</v>
      </c>
      <c r="V209" s="38">
        <v>0</v>
      </c>
      <c r="W209" s="38">
        <v>0</v>
      </c>
      <c r="X209" s="38">
        <v>0</v>
      </c>
      <c r="Y209" s="38"/>
      <c r="Z209" s="38">
        <v>0</v>
      </c>
      <c r="AA209" s="38">
        <v>0</v>
      </c>
      <c r="AB209" s="38"/>
      <c r="AC209" s="38">
        <v>0</v>
      </c>
      <c r="AD209" s="38">
        <v>0</v>
      </c>
      <c r="AE209" s="38"/>
      <c r="AF209" s="38"/>
      <c r="AG209" s="38"/>
      <c r="AH209" s="38">
        <v>0</v>
      </c>
      <c r="AI209" s="38">
        <v>0</v>
      </c>
      <c r="AJ209" s="38">
        <f t="shared" si="33"/>
        <v>0</v>
      </c>
      <c r="AK209" s="38"/>
      <c r="AL209" s="38"/>
      <c r="AM209" s="48" t="str">
        <f>VLOOKUP(B209,'[1]JC 29.02.2024 16_Bimed_final'!$A$2:$AG$259,29,0)</f>
        <v>F.INTG24-1173-INTEGISDATA</v>
      </c>
      <c r="AN209" s="48">
        <f>VLOOKUP(B209,'[1]JC 29.02.2024 16_Bimed_final'!$A$2:$AG$259,30,0)</f>
        <v>19000130</v>
      </c>
      <c r="AO209" s="48" t="str">
        <f>VLOOKUP(B209,'[1]JC 29.02.2024 16_Bimed_final'!$A$2:$AG$259,31,0)</f>
        <v>01.02.2024</v>
      </c>
      <c r="AP209" s="48">
        <f>VLOOKUP(B209,'[1]JC 29.02.2024 16_Bimed_final'!$A$2:$AG$259,32,0)</f>
        <v>0</v>
      </c>
      <c r="AQ209" s="48" t="str">
        <f>VLOOKUP(B209,'[1]JC 29.02.2024 16_Bimed_final'!$A$2:$AG$259,33,0)</f>
        <v>RON</v>
      </c>
      <c r="AR209" s="46"/>
      <c r="AS209" s="46"/>
      <c r="AT209" s="46"/>
      <c r="AU209" s="46"/>
      <c r="AV209" s="82" t="str">
        <f t="shared" si="35"/>
        <v>01.2024</v>
      </c>
      <c r="AW209" s="128" t="str">
        <f t="shared" si="37"/>
        <v>REGULARIZARI</v>
      </c>
      <c r="AX209" s="46"/>
    </row>
    <row r="210" spans="2:50" x14ac:dyDescent="0.2">
      <c r="B210" s="86" t="s">
        <v>418</v>
      </c>
      <c r="C210" s="127" t="b">
        <v>0</v>
      </c>
      <c r="D210" s="46" t="s">
        <v>439</v>
      </c>
      <c r="E210" s="46" t="str">
        <f t="shared" si="34"/>
        <v>2024</v>
      </c>
      <c r="F210" s="48" t="s">
        <v>108</v>
      </c>
      <c r="G210" s="98">
        <v>10768090</v>
      </c>
      <c r="H210" s="48" t="s">
        <v>109</v>
      </c>
      <c r="I210" s="115">
        <f t="shared" si="38"/>
        <v>0</v>
      </c>
      <c r="J210" s="38">
        <v>0</v>
      </c>
      <c r="K210" s="38">
        <v>0</v>
      </c>
      <c r="L210" s="106">
        <f t="shared" si="36"/>
        <v>0</v>
      </c>
      <c r="M210" s="38"/>
      <c r="N210" s="38"/>
      <c r="O210" s="38">
        <f t="shared" si="39"/>
        <v>0</v>
      </c>
      <c r="P210" s="106"/>
      <c r="Q210" s="106"/>
      <c r="R210" s="38"/>
      <c r="S210" s="38">
        <v>497.59</v>
      </c>
      <c r="T210" s="38">
        <v>0</v>
      </c>
      <c r="U210" s="38">
        <v>0</v>
      </c>
      <c r="V210" s="38">
        <v>0</v>
      </c>
      <c r="W210" s="38">
        <v>0</v>
      </c>
      <c r="X210" s="38">
        <v>0</v>
      </c>
      <c r="Y210" s="38"/>
      <c r="Z210" s="38">
        <v>0</v>
      </c>
      <c r="AA210" s="38">
        <v>0</v>
      </c>
      <c r="AB210" s="38"/>
      <c r="AC210" s="38">
        <v>0</v>
      </c>
      <c r="AD210" s="38">
        <v>0</v>
      </c>
      <c r="AE210" s="38"/>
      <c r="AF210" s="38"/>
      <c r="AG210" s="38"/>
      <c r="AH210" s="38">
        <v>0</v>
      </c>
      <c r="AI210" s="38">
        <v>0</v>
      </c>
      <c r="AJ210" s="38">
        <f t="shared" si="33"/>
        <v>0</v>
      </c>
      <c r="AK210" s="38"/>
      <c r="AL210" s="38"/>
      <c r="AM210" s="48">
        <f>VLOOKUP(B210,'[1]JC 29.02.2024 16_Bimed_final'!$A$2:$AG$259,29,0)</f>
        <v>0</v>
      </c>
      <c r="AN210" s="48">
        <f>VLOOKUP(B210,'[1]JC 29.02.2024 16_Bimed_final'!$A$2:$AG$259,30,0)</f>
        <v>51000075</v>
      </c>
      <c r="AO210" s="48" t="str">
        <f>VLOOKUP(B210,'[1]JC 29.02.2024 16_Bimed_final'!$A$2:$AG$259,31,0)</f>
        <v>01.02.2024</v>
      </c>
      <c r="AP210" s="48">
        <f>VLOOKUP(B210,'[1]JC 29.02.2024 16_Bimed_final'!$A$2:$AG$259,32,0)</f>
        <v>0</v>
      </c>
      <c r="AQ210" s="48" t="str">
        <f>VLOOKUP(B210,'[1]JC 29.02.2024 16_Bimed_final'!$A$2:$AG$259,33,0)</f>
        <v>RON</v>
      </c>
      <c r="AR210" s="46"/>
      <c r="AS210" s="46"/>
      <c r="AT210" s="46"/>
      <c r="AU210" s="46"/>
      <c r="AV210" s="82" t="str">
        <f t="shared" si="35"/>
        <v>02.2024</v>
      </c>
      <c r="AW210" s="128" t="str">
        <f t="shared" si="37"/>
        <v>LUNA</v>
      </c>
      <c r="AX210" s="46"/>
    </row>
    <row r="211" spans="2:50" x14ac:dyDescent="0.2">
      <c r="B211" s="86" t="s">
        <v>325</v>
      </c>
      <c r="C211" s="127" t="b">
        <v>0</v>
      </c>
      <c r="D211" s="46" t="s">
        <v>453</v>
      </c>
      <c r="E211" s="46" t="str">
        <f t="shared" si="34"/>
        <v>2024</v>
      </c>
      <c r="F211" s="48" t="s">
        <v>76</v>
      </c>
      <c r="G211" s="98" t="s">
        <v>77</v>
      </c>
      <c r="H211" s="48" t="s">
        <v>109</v>
      </c>
      <c r="I211" s="115">
        <f t="shared" si="38"/>
        <v>0</v>
      </c>
      <c r="J211" s="38">
        <v>0</v>
      </c>
      <c r="K211" s="38">
        <v>0</v>
      </c>
      <c r="L211" s="106">
        <f t="shared" si="36"/>
        <v>0</v>
      </c>
      <c r="M211" s="38"/>
      <c r="N211" s="38"/>
      <c r="O211" s="38">
        <f t="shared" si="39"/>
        <v>0</v>
      </c>
      <c r="P211" s="106"/>
      <c r="Q211" s="106"/>
      <c r="R211" s="38"/>
      <c r="S211" s="38">
        <v>30</v>
      </c>
      <c r="T211" s="38">
        <v>0</v>
      </c>
      <c r="U211" s="38">
        <v>0</v>
      </c>
      <c r="V211" s="38">
        <v>0</v>
      </c>
      <c r="W211" s="38">
        <v>0</v>
      </c>
      <c r="X211" s="38">
        <v>0</v>
      </c>
      <c r="Y211" s="38"/>
      <c r="Z211" s="38">
        <v>0</v>
      </c>
      <c r="AA211" s="38">
        <v>0</v>
      </c>
      <c r="AB211" s="38"/>
      <c r="AC211" s="38">
        <v>0</v>
      </c>
      <c r="AD211" s="38">
        <v>0</v>
      </c>
      <c r="AE211" s="38"/>
      <c r="AF211" s="38"/>
      <c r="AG211" s="38"/>
      <c r="AH211" s="38">
        <v>0</v>
      </c>
      <c r="AI211" s="38">
        <v>0</v>
      </c>
      <c r="AJ211" s="38">
        <f t="shared" si="33"/>
        <v>0</v>
      </c>
      <c r="AK211" s="38"/>
      <c r="AL211" s="38"/>
      <c r="AM211" s="48">
        <f>VLOOKUP(B211,'[1]JC 29.02.2024 16_Bimed_final'!$A$2:$AG$259,29,0)</f>
        <v>0</v>
      </c>
      <c r="AN211" s="48">
        <f>VLOOKUP(B211,'[1]JC 29.02.2024 16_Bimed_final'!$A$2:$AG$259,30,0)</f>
        <v>51000071</v>
      </c>
      <c r="AO211" s="48" t="str">
        <f>VLOOKUP(B211,'[1]JC 29.02.2024 16_Bimed_final'!$A$2:$AG$259,31,0)</f>
        <v>06.02.2024</v>
      </c>
      <c r="AP211" s="48">
        <f>VLOOKUP(B211,'[1]JC 29.02.2024 16_Bimed_final'!$A$2:$AG$259,32,0)</f>
        <v>0</v>
      </c>
      <c r="AQ211" s="48" t="str">
        <f>VLOOKUP(B211,'[1]JC 29.02.2024 16_Bimed_final'!$A$2:$AG$259,33,0)</f>
        <v>RON</v>
      </c>
      <c r="AR211" s="46"/>
      <c r="AS211" s="46"/>
      <c r="AT211" s="46"/>
      <c r="AU211" s="46"/>
      <c r="AV211" s="82" t="str">
        <f t="shared" si="35"/>
        <v>02.2024</v>
      </c>
      <c r="AW211" s="128" t="str">
        <f t="shared" si="37"/>
        <v>LUNA</v>
      </c>
      <c r="AX211" s="46"/>
    </row>
    <row r="212" spans="2:50" x14ac:dyDescent="0.2">
      <c r="B212" s="86" t="s">
        <v>345</v>
      </c>
      <c r="C212" s="127" t="b">
        <v>0</v>
      </c>
      <c r="D212" s="46" t="s">
        <v>441</v>
      </c>
      <c r="E212" s="46" t="str">
        <f t="shared" si="34"/>
        <v>2024</v>
      </c>
      <c r="F212" s="48" t="s">
        <v>76</v>
      </c>
      <c r="G212" s="98" t="s">
        <v>77</v>
      </c>
      <c r="H212" s="48" t="s">
        <v>109</v>
      </c>
      <c r="I212" s="115">
        <f t="shared" si="38"/>
        <v>0</v>
      </c>
      <c r="J212" s="38">
        <v>0</v>
      </c>
      <c r="K212" s="38">
        <v>0</v>
      </c>
      <c r="L212" s="106">
        <f t="shared" si="36"/>
        <v>0</v>
      </c>
      <c r="M212" s="38"/>
      <c r="N212" s="38"/>
      <c r="O212" s="38">
        <f t="shared" si="39"/>
        <v>0</v>
      </c>
      <c r="P212" s="106"/>
      <c r="Q212" s="106"/>
      <c r="R212" s="38"/>
      <c r="S212" s="38">
        <v>5.99</v>
      </c>
      <c r="T212" s="38">
        <v>0</v>
      </c>
      <c r="U212" s="38">
        <v>0</v>
      </c>
      <c r="V212" s="38">
        <v>0</v>
      </c>
      <c r="W212" s="38">
        <v>0</v>
      </c>
      <c r="X212" s="38">
        <v>0</v>
      </c>
      <c r="Y212" s="38"/>
      <c r="Z212" s="38">
        <v>0</v>
      </c>
      <c r="AA212" s="38">
        <v>0</v>
      </c>
      <c r="AB212" s="38"/>
      <c r="AC212" s="38">
        <v>0</v>
      </c>
      <c r="AD212" s="38">
        <v>0</v>
      </c>
      <c r="AE212" s="38"/>
      <c r="AF212" s="38"/>
      <c r="AG212" s="38"/>
      <c r="AH212" s="38">
        <v>0</v>
      </c>
      <c r="AI212" s="38">
        <v>0</v>
      </c>
      <c r="AJ212" s="38">
        <f t="shared" si="33"/>
        <v>0</v>
      </c>
      <c r="AK212" s="38"/>
      <c r="AL212" s="38"/>
      <c r="AM212" s="48" t="str">
        <f>VLOOKUP(B212,'[1]JC 29.02.2024 16_Bimed_final'!$A$2:$AG$259,29,0)</f>
        <v>F.37904-EXPERT OFFICE-CON</v>
      </c>
      <c r="AN212" s="48">
        <f>VLOOKUP(B212,'[1]JC 29.02.2024 16_Bimed_final'!$A$2:$AG$259,30,0)</f>
        <v>51000162</v>
      </c>
      <c r="AO212" s="48" t="str">
        <f>VLOOKUP(B212,'[1]JC 29.02.2024 16_Bimed_final'!$A$2:$AG$259,31,0)</f>
        <v>12.02.2024</v>
      </c>
      <c r="AP212" s="48">
        <f>VLOOKUP(B212,'[1]JC 29.02.2024 16_Bimed_final'!$A$2:$AG$259,32,0)</f>
        <v>0</v>
      </c>
      <c r="AQ212" s="48" t="str">
        <f>VLOOKUP(B212,'[1]JC 29.02.2024 16_Bimed_final'!$A$2:$AG$259,33,0)</f>
        <v>RON</v>
      </c>
      <c r="AR212" s="46"/>
      <c r="AS212" s="46"/>
      <c r="AT212" s="46"/>
      <c r="AU212" s="46"/>
      <c r="AV212" s="82" t="str">
        <f t="shared" si="35"/>
        <v>02.2024</v>
      </c>
      <c r="AW212" s="128" t="str">
        <f t="shared" si="37"/>
        <v>LUNA</v>
      </c>
      <c r="AX212" s="46"/>
    </row>
    <row r="213" spans="2:50" x14ac:dyDescent="0.2">
      <c r="B213" s="86" t="s">
        <v>356</v>
      </c>
      <c r="C213" s="127" t="b">
        <v>0</v>
      </c>
      <c r="D213" s="46" t="s">
        <v>442</v>
      </c>
      <c r="E213" s="46" t="str">
        <f t="shared" si="34"/>
        <v>2024</v>
      </c>
      <c r="F213" s="48" t="s">
        <v>76</v>
      </c>
      <c r="G213" s="98" t="s">
        <v>77</v>
      </c>
      <c r="H213" s="48" t="s">
        <v>109</v>
      </c>
      <c r="I213" s="115">
        <f t="shared" si="38"/>
        <v>0</v>
      </c>
      <c r="J213" s="38">
        <v>0</v>
      </c>
      <c r="K213" s="38">
        <v>0</v>
      </c>
      <c r="L213" s="106">
        <f t="shared" si="36"/>
        <v>0</v>
      </c>
      <c r="M213" s="38"/>
      <c r="N213" s="38"/>
      <c r="O213" s="38">
        <f t="shared" si="39"/>
        <v>0</v>
      </c>
      <c r="P213" s="106"/>
      <c r="Q213" s="106"/>
      <c r="R213" s="38"/>
      <c r="S213" s="38">
        <v>24</v>
      </c>
      <c r="T213" s="38">
        <v>0</v>
      </c>
      <c r="U213" s="38">
        <v>0</v>
      </c>
      <c r="V213" s="38">
        <v>0</v>
      </c>
      <c r="W213" s="38">
        <v>0</v>
      </c>
      <c r="X213" s="38">
        <v>0</v>
      </c>
      <c r="Y213" s="38"/>
      <c r="Z213" s="38">
        <v>0</v>
      </c>
      <c r="AA213" s="38">
        <v>0</v>
      </c>
      <c r="AB213" s="38"/>
      <c r="AC213" s="38">
        <v>0</v>
      </c>
      <c r="AD213" s="38">
        <v>0</v>
      </c>
      <c r="AE213" s="38"/>
      <c r="AF213" s="38"/>
      <c r="AG213" s="38"/>
      <c r="AH213" s="38">
        <v>0</v>
      </c>
      <c r="AI213" s="38">
        <v>0</v>
      </c>
      <c r="AJ213" s="38">
        <f t="shared" si="33"/>
        <v>0</v>
      </c>
      <c r="AK213" s="38"/>
      <c r="AL213" s="38"/>
      <c r="AM213" s="48" t="str">
        <f>VLOOKUP(B213,'[1]JC 29.02.2024 16_Bimed_final'!$A$2:$AG$259,29,0)</f>
        <v>F.37950-EXPERT OFFICE-CON</v>
      </c>
      <c r="AN213" s="48">
        <f>VLOOKUP(B213,'[1]JC 29.02.2024 16_Bimed_final'!$A$2:$AG$259,30,0)</f>
        <v>51000156</v>
      </c>
      <c r="AO213" s="48" t="str">
        <f>VLOOKUP(B213,'[1]JC 29.02.2024 16_Bimed_final'!$A$2:$AG$259,31,0)</f>
        <v>16.02.2024</v>
      </c>
      <c r="AP213" s="48">
        <f>VLOOKUP(B213,'[1]JC 29.02.2024 16_Bimed_final'!$A$2:$AG$259,32,0)</f>
        <v>0</v>
      </c>
      <c r="AQ213" s="48" t="str">
        <f>VLOOKUP(B213,'[1]JC 29.02.2024 16_Bimed_final'!$A$2:$AG$259,33,0)</f>
        <v>RON</v>
      </c>
      <c r="AR213" s="46"/>
      <c r="AS213" s="46"/>
      <c r="AT213" s="46"/>
      <c r="AU213" s="46"/>
      <c r="AV213" s="82" t="str">
        <f t="shared" si="35"/>
        <v>02.2024</v>
      </c>
      <c r="AW213" s="128" t="str">
        <f t="shared" si="37"/>
        <v>LUNA</v>
      </c>
      <c r="AX213" s="46"/>
    </row>
    <row r="214" spans="2:50" x14ac:dyDescent="0.2">
      <c r="B214" s="86" t="s">
        <v>419</v>
      </c>
      <c r="C214" s="127" t="b">
        <v>0</v>
      </c>
      <c r="D214" s="46" t="s">
        <v>434</v>
      </c>
      <c r="E214" s="46" t="str">
        <f t="shared" si="34"/>
        <v>2024</v>
      </c>
      <c r="F214" s="48" t="s">
        <v>247</v>
      </c>
      <c r="G214" s="98" t="s">
        <v>256</v>
      </c>
      <c r="H214" s="48" t="s">
        <v>109</v>
      </c>
      <c r="I214" s="115">
        <f t="shared" si="38"/>
        <v>0</v>
      </c>
      <c r="J214" s="38">
        <v>0</v>
      </c>
      <c r="K214" s="38">
        <v>0</v>
      </c>
      <c r="L214" s="106">
        <f t="shared" si="36"/>
        <v>0</v>
      </c>
      <c r="M214" s="38"/>
      <c r="N214" s="38"/>
      <c r="O214" s="38">
        <f t="shared" si="39"/>
        <v>0</v>
      </c>
      <c r="P214" s="106"/>
      <c r="Q214" s="106"/>
      <c r="R214" s="38"/>
      <c r="S214" s="38">
        <v>45</v>
      </c>
      <c r="T214" s="38">
        <v>0</v>
      </c>
      <c r="U214" s="38">
        <v>0</v>
      </c>
      <c r="V214" s="38">
        <v>0</v>
      </c>
      <c r="W214" s="38">
        <v>0</v>
      </c>
      <c r="X214" s="38">
        <v>0</v>
      </c>
      <c r="Y214" s="38"/>
      <c r="Z214" s="38">
        <v>0</v>
      </c>
      <c r="AA214" s="38">
        <v>0</v>
      </c>
      <c r="AB214" s="38"/>
      <c r="AC214" s="38">
        <v>0</v>
      </c>
      <c r="AD214" s="38">
        <v>0</v>
      </c>
      <c r="AE214" s="38"/>
      <c r="AF214" s="38"/>
      <c r="AG214" s="38"/>
      <c r="AH214" s="38">
        <v>0</v>
      </c>
      <c r="AI214" s="38">
        <v>0</v>
      </c>
      <c r="AJ214" s="38">
        <f t="shared" si="33"/>
        <v>0</v>
      </c>
      <c r="AK214" s="38"/>
      <c r="AL214" s="38"/>
      <c r="AM214" s="48" t="str">
        <f>VLOOKUP(B214,'[1]JC 29.02.2024 16_Bimed_final'!$A$2:$AG$259,29,0)</f>
        <v>F.D0091697-OF.NAT.REG COM</v>
      </c>
      <c r="AN214" s="48">
        <f>VLOOKUP(B214,'[1]JC 29.02.2024 16_Bimed_final'!$A$2:$AG$259,30,0)</f>
        <v>19000129</v>
      </c>
      <c r="AO214" s="48" t="str">
        <f>VLOOKUP(B214,'[1]JC 29.02.2024 16_Bimed_final'!$A$2:$AG$259,31,0)</f>
        <v>28.02.2024</v>
      </c>
      <c r="AP214" s="48">
        <f>VLOOKUP(B214,'[1]JC 29.02.2024 16_Bimed_final'!$A$2:$AG$259,32,0)</f>
        <v>0</v>
      </c>
      <c r="AQ214" s="48" t="str">
        <f>VLOOKUP(B214,'[1]JC 29.02.2024 16_Bimed_final'!$A$2:$AG$259,33,0)</f>
        <v>RON</v>
      </c>
      <c r="AR214" s="46"/>
      <c r="AS214" s="46"/>
      <c r="AT214" s="46"/>
      <c r="AU214" s="46"/>
      <c r="AV214" s="82" t="str">
        <f t="shared" si="35"/>
        <v>02.2024</v>
      </c>
      <c r="AW214" s="128" t="str">
        <f t="shared" si="37"/>
        <v>LUNA</v>
      </c>
      <c r="AX214" s="46"/>
    </row>
    <row r="215" spans="2:50" x14ac:dyDescent="0.2">
      <c r="B215" s="86" t="s">
        <v>420</v>
      </c>
      <c r="C215" s="127" t="b">
        <v>0</v>
      </c>
      <c r="D215" s="46" t="s">
        <v>438</v>
      </c>
      <c r="E215" s="46" t="str">
        <f t="shared" si="34"/>
        <v>2024</v>
      </c>
      <c r="F215" s="48" t="s">
        <v>487</v>
      </c>
      <c r="G215" s="98">
        <v>26904717</v>
      </c>
      <c r="H215" s="48" t="s">
        <v>109</v>
      </c>
      <c r="I215" s="115">
        <f t="shared" si="38"/>
        <v>0</v>
      </c>
      <c r="J215" s="38">
        <v>0</v>
      </c>
      <c r="K215" s="38">
        <v>0</v>
      </c>
      <c r="L215" s="106">
        <f t="shared" si="36"/>
        <v>0</v>
      </c>
      <c r="M215" s="38"/>
      <c r="N215" s="38"/>
      <c r="O215" s="38">
        <f t="shared" si="39"/>
        <v>0</v>
      </c>
      <c r="P215" s="106"/>
      <c r="Q215" s="106"/>
      <c r="R215" s="38"/>
      <c r="S215" s="38">
        <v>1320</v>
      </c>
      <c r="T215" s="38">
        <v>0</v>
      </c>
      <c r="U215" s="38">
        <v>0</v>
      </c>
      <c r="V215" s="38">
        <v>0</v>
      </c>
      <c r="W215" s="38">
        <v>0</v>
      </c>
      <c r="X215" s="38">
        <v>0</v>
      </c>
      <c r="Y215" s="38"/>
      <c r="Z215" s="38">
        <v>0</v>
      </c>
      <c r="AA215" s="38">
        <v>0</v>
      </c>
      <c r="AB215" s="38"/>
      <c r="AC215" s="38">
        <v>0</v>
      </c>
      <c r="AD215" s="38">
        <v>0</v>
      </c>
      <c r="AE215" s="38"/>
      <c r="AF215" s="38"/>
      <c r="AG215" s="38"/>
      <c r="AH215" s="38">
        <v>0</v>
      </c>
      <c r="AI215" s="38">
        <v>0</v>
      </c>
      <c r="AJ215" s="38">
        <f t="shared" si="33"/>
        <v>0</v>
      </c>
      <c r="AK215" s="38"/>
      <c r="AL215" s="38"/>
      <c r="AM215" s="48" t="str">
        <f>VLOOKUP(B215,'[1]JC 29.02.2024 16_Bimed_final'!$A$2:$AG$259,29,0)</f>
        <v>F.DSE598-DUMION SPEED ELC</v>
      </c>
      <c r="AN215" s="48">
        <f>VLOOKUP(B215,'[1]JC 29.02.2024 16_Bimed_final'!$A$2:$AG$259,30,0)</f>
        <v>51000239</v>
      </c>
      <c r="AO215" s="48" t="str">
        <f>VLOOKUP(B215,'[1]JC 29.02.2024 16_Bimed_final'!$A$2:$AG$259,31,0)</f>
        <v>29.02.2024</v>
      </c>
      <c r="AP215" s="48">
        <f>VLOOKUP(B215,'[1]JC 29.02.2024 16_Bimed_final'!$A$2:$AG$259,32,0)</f>
        <v>0</v>
      </c>
      <c r="AQ215" s="48" t="str">
        <f>VLOOKUP(B215,'[1]JC 29.02.2024 16_Bimed_final'!$A$2:$AG$259,33,0)</f>
        <v>RON</v>
      </c>
      <c r="AR215" s="46"/>
      <c r="AS215" s="46"/>
      <c r="AT215" s="46"/>
      <c r="AU215" s="46"/>
      <c r="AV215" s="82" t="str">
        <f t="shared" si="35"/>
        <v>02.2024</v>
      </c>
      <c r="AW215" s="128" t="str">
        <f t="shared" si="37"/>
        <v>LUNA</v>
      </c>
      <c r="AX215" s="46"/>
    </row>
    <row r="216" spans="2:50" x14ac:dyDescent="0.2">
      <c r="B216" s="86" t="s">
        <v>421</v>
      </c>
      <c r="C216" s="127" t="b">
        <v>0</v>
      </c>
      <c r="D216" s="46" t="s">
        <v>438</v>
      </c>
      <c r="E216" s="46" t="str">
        <f t="shared" si="34"/>
        <v>2024</v>
      </c>
      <c r="F216" s="48" t="s">
        <v>488</v>
      </c>
      <c r="G216" s="98">
        <v>46756100</v>
      </c>
      <c r="H216" s="48" t="s">
        <v>109</v>
      </c>
      <c r="I216" s="115">
        <f t="shared" si="38"/>
        <v>0</v>
      </c>
      <c r="J216" s="38">
        <v>0</v>
      </c>
      <c r="K216" s="38">
        <v>0</v>
      </c>
      <c r="L216" s="106">
        <f t="shared" si="36"/>
        <v>0</v>
      </c>
      <c r="M216" s="38"/>
      <c r="N216" s="38"/>
      <c r="O216" s="38">
        <f t="shared" si="39"/>
        <v>0</v>
      </c>
      <c r="P216" s="106"/>
      <c r="Q216" s="106"/>
      <c r="R216" s="38"/>
      <c r="S216" s="38">
        <v>350</v>
      </c>
      <c r="T216" s="38">
        <v>0</v>
      </c>
      <c r="U216" s="38">
        <v>0</v>
      </c>
      <c r="V216" s="38">
        <v>0</v>
      </c>
      <c r="W216" s="38">
        <v>0</v>
      </c>
      <c r="X216" s="38">
        <v>0</v>
      </c>
      <c r="Y216" s="38"/>
      <c r="Z216" s="38">
        <v>0</v>
      </c>
      <c r="AA216" s="38">
        <v>0</v>
      </c>
      <c r="AB216" s="38"/>
      <c r="AC216" s="38">
        <v>0</v>
      </c>
      <c r="AD216" s="38">
        <v>0</v>
      </c>
      <c r="AE216" s="38"/>
      <c r="AF216" s="38"/>
      <c r="AG216" s="38"/>
      <c r="AH216" s="38">
        <v>0</v>
      </c>
      <c r="AI216" s="38">
        <v>0</v>
      </c>
      <c r="AJ216" s="38">
        <f t="shared" si="33"/>
        <v>0</v>
      </c>
      <c r="AK216" s="38"/>
      <c r="AL216" s="38"/>
      <c r="AM216" s="48" t="str">
        <f>VLOOKUP(B216,'[1]JC 29.02.2024 16_Bimed_final'!$A$2:$AG$259,29,0)</f>
        <v>F.000053-TRAD CONECT-INTE</v>
      </c>
      <c r="AN216" s="48">
        <f>VLOOKUP(B216,'[1]JC 29.02.2024 16_Bimed_final'!$A$2:$AG$259,30,0)</f>
        <v>51000243</v>
      </c>
      <c r="AO216" s="48" t="str">
        <f>VLOOKUP(B216,'[1]JC 29.02.2024 16_Bimed_final'!$A$2:$AG$259,31,0)</f>
        <v>29.02.2024</v>
      </c>
      <c r="AP216" s="48">
        <f>VLOOKUP(B216,'[1]JC 29.02.2024 16_Bimed_final'!$A$2:$AG$259,32,0)</f>
        <v>0</v>
      </c>
      <c r="AQ216" s="48" t="str">
        <f>VLOOKUP(B216,'[1]JC 29.02.2024 16_Bimed_final'!$A$2:$AG$259,33,0)</f>
        <v>RON</v>
      </c>
      <c r="AR216" s="46"/>
      <c r="AS216" s="46"/>
      <c r="AT216" s="46"/>
      <c r="AU216" s="46"/>
      <c r="AV216" s="82" t="str">
        <f t="shared" si="35"/>
        <v>02.2024</v>
      </c>
      <c r="AW216" s="128" t="str">
        <f t="shared" si="37"/>
        <v>LUNA</v>
      </c>
      <c r="AX216" s="46"/>
    </row>
    <row r="217" spans="2:50" x14ac:dyDescent="0.2">
      <c r="B217" s="86" t="s">
        <v>417</v>
      </c>
      <c r="C217" s="127" t="b">
        <v>0</v>
      </c>
      <c r="D217" s="46" t="s">
        <v>438</v>
      </c>
      <c r="E217" s="46" t="str">
        <f t="shared" si="34"/>
        <v>2024</v>
      </c>
      <c r="F217" s="48" t="s">
        <v>96</v>
      </c>
      <c r="G217" s="98" t="s">
        <v>97</v>
      </c>
      <c r="H217" s="48" t="s">
        <v>109</v>
      </c>
      <c r="I217" s="115">
        <f t="shared" si="38"/>
        <v>0</v>
      </c>
      <c r="J217" s="38">
        <v>0</v>
      </c>
      <c r="K217" s="38">
        <v>0</v>
      </c>
      <c r="L217" s="106">
        <f t="shared" si="36"/>
        <v>0</v>
      </c>
      <c r="M217" s="38"/>
      <c r="N217" s="38"/>
      <c r="O217" s="38">
        <f t="shared" si="39"/>
        <v>0</v>
      </c>
      <c r="P217" s="106"/>
      <c r="Q217" s="106"/>
      <c r="R217" s="38"/>
      <c r="S217" s="38">
        <v>4.01</v>
      </c>
      <c r="T217" s="38">
        <v>0</v>
      </c>
      <c r="U217" s="38">
        <v>0</v>
      </c>
      <c r="V217" s="38">
        <v>0</v>
      </c>
      <c r="W217" s="38">
        <v>0</v>
      </c>
      <c r="X217" s="38">
        <v>0</v>
      </c>
      <c r="Y217" s="38"/>
      <c r="Z217" s="38">
        <v>0</v>
      </c>
      <c r="AA217" s="38">
        <v>0</v>
      </c>
      <c r="AB217" s="38"/>
      <c r="AC217" s="38">
        <v>0</v>
      </c>
      <c r="AD217" s="38">
        <v>0</v>
      </c>
      <c r="AE217" s="38"/>
      <c r="AF217" s="38"/>
      <c r="AG217" s="38"/>
      <c r="AH217" s="38">
        <v>0</v>
      </c>
      <c r="AI217" s="38">
        <v>0</v>
      </c>
      <c r="AJ217" s="38">
        <f t="shared" si="33"/>
        <v>0</v>
      </c>
      <c r="AK217" s="38"/>
      <c r="AL217" s="38"/>
      <c r="AM217" s="48" t="str">
        <f>VLOOKUP(B217,'[1]JC 29.02.2024 16_Bimed_final'!$A$2:$AG$259,29,0)</f>
        <v>F.10716248200-ENGIE GAS/2</v>
      </c>
      <c r="AN217" s="48">
        <f>VLOOKUP(B217,'[1]JC 29.02.2024 16_Bimed_final'!$A$2:$AG$259,30,0)</f>
        <v>51000292</v>
      </c>
      <c r="AO217" s="48" t="str">
        <f>VLOOKUP(B217,'[1]JC 29.02.2024 16_Bimed_final'!$A$2:$AG$259,31,0)</f>
        <v>29.02.2024</v>
      </c>
      <c r="AP217" s="48">
        <f>VLOOKUP(B217,'[1]JC 29.02.2024 16_Bimed_final'!$A$2:$AG$259,32,0)</f>
        <v>0</v>
      </c>
      <c r="AQ217" s="48" t="str">
        <f>VLOOKUP(B217,'[1]JC 29.02.2024 16_Bimed_final'!$A$2:$AG$259,33,0)</f>
        <v>RON</v>
      </c>
      <c r="AR217" s="46"/>
      <c r="AS217" s="46"/>
      <c r="AT217" s="46"/>
      <c r="AU217" s="46"/>
      <c r="AV217" s="82" t="str">
        <f t="shared" si="35"/>
        <v>02.2024</v>
      </c>
      <c r="AW217" s="128" t="str">
        <f t="shared" si="37"/>
        <v>LUNA</v>
      </c>
      <c r="AX217" s="46"/>
    </row>
    <row r="218" spans="2:50" x14ac:dyDescent="0.2">
      <c r="B218" s="86" t="s">
        <v>422</v>
      </c>
      <c r="C218" s="127" t="b">
        <v>0</v>
      </c>
      <c r="D218" s="46" t="s">
        <v>234</v>
      </c>
      <c r="E218" s="46" t="str">
        <f t="shared" si="34"/>
        <v>2024</v>
      </c>
      <c r="F218" s="48" t="s">
        <v>489</v>
      </c>
      <c r="G218" s="98" t="s">
        <v>514</v>
      </c>
      <c r="H218" s="48" t="s">
        <v>110</v>
      </c>
      <c r="I218" s="115">
        <f t="shared" si="38"/>
        <v>0</v>
      </c>
      <c r="J218" s="38">
        <v>0</v>
      </c>
      <c r="K218" s="38">
        <v>0</v>
      </c>
      <c r="L218" s="106">
        <f t="shared" si="36"/>
        <v>0</v>
      </c>
      <c r="M218" s="154">
        <v>5550.46</v>
      </c>
      <c r="N218" s="154">
        <v>499.54</v>
      </c>
      <c r="O218" s="38">
        <f t="shared" si="39"/>
        <v>1.3999999999896318E-3</v>
      </c>
      <c r="P218" s="106"/>
      <c r="Q218" s="106"/>
      <c r="R218" s="38"/>
      <c r="S218" s="38">
        <v>0</v>
      </c>
      <c r="T218" s="38">
        <v>0</v>
      </c>
      <c r="U218" s="38">
        <v>0</v>
      </c>
      <c r="V218" s="38">
        <v>0</v>
      </c>
      <c r="W218" s="38">
        <v>0</v>
      </c>
      <c r="X218" s="38">
        <v>0</v>
      </c>
      <c r="Y218" s="38"/>
      <c r="Z218" s="38">
        <v>0</v>
      </c>
      <c r="AA218" s="38">
        <v>0</v>
      </c>
      <c r="AB218" s="38"/>
      <c r="AC218" s="38">
        <v>0</v>
      </c>
      <c r="AD218" s="38">
        <v>0</v>
      </c>
      <c r="AE218" s="38"/>
      <c r="AF218" s="38"/>
      <c r="AG218" s="38"/>
      <c r="AH218" s="38">
        <v>0</v>
      </c>
      <c r="AI218" s="38">
        <v>0</v>
      </c>
      <c r="AJ218" s="38">
        <f t="shared" si="33"/>
        <v>0</v>
      </c>
      <c r="AK218" s="38"/>
      <c r="AL218" s="38"/>
      <c r="AM218" s="48" t="str">
        <f>VLOOKUP(B218,'[1]JC 29.02.2024 16_Bimed_final'!$A$2:$AG$259,29,0)</f>
        <v>F.3 HAPPY MARIAGE-PARTY E</v>
      </c>
      <c r="AN218" s="48">
        <f>VLOOKUP(B218,'[1]JC 29.02.2024 16_Bimed_final'!$A$2:$AG$259,30,0)</f>
        <v>19000071</v>
      </c>
      <c r="AO218" s="48" t="str">
        <f>VLOOKUP(B218,'[1]JC 29.02.2024 16_Bimed_final'!$A$2:$AG$259,31,0)</f>
        <v>01.02.2024</v>
      </c>
      <c r="AP218" s="48">
        <f>VLOOKUP(B218,'[1]JC 29.02.2024 16_Bimed_final'!$A$2:$AG$259,32,0)</f>
        <v>0</v>
      </c>
      <c r="AQ218" s="48" t="str">
        <f>VLOOKUP(B218,'[1]JC 29.02.2024 16_Bimed_final'!$A$2:$AG$259,33,0)</f>
        <v>RON</v>
      </c>
      <c r="AR218" s="46"/>
      <c r="AS218" s="46"/>
      <c r="AT218" s="46"/>
      <c r="AU218" s="46"/>
      <c r="AV218" s="82" t="str">
        <f t="shared" si="35"/>
        <v>01.2024</v>
      </c>
      <c r="AW218" s="128" t="str">
        <f t="shared" si="37"/>
        <v>REGULARIZARI</v>
      </c>
      <c r="AX218" s="46"/>
    </row>
    <row r="219" spans="2:50" x14ac:dyDescent="0.2">
      <c r="B219" s="86" t="s">
        <v>231</v>
      </c>
      <c r="C219" s="127" t="b">
        <v>0</v>
      </c>
      <c r="D219" s="46" t="s">
        <v>238</v>
      </c>
      <c r="E219" s="46" t="str">
        <f t="shared" si="34"/>
        <v>2024</v>
      </c>
      <c r="F219" s="48" t="s">
        <v>245</v>
      </c>
      <c r="G219" s="98" t="s">
        <v>254</v>
      </c>
      <c r="H219" s="48" t="s">
        <v>110</v>
      </c>
      <c r="I219" s="115">
        <f t="shared" si="38"/>
        <v>0</v>
      </c>
      <c r="J219" s="38">
        <v>0</v>
      </c>
      <c r="K219" s="38">
        <v>0</v>
      </c>
      <c r="L219" s="106">
        <f t="shared" si="36"/>
        <v>0</v>
      </c>
      <c r="M219" s="154">
        <v>-170</v>
      </c>
      <c r="N219" s="154">
        <v>-15.3</v>
      </c>
      <c r="O219" s="38">
        <f t="shared" si="39"/>
        <v>0</v>
      </c>
      <c r="P219" s="106"/>
      <c r="Q219" s="106"/>
      <c r="R219" s="38"/>
      <c r="S219" s="38">
        <v>0</v>
      </c>
      <c r="T219" s="38">
        <v>0</v>
      </c>
      <c r="U219" s="38">
        <v>0</v>
      </c>
      <c r="V219" s="38">
        <v>0</v>
      </c>
      <c r="W219" s="38">
        <v>0</v>
      </c>
      <c r="X219" s="38">
        <v>0</v>
      </c>
      <c r="Y219" s="38"/>
      <c r="Z219" s="38">
        <v>0</v>
      </c>
      <c r="AA219" s="38">
        <v>0</v>
      </c>
      <c r="AB219" s="38"/>
      <c r="AC219" s="38">
        <v>0</v>
      </c>
      <c r="AD219" s="38">
        <v>0</v>
      </c>
      <c r="AE219" s="38"/>
      <c r="AF219" s="38"/>
      <c r="AG219" s="38"/>
      <c r="AH219" s="38">
        <v>0</v>
      </c>
      <c r="AI219" s="38">
        <v>0</v>
      </c>
      <c r="AJ219" s="38">
        <f t="shared" si="33"/>
        <v>0</v>
      </c>
      <c r="AK219" s="38"/>
      <c r="AL219" s="38"/>
      <c r="AM219" s="48">
        <f>VLOOKUP(B219,'[1]JC 29.02.2024 16_Bimed_final'!$A$2:$AG$259,29,0)</f>
        <v>0</v>
      </c>
      <c r="AN219" s="48">
        <f>VLOOKUP(B219,'[1]JC 29.02.2024 16_Bimed_final'!$A$2:$AG$259,30,0)</f>
        <v>51000207</v>
      </c>
      <c r="AO219" s="48" t="str">
        <f>VLOOKUP(B219,'[1]JC 29.02.2024 16_Bimed_final'!$A$2:$AG$259,31,0)</f>
        <v>01.02.2024</v>
      </c>
      <c r="AP219" s="48">
        <f>VLOOKUP(B219,'[1]JC 29.02.2024 16_Bimed_final'!$A$2:$AG$259,32,0)</f>
        <v>0</v>
      </c>
      <c r="AQ219" s="48" t="str">
        <f>VLOOKUP(B219,'[1]JC 29.02.2024 16_Bimed_final'!$A$2:$AG$259,33,0)</f>
        <v>RON</v>
      </c>
      <c r="AR219" s="46"/>
      <c r="AS219" s="46"/>
      <c r="AT219" s="46"/>
      <c r="AU219" s="46"/>
      <c r="AV219" s="82" t="str">
        <f t="shared" si="35"/>
        <v>01.2024</v>
      </c>
      <c r="AW219" s="128" t="str">
        <f t="shared" si="37"/>
        <v>REGULARIZARI</v>
      </c>
      <c r="AX219" s="46"/>
    </row>
    <row r="220" spans="2:50" x14ac:dyDescent="0.2">
      <c r="B220" s="86" t="s">
        <v>423</v>
      </c>
      <c r="C220" s="127" t="b">
        <v>0</v>
      </c>
      <c r="D220" s="46" t="s">
        <v>238</v>
      </c>
      <c r="E220" s="46" t="str">
        <f t="shared" si="34"/>
        <v>2024</v>
      </c>
      <c r="F220" s="48" t="s">
        <v>111</v>
      </c>
      <c r="G220" s="98" t="s">
        <v>112</v>
      </c>
      <c r="H220" s="48" t="s">
        <v>110</v>
      </c>
      <c r="I220" s="115">
        <f t="shared" si="38"/>
        <v>0</v>
      </c>
      <c r="J220" s="38">
        <v>0</v>
      </c>
      <c r="K220" s="38">
        <v>0</v>
      </c>
      <c r="L220" s="106">
        <f t="shared" si="36"/>
        <v>0</v>
      </c>
      <c r="M220" s="154">
        <v>170</v>
      </c>
      <c r="N220" s="154">
        <v>15.3</v>
      </c>
      <c r="O220" s="38">
        <f t="shared" si="39"/>
        <v>0</v>
      </c>
      <c r="P220" s="106"/>
      <c r="Q220" s="106"/>
      <c r="R220" s="38"/>
      <c r="S220" s="38">
        <v>0</v>
      </c>
      <c r="T220" s="38">
        <v>0</v>
      </c>
      <c r="U220" s="38">
        <v>0</v>
      </c>
      <c r="V220" s="38">
        <v>0</v>
      </c>
      <c r="W220" s="38">
        <v>0</v>
      </c>
      <c r="X220" s="38">
        <v>0</v>
      </c>
      <c r="Y220" s="38"/>
      <c r="Z220" s="38">
        <v>0</v>
      </c>
      <c r="AA220" s="38">
        <v>0</v>
      </c>
      <c r="AB220" s="38"/>
      <c r="AC220" s="38">
        <v>0</v>
      </c>
      <c r="AD220" s="38">
        <v>0</v>
      </c>
      <c r="AE220" s="38"/>
      <c r="AF220" s="38"/>
      <c r="AG220" s="38"/>
      <c r="AH220" s="38">
        <v>0</v>
      </c>
      <c r="AI220" s="38">
        <v>0</v>
      </c>
      <c r="AJ220" s="38">
        <f t="shared" ref="AJ220:AJ260" si="40">AH220*19%-AI220</f>
        <v>0</v>
      </c>
      <c r="AK220" s="38"/>
      <c r="AL220" s="38"/>
      <c r="AM220" s="48" t="str">
        <f>VLOOKUP(B220,'[1]JC 29.02.2024 16_Bimed_final'!$A$2:$AG$259,29,0)</f>
        <v>F.LA24FCMB0330-LAVMI PERL</v>
      </c>
      <c r="AN220" s="48">
        <f>VLOOKUP(B220,'[1]JC 29.02.2024 16_Bimed_final'!$A$2:$AG$259,30,0)</f>
        <v>51000270</v>
      </c>
      <c r="AO220" s="48" t="str">
        <f>VLOOKUP(B220,'[1]JC 29.02.2024 16_Bimed_final'!$A$2:$AG$259,31,0)</f>
        <v>01.02.2024</v>
      </c>
      <c r="AP220" s="48">
        <f>VLOOKUP(B220,'[1]JC 29.02.2024 16_Bimed_final'!$A$2:$AG$259,32,0)</f>
        <v>0</v>
      </c>
      <c r="AQ220" s="48" t="str">
        <f>VLOOKUP(B220,'[1]JC 29.02.2024 16_Bimed_final'!$A$2:$AG$259,33,0)</f>
        <v>RON</v>
      </c>
      <c r="AR220" s="46"/>
      <c r="AS220" s="46"/>
      <c r="AT220" s="46"/>
      <c r="AU220" s="46"/>
      <c r="AV220" s="82" t="str">
        <f t="shared" si="35"/>
        <v>01.2024</v>
      </c>
      <c r="AW220" s="128" t="str">
        <f t="shared" si="37"/>
        <v>REGULARIZARI</v>
      </c>
      <c r="AX220" s="46"/>
    </row>
    <row r="221" spans="2:50" x14ac:dyDescent="0.2">
      <c r="B221" s="86" t="s">
        <v>325</v>
      </c>
      <c r="C221" s="127" t="b">
        <v>0</v>
      </c>
      <c r="D221" s="46" t="s">
        <v>453</v>
      </c>
      <c r="E221" s="46" t="str">
        <f t="shared" si="34"/>
        <v>2024</v>
      </c>
      <c r="F221" s="48" t="s">
        <v>76</v>
      </c>
      <c r="G221" s="98" t="s">
        <v>77</v>
      </c>
      <c r="H221" s="48" t="s">
        <v>110</v>
      </c>
      <c r="I221" s="115">
        <f t="shared" si="38"/>
        <v>0</v>
      </c>
      <c r="J221" s="38">
        <v>0</v>
      </c>
      <c r="K221" s="38">
        <v>0</v>
      </c>
      <c r="L221" s="106">
        <f t="shared" si="36"/>
        <v>0</v>
      </c>
      <c r="M221" s="156">
        <v>158.4</v>
      </c>
      <c r="N221" s="156">
        <v>14.26</v>
      </c>
      <c r="O221" s="38">
        <f t="shared" si="39"/>
        <v>-3.9999999999995595E-3</v>
      </c>
      <c r="P221" s="106"/>
      <c r="Q221" s="106"/>
      <c r="R221" s="38"/>
      <c r="S221" s="38">
        <v>0</v>
      </c>
      <c r="T221" s="38">
        <v>0</v>
      </c>
      <c r="U221" s="38">
        <v>0</v>
      </c>
      <c r="V221" s="38">
        <v>0</v>
      </c>
      <c r="W221" s="38">
        <v>0</v>
      </c>
      <c r="X221" s="38">
        <v>0</v>
      </c>
      <c r="Y221" s="38"/>
      <c r="Z221" s="38">
        <v>0</v>
      </c>
      <c r="AA221" s="38">
        <v>0</v>
      </c>
      <c r="AB221" s="38"/>
      <c r="AC221" s="38">
        <v>0</v>
      </c>
      <c r="AD221" s="38">
        <v>0</v>
      </c>
      <c r="AE221" s="38"/>
      <c r="AF221" s="38"/>
      <c r="AG221" s="38"/>
      <c r="AH221" s="38">
        <v>0</v>
      </c>
      <c r="AI221" s="38">
        <v>0</v>
      </c>
      <c r="AJ221" s="38">
        <f t="shared" si="40"/>
        <v>0</v>
      </c>
      <c r="AK221" s="38"/>
      <c r="AL221" s="38"/>
      <c r="AM221" s="48">
        <f>VLOOKUP(B221,'[1]JC 29.02.2024 16_Bimed_final'!$A$2:$AG$259,29,0)</f>
        <v>0</v>
      </c>
      <c r="AN221" s="48">
        <f>VLOOKUP(B221,'[1]JC 29.02.2024 16_Bimed_final'!$A$2:$AG$259,30,0)</f>
        <v>51000071</v>
      </c>
      <c r="AO221" s="48" t="str">
        <f>VLOOKUP(B221,'[1]JC 29.02.2024 16_Bimed_final'!$A$2:$AG$259,31,0)</f>
        <v>06.02.2024</v>
      </c>
      <c r="AP221" s="48">
        <f>VLOOKUP(B221,'[1]JC 29.02.2024 16_Bimed_final'!$A$2:$AG$259,32,0)</f>
        <v>0</v>
      </c>
      <c r="AQ221" s="48" t="str">
        <f>VLOOKUP(B221,'[1]JC 29.02.2024 16_Bimed_final'!$A$2:$AG$259,33,0)</f>
        <v>RON</v>
      </c>
      <c r="AR221" s="46"/>
      <c r="AS221" s="46"/>
      <c r="AT221" s="46"/>
      <c r="AU221" s="46"/>
      <c r="AV221" s="82" t="str">
        <f t="shared" si="35"/>
        <v>02.2024</v>
      </c>
      <c r="AW221" s="128" t="str">
        <f t="shared" si="37"/>
        <v>LUNA</v>
      </c>
      <c r="AX221" s="46"/>
    </row>
    <row r="222" spans="2:50" x14ac:dyDescent="0.2">
      <c r="B222" s="86" t="s">
        <v>326</v>
      </c>
      <c r="C222" s="127" t="b">
        <v>0</v>
      </c>
      <c r="D222" s="46" t="s">
        <v>453</v>
      </c>
      <c r="E222" s="46" t="str">
        <f t="shared" si="34"/>
        <v>2024</v>
      </c>
      <c r="F222" s="48" t="s">
        <v>76</v>
      </c>
      <c r="G222" s="98" t="s">
        <v>77</v>
      </c>
      <c r="H222" s="48" t="s">
        <v>110</v>
      </c>
      <c r="I222" s="115">
        <f t="shared" si="38"/>
        <v>0</v>
      </c>
      <c r="J222" s="38">
        <v>0</v>
      </c>
      <c r="K222" s="38">
        <v>0</v>
      </c>
      <c r="L222" s="106">
        <f t="shared" si="36"/>
        <v>0</v>
      </c>
      <c r="M222" s="156">
        <v>331.65</v>
      </c>
      <c r="N222" s="156">
        <v>29.85</v>
      </c>
      <c r="O222" s="38">
        <f t="shared" si="39"/>
        <v>-1.5000000000036096E-3</v>
      </c>
      <c r="P222" s="106"/>
      <c r="Q222" s="106"/>
      <c r="R222" s="38"/>
      <c r="S222" s="38">
        <v>0</v>
      </c>
      <c r="T222" s="38">
        <v>0</v>
      </c>
      <c r="U222" s="38">
        <v>0</v>
      </c>
      <c r="V222" s="38">
        <v>0</v>
      </c>
      <c r="W222" s="38">
        <v>0</v>
      </c>
      <c r="X222" s="38">
        <v>0</v>
      </c>
      <c r="Y222" s="38"/>
      <c r="Z222" s="38">
        <v>0</v>
      </c>
      <c r="AA222" s="38">
        <v>0</v>
      </c>
      <c r="AB222" s="38"/>
      <c r="AC222" s="38">
        <v>0</v>
      </c>
      <c r="AD222" s="38">
        <v>0</v>
      </c>
      <c r="AE222" s="38"/>
      <c r="AF222" s="38"/>
      <c r="AG222" s="38"/>
      <c r="AH222" s="38">
        <v>0</v>
      </c>
      <c r="AI222" s="38">
        <v>0</v>
      </c>
      <c r="AJ222" s="38">
        <f t="shared" si="40"/>
        <v>0</v>
      </c>
      <c r="AK222" s="38"/>
      <c r="AL222" s="38"/>
      <c r="AM222" s="48">
        <f>VLOOKUP(B222,'[1]JC 29.02.2024 16_Bimed_final'!$A$2:$AG$259,29,0)</f>
        <v>0</v>
      </c>
      <c r="AN222" s="48">
        <f>VLOOKUP(B222,'[1]JC 29.02.2024 16_Bimed_final'!$A$2:$AG$259,30,0)</f>
        <v>51000077</v>
      </c>
      <c r="AO222" s="48" t="str">
        <f>VLOOKUP(B222,'[1]JC 29.02.2024 16_Bimed_final'!$A$2:$AG$259,31,0)</f>
        <v>06.02.2024</v>
      </c>
      <c r="AP222" s="48">
        <f>VLOOKUP(B222,'[1]JC 29.02.2024 16_Bimed_final'!$A$2:$AG$259,32,0)</f>
        <v>0</v>
      </c>
      <c r="AQ222" s="48" t="str">
        <f>VLOOKUP(B222,'[1]JC 29.02.2024 16_Bimed_final'!$A$2:$AG$259,33,0)</f>
        <v>RON</v>
      </c>
      <c r="AR222" s="46"/>
      <c r="AS222" s="46"/>
      <c r="AT222" s="46"/>
      <c r="AU222" s="46"/>
      <c r="AV222" s="82" t="str">
        <f t="shared" si="35"/>
        <v>02.2024</v>
      </c>
      <c r="AW222" s="128" t="str">
        <f t="shared" si="37"/>
        <v>LUNA</v>
      </c>
      <c r="AX222" s="46"/>
    </row>
    <row r="223" spans="2:50" x14ac:dyDescent="0.2">
      <c r="B223" s="86" t="s">
        <v>424</v>
      </c>
      <c r="C223" s="127" t="b">
        <v>0</v>
      </c>
      <c r="D223" s="46" t="s">
        <v>454</v>
      </c>
      <c r="E223" s="46" t="str">
        <f t="shared" si="34"/>
        <v>2024</v>
      </c>
      <c r="F223" s="48" t="s">
        <v>229</v>
      </c>
      <c r="G223" s="98" t="s">
        <v>230</v>
      </c>
      <c r="H223" s="48" t="s">
        <v>110</v>
      </c>
      <c r="I223" s="115">
        <f t="shared" si="38"/>
        <v>0</v>
      </c>
      <c r="J223" s="38">
        <v>0</v>
      </c>
      <c r="K223" s="38">
        <v>0</v>
      </c>
      <c r="L223" s="106">
        <f t="shared" si="36"/>
        <v>0</v>
      </c>
      <c r="M223" s="156">
        <v>660.55</v>
      </c>
      <c r="N223" s="156">
        <v>59.45</v>
      </c>
      <c r="O223" s="38">
        <f t="shared" si="39"/>
        <v>-5.0000000000949285E-4</v>
      </c>
      <c r="P223" s="106"/>
      <c r="Q223" s="106"/>
      <c r="R223" s="38"/>
      <c r="S223" s="38">
        <v>0</v>
      </c>
      <c r="T223" s="38">
        <v>0</v>
      </c>
      <c r="U223" s="38">
        <v>0</v>
      </c>
      <c r="V223" s="38">
        <v>0</v>
      </c>
      <c r="W223" s="38">
        <v>0</v>
      </c>
      <c r="X223" s="38">
        <v>0</v>
      </c>
      <c r="Y223" s="38"/>
      <c r="Z223" s="38">
        <v>0</v>
      </c>
      <c r="AA223" s="38">
        <v>0</v>
      </c>
      <c r="AB223" s="38"/>
      <c r="AC223" s="38">
        <v>0</v>
      </c>
      <c r="AD223" s="38">
        <v>0</v>
      </c>
      <c r="AE223" s="38"/>
      <c r="AF223" s="38"/>
      <c r="AG223" s="38"/>
      <c r="AH223" s="38">
        <v>0</v>
      </c>
      <c r="AI223" s="38">
        <v>0</v>
      </c>
      <c r="AJ223" s="38">
        <f t="shared" si="40"/>
        <v>0</v>
      </c>
      <c r="AK223" s="38"/>
      <c r="AL223" s="38"/>
      <c r="AM223" s="48" t="str">
        <f>VLOOKUP(B223,'[1]JC 29.02.2024 16_Bimed_final'!$A$2:$AG$259,29,0)</f>
        <v>F.ISP1043-HR EDEN 2007</v>
      </c>
      <c r="AN223" s="48">
        <f>VLOOKUP(B223,'[1]JC 29.02.2024 16_Bimed_final'!$A$2:$AG$259,30,0)</f>
        <v>51000208</v>
      </c>
      <c r="AO223" s="48" t="str">
        <f>VLOOKUP(B223,'[1]JC 29.02.2024 16_Bimed_final'!$A$2:$AG$259,31,0)</f>
        <v>10.02.2024</v>
      </c>
      <c r="AP223" s="48">
        <f>VLOOKUP(B223,'[1]JC 29.02.2024 16_Bimed_final'!$A$2:$AG$259,32,0)</f>
        <v>0</v>
      </c>
      <c r="AQ223" s="48" t="str">
        <f>VLOOKUP(B223,'[1]JC 29.02.2024 16_Bimed_final'!$A$2:$AG$259,33,0)</f>
        <v>RON</v>
      </c>
      <c r="AR223" s="46"/>
      <c r="AS223" s="46"/>
      <c r="AT223" s="46"/>
      <c r="AU223" s="46"/>
      <c r="AV223" s="82" t="str">
        <f t="shared" si="35"/>
        <v>02.2024</v>
      </c>
      <c r="AW223" s="128" t="str">
        <f t="shared" si="37"/>
        <v>LUNA</v>
      </c>
      <c r="AX223" s="46"/>
    </row>
    <row r="224" spans="2:50" x14ac:dyDescent="0.2">
      <c r="B224" s="86" t="s">
        <v>345</v>
      </c>
      <c r="C224" s="127" t="b">
        <v>0</v>
      </c>
      <c r="D224" s="46" t="s">
        <v>441</v>
      </c>
      <c r="E224" s="46" t="str">
        <f t="shared" si="34"/>
        <v>2024</v>
      </c>
      <c r="F224" s="48" t="s">
        <v>76</v>
      </c>
      <c r="G224" s="98" t="s">
        <v>77</v>
      </c>
      <c r="H224" s="48" t="s">
        <v>110</v>
      </c>
      <c r="I224" s="115">
        <f t="shared" si="38"/>
        <v>0</v>
      </c>
      <c r="J224" s="38">
        <v>0</v>
      </c>
      <c r="K224" s="38">
        <v>0</v>
      </c>
      <c r="L224" s="106">
        <f t="shared" si="36"/>
        <v>0</v>
      </c>
      <c r="M224" s="156">
        <v>58.1</v>
      </c>
      <c r="N224" s="156">
        <v>5.23</v>
      </c>
      <c r="O224" s="38">
        <f t="shared" si="39"/>
        <v>-1.000000000000334E-3</v>
      </c>
      <c r="P224" s="106"/>
      <c r="Q224" s="106"/>
      <c r="R224" s="38"/>
      <c r="S224" s="38">
        <v>0</v>
      </c>
      <c r="T224" s="38">
        <v>0</v>
      </c>
      <c r="U224" s="38">
        <v>0</v>
      </c>
      <c r="V224" s="38">
        <v>0</v>
      </c>
      <c r="W224" s="38">
        <v>0</v>
      </c>
      <c r="X224" s="38">
        <v>0</v>
      </c>
      <c r="Y224" s="38"/>
      <c r="Z224" s="38">
        <v>0</v>
      </c>
      <c r="AA224" s="38">
        <v>0</v>
      </c>
      <c r="AB224" s="38"/>
      <c r="AC224" s="38">
        <v>0</v>
      </c>
      <c r="AD224" s="38">
        <v>0</v>
      </c>
      <c r="AE224" s="38"/>
      <c r="AF224" s="38"/>
      <c r="AG224" s="38"/>
      <c r="AH224" s="38">
        <v>0</v>
      </c>
      <c r="AI224" s="38">
        <v>0</v>
      </c>
      <c r="AJ224" s="38">
        <f t="shared" si="40"/>
        <v>0</v>
      </c>
      <c r="AK224" s="38"/>
      <c r="AL224" s="38"/>
      <c r="AM224" s="48" t="str">
        <f>VLOOKUP(B224,'[1]JC 29.02.2024 16_Bimed_final'!$A$2:$AG$259,29,0)</f>
        <v>F.37904-EXPERT OFFICE-CON</v>
      </c>
      <c r="AN224" s="48">
        <f>VLOOKUP(B224,'[1]JC 29.02.2024 16_Bimed_final'!$A$2:$AG$259,30,0)</f>
        <v>51000162</v>
      </c>
      <c r="AO224" s="48" t="str">
        <f>VLOOKUP(B224,'[1]JC 29.02.2024 16_Bimed_final'!$A$2:$AG$259,31,0)</f>
        <v>12.02.2024</v>
      </c>
      <c r="AP224" s="48">
        <f>VLOOKUP(B224,'[1]JC 29.02.2024 16_Bimed_final'!$A$2:$AG$259,32,0)</f>
        <v>0</v>
      </c>
      <c r="AQ224" s="48" t="str">
        <f>VLOOKUP(B224,'[1]JC 29.02.2024 16_Bimed_final'!$A$2:$AG$259,33,0)</f>
        <v>RON</v>
      </c>
      <c r="AR224" s="46"/>
      <c r="AS224" s="46"/>
      <c r="AT224" s="46"/>
      <c r="AU224" s="46"/>
      <c r="AV224" s="82" t="str">
        <f t="shared" si="35"/>
        <v>02.2024</v>
      </c>
      <c r="AW224" s="128" t="str">
        <f t="shared" si="37"/>
        <v>LUNA</v>
      </c>
      <c r="AX224" s="46"/>
    </row>
    <row r="225" spans="2:50" x14ac:dyDescent="0.2">
      <c r="B225" s="86" t="s">
        <v>425</v>
      </c>
      <c r="C225" s="127" t="b">
        <v>0</v>
      </c>
      <c r="D225" s="46" t="s">
        <v>436</v>
      </c>
      <c r="E225" s="46" t="str">
        <f t="shared" si="34"/>
        <v>2024</v>
      </c>
      <c r="F225" s="48" t="s">
        <v>111</v>
      </c>
      <c r="G225" s="98" t="s">
        <v>112</v>
      </c>
      <c r="H225" s="48" t="s">
        <v>110</v>
      </c>
      <c r="I225" s="115">
        <f t="shared" si="38"/>
        <v>0</v>
      </c>
      <c r="J225" s="38">
        <v>0</v>
      </c>
      <c r="K225" s="38">
        <v>0</v>
      </c>
      <c r="L225" s="106">
        <f t="shared" si="36"/>
        <v>0</v>
      </c>
      <c r="M225" s="156">
        <v>170</v>
      </c>
      <c r="N225" s="156">
        <v>15.3</v>
      </c>
      <c r="O225" s="38">
        <f t="shared" si="39"/>
        <v>0</v>
      </c>
      <c r="P225" s="106"/>
      <c r="Q225" s="106"/>
      <c r="R225" s="38"/>
      <c r="S225" s="38">
        <v>0</v>
      </c>
      <c r="T225" s="38">
        <v>0</v>
      </c>
      <c r="U225" s="38">
        <v>0</v>
      </c>
      <c r="V225" s="38">
        <v>0</v>
      </c>
      <c r="W225" s="38">
        <v>0</v>
      </c>
      <c r="X225" s="38">
        <v>0</v>
      </c>
      <c r="Y225" s="38"/>
      <c r="Z225" s="38">
        <v>0</v>
      </c>
      <c r="AA225" s="38">
        <v>0</v>
      </c>
      <c r="AB225" s="38"/>
      <c r="AC225" s="38">
        <v>0</v>
      </c>
      <c r="AD225" s="38">
        <v>0</v>
      </c>
      <c r="AE225" s="38"/>
      <c r="AF225" s="38"/>
      <c r="AG225" s="38"/>
      <c r="AH225" s="38">
        <v>0</v>
      </c>
      <c r="AI225" s="38">
        <v>0</v>
      </c>
      <c r="AJ225" s="38">
        <f t="shared" si="40"/>
        <v>0</v>
      </c>
      <c r="AK225" s="38"/>
      <c r="AL225" s="38"/>
      <c r="AM225" s="48" t="str">
        <f>VLOOKUP(B225,'[1]JC 29.02.2024 16_Bimed_final'!$A$2:$AG$259,29,0)</f>
        <v>F.LA24FCMB0555-LAVMI PERL</v>
      </c>
      <c r="AN225" s="48">
        <f>VLOOKUP(B225,'[1]JC 29.02.2024 16_Bimed_final'!$A$2:$AG$259,30,0)</f>
        <v>51000164</v>
      </c>
      <c r="AO225" s="48" t="str">
        <f>VLOOKUP(B225,'[1]JC 29.02.2024 16_Bimed_final'!$A$2:$AG$259,31,0)</f>
        <v>14.02.2024</v>
      </c>
      <c r="AP225" s="48">
        <f>VLOOKUP(B225,'[1]JC 29.02.2024 16_Bimed_final'!$A$2:$AG$259,32,0)</f>
        <v>0</v>
      </c>
      <c r="AQ225" s="48" t="str">
        <f>VLOOKUP(B225,'[1]JC 29.02.2024 16_Bimed_final'!$A$2:$AG$259,33,0)</f>
        <v>RON</v>
      </c>
      <c r="AR225" s="46"/>
      <c r="AS225" s="46"/>
      <c r="AT225" s="46"/>
      <c r="AU225" s="46"/>
      <c r="AV225" s="82" t="str">
        <f t="shared" si="35"/>
        <v>02.2024</v>
      </c>
      <c r="AW225" s="128" t="str">
        <f t="shared" si="37"/>
        <v>LUNA</v>
      </c>
      <c r="AX225" s="46"/>
    </row>
    <row r="226" spans="2:50" x14ac:dyDescent="0.2">
      <c r="B226" s="86" t="s">
        <v>352</v>
      </c>
      <c r="C226" s="127" t="b">
        <v>0</v>
      </c>
      <c r="D226" s="46" t="s">
        <v>456</v>
      </c>
      <c r="E226" s="46" t="str">
        <f t="shared" si="34"/>
        <v>2024</v>
      </c>
      <c r="F226" s="48" t="s">
        <v>241</v>
      </c>
      <c r="G226" s="98" t="s">
        <v>250</v>
      </c>
      <c r="H226" s="48" t="s">
        <v>110</v>
      </c>
      <c r="I226" s="115">
        <f t="shared" si="38"/>
        <v>0</v>
      </c>
      <c r="J226" s="38">
        <v>0</v>
      </c>
      <c r="K226" s="38">
        <v>0</v>
      </c>
      <c r="L226" s="106">
        <f t="shared" si="36"/>
        <v>0</v>
      </c>
      <c r="M226" s="156">
        <v>277.98</v>
      </c>
      <c r="N226" s="156">
        <v>25.02</v>
      </c>
      <c r="O226" s="38">
        <f t="shared" si="39"/>
        <v>-1.7999999999993577E-3</v>
      </c>
      <c r="P226" s="106"/>
      <c r="Q226" s="106"/>
      <c r="R226" s="38"/>
      <c r="S226" s="38">
        <v>0</v>
      </c>
      <c r="T226" s="38">
        <v>0</v>
      </c>
      <c r="U226" s="38">
        <v>0</v>
      </c>
      <c r="V226" s="38">
        <v>0</v>
      </c>
      <c r="W226" s="38">
        <v>0</v>
      </c>
      <c r="X226" s="38">
        <v>0</v>
      </c>
      <c r="Y226" s="38"/>
      <c r="Z226" s="38">
        <v>0</v>
      </c>
      <c r="AA226" s="38">
        <v>0</v>
      </c>
      <c r="AB226" s="38"/>
      <c r="AC226" s="38">
        <v>0</v>
      </c>
      <c r="AD226" s="38">
        <v>0</v>
      </c>
      <c r="AE226" s="38"/>
      <c r="AF226" s="38"/>
      <c r="AG226" s="38"/>
      <c r="AH226" s="38">
        <v>0</v>
      </c>
      <c r="AI226" s="38">
        <v>0</v>
      </c>
      <c r="AJ226" s="38">
        <f t="shared" si="40"/>
        <v>0</v>
      </c>
      <c r="AK226" s="38"/>
      <c r="AL226" s="38"/>
      <c r="AM226" s="48" t="str">
        <f>VLOOKUP(B226,'[1]JC 29.02.2024 16_Bimed_final'!$A$2:$AG$259,29,0)</f>
        <v>F.2984-NOBLESSE CASA MARI</v>
      </c>
      <c r="AN226" s="48">
        <f>VLOOKUP(B226,'[1]JC 29.02.2024 16_Bimed_final'!$A$2:$AG$259,30,0)</f>
        <v>19000077</v>
      </c>
      <c r="AO226" s="48" t="str">
        <f>VLOOKUP(B226,'[1]JC 29.02.2024 16_Bimed_final'!$A$2:$AG$259,31,0)</f>
        <v>15.02.2024</v>
      </c>
      <c r="AP226" s="48">
        <f>VLOOKUP(B226,'[1]JC 29.02.2024 16_Bimed_final'!$A$2:$AG$259,32,0)</f>
        <v>0</v>
      </c>
      <c r="AQ226" s="48" t="str">
        <f>VLOOKUP(B226,'[1]JC 29.02.2024 16_Bimed_final'!$A$2:$AG$259,33,0)</f>
        <v>RON</v>
      </c>
      <c r="AR226" s="46"/>
      <c r="AS226" s="46"/>
      <c r="AT226" s="46"/>
      <c r="AU226" s="46"/>
      <c r="AV226" s="82" t="str">
        <f t="shared" si="35"/>
        <v>02.2024</v>
      </c>
      <c r="AW226" s="128" t="str">
        <f t="shared" si="37"/>
        <v>LUNA</v>
      </c>
      <c r="AX226" s="46"/>
    </row>
    <row r="227" spans="2:50" x14ac:dyDescent="0.2">
      <c r="B227" s="86" t="s">
        <v>354</v>
      </c>
      <c r="C227" s="127" t="b">
        <v>0</v>
      </c>
      <c r="D227" s="46" t="s">
        <v>442</v>
      </c>
      <c r="E227" s="46" t="str">
        <f t="shared" si="34"/>
        <v>2024</v>
      </c>
      <c r="F227" s="48" t="s">
        <v>239</v>
      </c>
      <c r="G227" s="98" t="s">
        <v>248</v>
      </c>
      <c r="H227" s="48" t="s">
        <v>110</v>
      </c>
      <c r="I227" s="115">
        <f t="shared" si="38"/>
        <v>0</v>
      </c>
      <c r="J227" s="38">
        <v>0</v>
      </c>
      <c r="K227" s="38">
        <v>0</v>
      </c>
      <c r="L227" s="106">
        <f t="shared" si="36"/>
        <v>0</v>
      </c>
      <c r="M227" s="156">
        <v>27.98</v>
      </c>
      <c r="N227" s="156">
        <v>2.52</v>
      </c>
      <c r="O227" s="38">
        <f t="shared" si="39"/>
        <v>-1.8000000000002458E-3</v>
      </c>
      <c r="P227" s="106"/>
      <c r="Q227" s="106"/>
      <c r="R227" s="38"/>
      <c r="S227" s="38">
        <v>0</v>
      </c>
      <c r="T227" s="38">
        <v>0</v>
      </c>
      <c r="U227" s="38">
        <v>0</v>
      </c>
      <c r="V227" s="38">
        <v>0</v>
      </c>
      <c r="W227" s="38">
        <v>0</v>
      </c>
      <c r="X227" s="38">
        <v>0</v>
      </c>
      <c r="Y227" s="38"/>
      <c r="Z227" s="38">
        <v>0</v>
      </c>
      <c r="AA227" s="38">
        <v>0</v>
      </c>
      <c r="AB227" s="38"/>
      <c r="AC227" s="38">
        <v>0</v>
      </c>
      <c r="AD227" s="38">
        <v>0</v>
      </c>
      <c r="AE227" s="38"/>
      <c r="AF227" s="38"/>
      <c r="AG227" s="38"/>
      <c r="AH227" s="38">
        <v>0</v>
      </c>
      <c r="AI227" s="38">
        <v>0</v>
      </c>
      <c r="AJ227" s="38">
        <f t="shared" si="40"/>
        <v>0</v>
      </c>
      <c r="AK227" s="38"/>
      <c r="AL227" s="38"/>
      <c r="AM227" s="48">
        <f>VLOOKUP(B227,'[1]JC 29.02.2024 16_Bimed_final'!$A$2:$AG$259,29,0)</f>
        <v>0</v>
      </c>
      <c r="AN227" s="48">
        <f>VLOOKUP(B227,'[1]JC 29.02.2024 16_Bimed_final'!$A$2:$AG$259,30,0)</f>
        <v>19000136</v>
      </c>
      <c r="AO227" s="48" t="str">
        <f>VLOOKUP(B227,'[1]JC 29.02.2024 16_Bimed_final'!$A$2:$AG$259,31,0)</f>
        <v>16.02.2024</v>
      </c>
      <c r="AP227" s="48">
        <f>VLOOKUP(B227,'[1]JC 29.02.2024 16_Bimed_final'!$A$2:$AG$259,32,0)</f>
        <v>0</v>
      </c>
      <c r="AQ227" s="48" t="str">
        <f>VLOOKUP(B227,'[1]JC 29.02.2024 16_Bimed_final'!$A$2:$AG$259,33,0)</f>
        <v>RON</v>
      </c>
      <c r="AR227" s="46"/>
      <c r="AS227" s="46"/>
      <c r="AT227" s="46"/>
      <c r="AU227" s="46"/>
      <c r="AV227" s="82" t="str">
        <f t="shared" si="35"/>
        <v>02.2024</v>
      </c>
      <c r="AW227" s="128" t="str">
        <f t="shared" si="37"/>
        <v>LUNA</v>
      </c>
      <c r="AX227" s="46"/>
    </row>
    <row r="228" spans="2:50" x14ac:dyDescent="0.2">
      <c r="B228" s="86" t="s">
        <v>356</v>
      </c>
      <c r="C228" s="127" t="b">
        <v>0</v>
      </c>
      <c r="D228" s="46" t="s">
        <v>442</v>
      </c>
      <c r="E228" s="46" t="str">
        <f t="shared" si="34"/>
        <v>2024</v>
      </c>
      <c r="F228" s="48" t="s">
        <v>76</v>
      </c>
      <c r="G228" s="98" t="s">
        <v>77</v>
      </c>
      <c r="H228" s="48" t="s">
        <v>110</v>
      </c>
      <c r="I228" s="115">
        <f t="shared" si="38"/>
        <v>0</v>
      </c>
      <c r="J228" s="38">
        <v>0</v>
      </c>
      <c r="K228" s="38">
        <v>0</v>
      </c>
      <c r="L228" s="106">
        <f t="shared" si="36"/>
        <v>0</v>
      </c>
      <c r="M228" s="156">
        <v>117.6</v>
      </c>
      <c r="N228" s="156">
        <v>10.58</v>
      </c>
      <c r="O228" s="38">
        <f t="shared" si="39"/>
        <v>3.9999999999995595E-3</v>
      </c>
      <c r="P228" s="106"/>
      <c r="Q228" s="106"/>
      <c r="R228" s="38"/>
      <c r="S228" s="38">
        <v>0</v>
      </c>
      <c r="T228" s="38">
        <v>0</v>
      </c>
      <c r="U228" s="38">
        <v>0</v>
      </c>
      <c r="V228" s="38">
        <v>0</v>
      </c>
      <c r="W228" s="38">
        <v>0</v>
      </c>
      <c r="X228" s="38">
        <v>0</v>
      </c>
      <c r="Y228" s="38"/>
      <c r="Z228" s="38">
        <v>0</v>
      </c>
      <c r="AA228" s="38">
        <v>0</v>
      </c>
      <c r="AB228" s="38"/>
      <c r="AC228" s="38">
        <v>0</v>
      </c>
      <c r="AD228" s="38">
        <v>0</v>
      </c>
      <c r="AE228" s="38"/>
      <c r="AF228" s="38"/>
      <c r="AG228" s="38"/>
      <c r="AH228" s="38">
        <v>0</v>
      </c>
      <c r="AI228" s="38">
        <v>0</v>
      </c>
      <c r="AJ228" s="38">
        <f t="shared" si="40"/>
        <v>0</v>
      </c>
      <c r="AK228" s="38"/>
      <c r="AL228" s="38"/>
      <c r="AM228" s="48" t="str">
        <f>VLOOKUP(B228,'[1]JC 29.02.2024 16_Bimed_final'!$A$2:$AG$259,29,0)</f>
        <v>F.37950-EXPERT OFFICE-CON</v>
      </c>
      <c r="AN228" s="48">
        <f>VLOOKUP(B228,'[1]JC 29.02.2024 16_Bimed_final'!$A$2:$AG$259,30,0)</f>
        <v>51000156</v>
      </c>
      <c r="AO228" s="48" t="str">
        <f>VLOOKUP(B228,'[1]JC 29.02.2024 16_Bimed_final'!$A$2:$AG$259,31,0)</f>
        <v>16.02.2024</v>
      </c>
      <c r="AP228" s="48">
        <f>VLOOKUP(B228,'[1]JC 29.02.2024 16_Bimed_final'!$A$2:$AG$259,32,0)</f>
        <v>0</v>
      </c>
      <c r="AQ228" s="48" t="str">
        <f>VLOOKUP(B228,'[1]JC 29.02.2024 16_Bimed_final'!$A$2:$AG$259,33,0)</f>
        <v>RON</v>
      </c>
      <c r="AR228" s="46"/>
      <c r="AS228" s="46"/>
      <c r="AT228" s="46"/>
      <c r="AU228" s="46"/>
      <c r="AV228" s="82" t="str">
        <f t="shared" si="35"/>
        <v>02.2024</v>
      </c>
      <c r="AW228" s="128" t="str">
        <f t="shared" si="37"/>
        <v>LUNA</v>
      </c>
      <c r="AX228" s="46"/>
    </row>
    <row r="229" spans="2:50" x14ac:dyDescent="0.2">
      <c r="B229" s="86" t="s">
        <v>426</v>
      </c>
      <c r="C229" s="127" t="b">
        <v>0</v>
      </c>
      <c r="D229" s="46" t="s">
        <v>437</v>
      </c>
      <c r="E229" s="46" t="str">
        <f t="shared" si="34"/>
        <v>2024</v>
      </c>
      <c r="F229" s="48" t="s">
        <v>111</v>
      </c>
      <c r="G229" s="98" t="s">
        <v>112</v>
      </c>
      <c r="H229" s="48" t="s">
        <v>110</v>
      </c>
      <c r="I229" s="115">
        <f t="shared" si="38"/>
        <v>0</v>
      </c>
      <c r="J229" s="38">
        <v>0</v>
      </c>
      <c r="K229" s="38">
        <v>0</v>
      </c>
      <c r="L229" s="106">
        <f t="shared" si="36"/>
        <v>0</v>
      </c>
      <c r="M229" s="156">
        <v>170</v>
      </c>
      <c r="N229" s="156">
        <v>15.3</v>
      </c>
      <c r="O229" s="38">
        <f t="shared" si="39"/>
        <v>0</v>
      </c>
      <c r="P229" s="106"/>
      <c r="Q229" s="106"/>
      <c r="R229" s="38"/>
      <c r="S229" s="38">
        <v>0</v>
      </c>
      <c r="T229" s="38">
        <v>0</v>
      </c>
      <c r="U229" s="38">
        <v>0</v>
      </c>
      <c r="V229" s="38">
        <v>0</v>
      </c>
      <c r="W229" s="38">
        <v>0</v>
      </c>
      <c r="X229" s="38">
        <v>0</v>
      </c>
      <c r="Y229" s="38"/>
      <c r="Z229" s="38">
        <v>0</v>
      </c>
      <c r="AA229" s="38">
        <v>0</v>
      </c>
      <c r="AB229" s="38"/>
      <c r="AC229" s="38">
        <v>0</v>
      </c>
      <c r="AD229" s="38">
        <v>0</v>
      </c>
      <c r="AE229" s="38"/>
      <c r="AF229" s="38"/>
      <c r="AG229" s="38"/>
      <c r="AH229" s="38">
        <v>0</v>
      </c>
      <c r="AI229" s="38">
        <v>0</v>
      </c>
      <c r="AJ229" s="38">
        <f t="shared" si="40"/>
        <v>0</v>
      </c>
      <c r="AK229" s="38"/>
      <c r="AL229" s="38"/>
      <c r="AM229" s="48" t="str">
        <f>VLOOKUP(B229,'[1]JC 29.02.2024 16_Bimed_final'!$A$2:$AG$259,29,0)</f>
        <v>F.LA24FCMB0689-LAVMI PERL</v>
      </c>
      <c r="AN229" s="48">
        <f>VLOOKUP(B229,'[1]JC 29.02.2024 16_Bimed_final'!$A$2:$AG$259,30,0)</f>
        <v>51000220</v>
      </c>
      <c r="AO229" s="48" t="str">
        <f>VLOOKUP(B229,'[1]JC 29.02.2024 16_Bimed_final'!$A$2:$AG$259,31,0)</f>
        <v>27.02.2024</v>
      </c>
      <c r="AP229" s="48">
        <f>VLOOKUP(B229,'[1]JC 29.02.2024 16_Bimed_final'!$A$2:$AG$259,32,0)</f>
        <v>0</v>
      </c>
      <c r="AQ229" s="48" t="str">
        <f>VLOOKUP(B229,'[1]JC 29.02.2024 16_Bimed_final'!$A$2:$AG$259,33,0)</f>
        <v>RON</v>
      </c>
      <c r="AR229" s="46"/>
      <c r="AS229" s="46"/>
      <c r="AT229" s="46"/>
      <c r="AU229" s="46"/>
      <c r="AV229" s="82" t="str">
        <f t="shared" si="35"/>
        <v>02.2024</v>
      </c>
      <c r="AW229" s="128" t="str">
        <f t="shared" si="37"/>
        <v>LUNA</v>
      </c>
      <c r="AX229" s="46"/>
    </row>
    <row r="230" spans="2:50" x14ac:dyDescent="0.2">
      <c r="B230" s="86" t="s">
        <v>415</v>
      </c>
      <c r="C230" s="127" t="b">
        <v>0</v>
      </c>
      <c r="D230" s="46" t="s">
        <v>438</v>
      </c>
      <c r="E230" s="46" t="str">
        <f t="shared" si="34"/>
        <v>2024</v>
      </c>
      <c r="F230" s="48" t="s">
        <v>76</v>
      </c>
      <c r="G230" s="98" t="s">
        <v>77</v>
      </c>
      <c r="H230" s="48" t="s">
        <v>110</v>
      </c>
      <c r="I230" s="115">
        <f t="shared" si="38"/>
        <v>0</v>
      </c>
      <c r="J230" s="38">
        <v>0</v>
      </c>
      <c r="K230" s="38">
        <v>0</v>
      </c>
      <c r="L230" s="106">
        <f t="shared" si="36"/>
        <v>0</v>
      </c>
      <c r="M230" s="156">
        <v>48</v>
      </c>
      <c r="N230" s="156">
        <v>4.32</v>
      </c>
      <c r="O230" s="38">
        <f t="shared" si="39"/>
        <v>0</v>
      </c>
      <c r="P230" s="106"/>
      <c r="Q230" s="106"/>
      <c r="R230" s="38"/>
      <c r="S230" s="38">
        <v>0</v>
      </c>
      <c r="T230" s="38">
        <v>0</v>
      </c>
      <c r="U230" s="38">
        <v>0</v>
      </c>
      <c r="V230" s="38">
        <v>0</v>
      </c>
      <c r="W230" s="38">
        <v>0</v>
      </c>
      <c r="X230" s="38">
        <v>0</v>
      </c>
      <c r="Y230" s="38"/>
      <c r="Z230" s="38">
        <v>0</v>
      </c>
      <c r="AA230" s="38">
        <v>0</v>
      </c>
      <c r="AB230" s="38"/>
      <c r="AC230" s="38">
        <v>0</v>
      </c>
      <c r="AD230" s="38">
        <v>0</v>
      </c>
      <c r="AE230" s="38"/>
      <c r="AF230" s="38"/>
      <c r="AG230" s="38"/>
      <c r="AH230" s="38">
        <v>0</v>
      </c>
      <c r="AI230" s="38">
        <v>0</v>
      </c>
      <c r="AJ230" s="38">
        <f t="shared" si="40"/>
        <v>0</v>
      </c>
      <c r="AK230" s="38"/>
      <c r="AL230" s="38"/>
      <c r="AM230" s="48" t="str">
        <f>VLOOKUP(B230,'[1]JC 29.02.2024 16_Bimed_final'!$A$2:$AG$259,29,0)</f>
        <v>F.38029-EXPERT OFFICE</v>
      </c>
      <c r="AN230" s="48">
        <f>VLOOKUP(B230,'[1]JC 29.02.2024 16_Bimed_final'!$A$2:$AG$259,30,0)</f>
        <v>51000238</v>
      </c>
      <c r="AO230" s="48" t="str">
        <f>VLOOKUP(B230,'[1]JC 29.02.2024 16_Bimed_final'!$A$2:$AG$259,31,0)</f>
        <v>29.02.2024</v>
      </c>
      <c r="AP230" s="48">
        <f>VLOOKUP(B230,'[1]JC 29.02.2024 16_Bimed_final'!$A$2:$AG$259,32,0)</f>
        <v>0</v>
      </c>
      <c r="AQ230" s="48" t="str">
        <f>VLOOKUP(B230,'[1]JC 29.02.2024 16_Bimed_final'!$A$2:$AG$259,33,0)</f>
        <v>RON</v>
      </c>
      <c r="AR230" s="46"/>
      <c r="AS230" s="46"/>
      <c r="AT230" s="46"/>
      <c r="AU230" s="46"/>
      <c r="AV230" s="82" t="str">
        <f t="shared" si="35"/>
        <v>02.2024</v>
      </c>
      <c r="AW230" s="128" t="str">
        <f t="shared" si="37"/>
        <v>LUNA</v>
      </c>
      <c r="AX230" s="46"/>
    </row>
    <row r="231" spans="2:50" x14ac:dyDescent="0.2">
      <c r="B231" s="86" t="s">
        <v>427</v>
      </c>
      <c r="C231" s="127" t="b">
        <v>0</v>
      </c>
      <c r="D231" s="46" t="s">
        <v>453</v>
      </c>
      <c r="E231" s="46" t="str">
        <f t="shared" si="34"/>
        <v>2024</v>
      </c>
      <c r="F231" s="48" t="s">
        <v>490</v>
      </c>
      <c r="G231" s="98" t="s">
        <v>515</v>
      </c>
      <c r="H231" s="48" t="s">
        <v>115</v>
      </c>
      <c r="I231" s="115">
        <f t="shared" si="38"/>
        <v>0</v>
      </c>
      <c r="J231" s="38">
        <v>0</v>
      </c>
      <c r="K231" s="38">
        <v>0</v>
      </c>
      <c r="L231" s="106">
        <f t="shared" si="36"/>
        <v>0</v>
      </c>
      <c r="M231" s="38"/>
      <c r="N231" s="38"/>
      <c r="O231" s="38">
        <f t="shared" si="39"/>
        <v>0</v>
      </c>
      <c r="P231" s="106"/>
      <c r="Q231" s="106"/>
      <c r="R231" s="38"/>
      <c r="S231" s="38">
        <v>3232.84</v>
      </c>
      <c r="T231" s="38">
        <v>0</v>
      </c>
      <c r="U231" s="38">
        <v>0</v>
      </c>
      <c r="V231" s="38">
        <v>0</v>
      </c>
      <c r="W231" s="38">
        <v>0</v>
      </c>
      <c r="X231" s="38">
        <v>0</v>
      </c>
      <c r="Y231" s="38"/>
      <c r="Z231" s="38">
        <v>0</v>
      </c>
      <c r="AA231" s="38">
        <v>0</v>
      </c>
      <c r="AB231" s="38"/>
      <c r="AC231" s="38">
        <v>0</v>
      </c>
      <c r="AD231" s="38">
        <v>0</v>
      </c>
      <c r="AE231" s="38"/>
      <c r="AF231" s="38"/>
      <c r="AG231" s="38"/>
      <c r="AH231" s="38">
        <v>0</v>
      </c>
      <c r="AI231" s="38">
        <v>0</v>
      </c>
      <c r="AJ231" s="38">
        <f t="shared" si="40"/>
        <v>0</v>
      </c>
      <c r="AK231" s="38"/>
      <c r="AL231" s="38"/>
      <c r="AM231" s="48" t="str">
        <f>VLOOKUP(B231,'[1]JC 29.02.2024 16_Bimed_final'!$A$2:$AG$259,29,0)</f>
        <v>F.172280-RHENUS LOGISTICS</v>
      </c>
      <c r="AN231" s="48">
        <f>VLOOKUP(B231,'[1]JC 29.02.2024 16_Bimed_final'!$A$2:$AG$259,30,0)</f>
        <v>51000188</v>
      </c>
      <c r="AO231" s="48" t="str">
        <f>VLOOKUP(B231,'[1]JC 29.02.2024 16_Bimed_final'!$A$2:$AG$259,31,0)</f>
        <v>06.02.2024</v>
      </c>
      <c r="AP231" s="48">
        <f>VLOOKUP(B231,'[1]JC 29.02.2024 16_Bimed_final'!$A$2:$AG$259,32,0)</f>
        <v>0</v>
      </c>
      <c r="AQ231" s="48" t="str">
        <f>VLOOKUP(B231,'[1]JC 29.02.2024 16_Bimed_final'!$A$2:$AG$259,33,0)</f>
        <v>RON</v>
      </c>
      <c r="AR231" s="46"/>
      <c r="AS231" s="46"/>
      <c r="AT231" s="46"/>
      <c r="AU231" s="46"/>
      <c r="AV231" s="82" t="str">
        <f t="shared" si="35"/>
        <v>02.2024</v>
      </c>
      <c r="AW231" s="128" t="str">
        <f t="shared" si="37"/>
        <v>LUNA</v>
      </c>
      <c r="AX231" s="46"/>
    </row>
    <row r="232" spans="2:50" x14ac:dyDescent="0.2">
      <c r="B232" s="86" t="s">
        <v>428</v>
      </c>
      <c r="C232" s="127" t="b">
        <v>0</v>
      </c>
      <c r="D232" s="46" t="s">
        <v>447</v>
      </c>
      <c r="E232" s="46" t="str">
        <f t="shared" si="34"/>
        <v>2024</v>
      </c>
      <c r="F232" s="48" t="s">
        <v>113</v>
      </c>
      <c r="G232" s="98" t="s">
        <v>114</v>
      </c>
      <c r="H232" s="48" t="s">
        <v>115</v>
      </c>
      <c r="I232" s="115">
        <f t="shared" si="38"/>
        <v>0</v>
      </c>
      <c r="J232" s="38">
        <v>0</v>
      </c>
      <c r="K232" s="38">
        <v>0</v>
      </c>
      <c r="L232" s="106">
        <f t="shared" si="36"/>
        <v>0</v>
      </c>
      <c r="M232" s="38"/>
      <c r="N232" s="38"/>
      <c r="O232" s="38">
        <f t="shared" si="39"/>
        <v>0</v>
      </c>
      <c r="P232" s="106"/>
      <c r="Q232" s="106"/>
      <c r="R232" s="38"/>
      <c r="S232" s="38">
        <v>24840.01</v>
      </c>
      <c r="T232" s="38">
        <v>0</v>
      </c>
      <c r="U232" s="38">
        <v>0</v>
      </c>
      <c r="V232" s="38">
        <v>0</v>
      </c>
      <c r="W232" s="38">
        <v>0</v>
      </c>
      <c r="X232" s="38">
        <v>0</v>
      </c>
      <c r="Y232" s="38"/>
      <c r="Z232" s="38">
        <v>0</v>
      </c>
      <c r="AA232" s="38">
        <v>0</v>
      </c>
      <c r="AB232" s="38"/>
      <c r="AC232" s="38">
        <v>0</v>
      </c>
      <c r="AD232" s="38">
        <v>0</v>
      </c>
      <c r="AE232" s="38"/>
      <c r="AF232" s="38"/>
      <c r="AG232" s="38"/>
      <c r="AH232" s="38">
        <v>0</v>
      </c>
      <c r="AI232" s="38">
        <v>0</v>
      </c>
      <c r="AJ232" s="38">
        <f t="shared" si="40"/>
        <v>0</v>
      </c>
      <c r="AK232" s="38"/>
      <c r="AL232" s="38"/>
      <c r="AM232" s="48">
        <f>VLOOKUP(B232,'[1]JC 29.02.2024 16_Bimed_final'!$A$2:$AG$259,29,0)</f>
        <v>0</v>
      </c>
      <c r="AN232" s="48">
        <f>VLOOKUP(B232,'[1]JC 29.02.2024 16_Bimed_final'!$A$2:$AG$259,30,0)</f>
        <v>19000031</v>
      </c>
      <c r="AO232" s="48" t="str">
        <f>VLOOKUP(B232,'[1]JC 29.02.2024 16_Bimed_final'!$A$2:$AG$259,31,0)</f>
        <v>07.02.2024</v>
      </c>
      <c r="AP232" s="48">
        <f>VLOOKUP(B232,'[1]JC 29.02.2024 16_Bimed_final'!$A$2:$AG$259,32,0)</f>
        <v>0</v>
      </c>
      <c r="AQ232" s="48" t="str">
        <f>VLOOKUP(B232,'[1]JC 29.02.2024 16_Bimed_final'!$A$2:$AG$259,33,0)</f>
        <v>RON</v>
      </c>
      <c r="AR232" s="46"/>
      <c r="AS232" s="46"/>
      <c r="AT232" s="46"/>
      <c r="AU232" s="46"/>
      <c r="AV232" s="82" t="str">
        <f t="shared" si="35"/>
        <v>02.2024</v>
      </c>
      <c r="AW232" s="128" t="str">
        <f t="shared" si="37"/>
        <v>LUNA</v>
      </c>
      <c r="AX232" s="46"/>
    </row>
    <row r="233" spans="2:50" x14ac:dyDescent="0.2">
      <c r="B233" s="86" t="s">
        <v>331</v>
      </c>
      <c r="C233" s="127" t="b">
        <v>0</v>
      </c>
      <c r="D233" s="46" t="s">
        <v>448</v>
      </c>
      <c r="E233" s="46" t="str">
        <f t="shared" si="34"/>
        <v>2024</v>
      </c>
      <c r="F233" s="48" t="s">
        <v>94</v>
      </c>
      <c r="G233" s="98" t="s">
        <v>95</v>
      </c>
      <c r="H233" s="48" t="s">
        <v>115</v>
      </c>
      <c r="I233" s="115">
        <f t="shared" si="38"/>
        <v>0</v>
      </c>
      <c r="J233" s="38">
        <v>0</v>
      </c>
      <c r="K233" s="38">
        <v>0</v>
      </c>
      <c r="L233" s="106">
        <f t="shared" si="36"/>
        <v>0</v>
      </c>
      <c r="M233" s="38"/>
      <c r="N233" s="38"/>
      <c r="O233" s="38">
        <f t="shared" si="39"/>
        <v>0</v>
      </c>
      <c r="P233" s="106"/>
      <c r="Q233" s="106"/>
      <c r="R233" s="38"/>
      <c r="S233" s="38">
        <v>3.12</v>
      </c>
      <c r="T233" s="38">
        <v>0</v>
      </c>
      <c r="U233" s="38">
        <v>0</v>
      </c>
      <c r="V233" s="38">
        <v>0</v>
      </c>
      <c r="W233" s="38">
        <v>0</v>
      </c>
      <c r="X233" s="38">
        <v>0</v>
      </c>
      <c r="Y233" s="38"/>
      <c r="Z233" s="38">
        <v>0</v>
      </c>
      <c r="AA233" s="38">
        <v>0</v>
      </c>
      <c r="AB233" s="38"/>
      <c r="AC233" s="38">
        <v>0</v>
      </c>
      <c r="AD233" s="38">
        <v>0</v>
      </c>
      <c r="AE233" s="38"/>
      <c r="AF233" s="38"/>
      <c r="AG233" s="38"/>
      <c r="AH233" s="38">
        <v>0</v>
      </c>
      <c r="AI233" s="38">
        <v>0</v>
      </c>
      <c r="AJ233" s="38">
        <f t="shared" si="40"/>
        <v>0</v>
      </c>
      <c r="AK233" s="38"/>
      <c r="AL233" s="38"/>
      <c r="AM233" s="48">
        <f>VLOOKUP(B233,'[1]JC 29.02.2024 16_Bimed_final'!$A$2:$AG$259,29,0)</f>
        <v>0</v>
      </c>
      <c r="AN233" s="48">
        <f>VLOOKUP(B233,'[1]JC 29.02.2024 16_Bimed_final'!$A$2:$AG$259,30,0)</f>
        <v>19000063</v>
      </c>
      <c r="AO233" s="48" t="str">
        <f>VLOOKUP(B233,'[1]JC 29.02.2024 16_Bimed_final'!$A$2:$AG$259,31,0)</f>
        <v>09.02.2024</v>
      </c>
      <c r="AP233" s="48">
        <f>VLOOKUP(B233,'[1]JC 29.02.2024 16_Bimed_final'!$A$2:$AG$259,32,0)</f>
        <v>5.04</v>
      </c>
      <c r="AQ233" s="48" t="str">
        <f>VLOOKUP(B233,'[1]JC 29.02.2024 16_Bimed_final'!$A$2:$AG$259,33,0)</f>
        <v>RON</v>
      </c>
      <c r="AR233" s="46"/>
      <c r="AS233" s="46"/>
      <c r="AT233" s="46"/>
      <c r="AU233" s="46"/>
      <c r="AV233" s="82" t="str">
        <f t="shared" si="35"/>
        <v>02.2024</v>
      </c>
      <c r="AW233" s="128" t="str">
        <f t="shared" si="37"/>
        <v>LUNA</v>
      </c>
      <c r="AX233" s="46"/>
    </row>
    <row r="234" spans="2:50" x14ac:dyDescent="0.2">
      <c r="B234" s="86" t="s">
        <v>332</v>
      </c>
      <c r="C234" s="127" t="b">
        <v>0</v>
      </c>
      <c r="D234" s="46" t="s">
        <v>448</v>
      </c>
      <c r="E234" s="46" t="str">
        <f t="shared" si="34"/>
        <v>2024</v>
      </c>
      <c r="F234" s="48" t="s">
        <v>94</v>
      </c>
      <c r="G234" s="98" t="s">
        <v>95</v>
      </c>
      <c r="H234" s="48" t="s">
        <v>115</v>
      </c>
      <c r="I234" s="115">
        <f t="shared" si="38"/>
        <v>0</v>
      </c>
      <c r="J234" s="38">
        <v>0</v>
      </c>
      <c r="K234" s="38">
        <v>0</v>
      </c>
      <c r="L234" s="106">
        <f t="shared" si="36"/>
        <v>0</v>
      </c>
      <c r="M234" s="38"/>
      <c r="N234" s="38"/>
      <c r="O234" s="38">
        <f t="shared" si="39"/>
        <v>0</v>
      </c>
      <c r="P234" s="106"/>
      <c r="Q234" s="106"/>
      <c r="R234" s="38"/>
      <c r="S234" s="38">
        <v>1.97</v>
      </c>
      <c r="T234" s="38">
        <v>0</v>
      </c>
      <c r="U234" s="38">
        <v>0</v>
      </c>
      <c r="V234" s="38">
        <v>0</v>
      </c>
      <c r="W234" s="38">
        <v>0</v>
      </c>
      <c r="X234" s="38">
        <v>0</v>
      </c>
      <c r="Y234" s="38"/>
      <c r="Z234" s="38">
        <v>0</v>
      </c>
      <c r="AA234" s="38">
        <v>0</v>
      </c>
      <c r="AB234" s="38"/>
      <c r="AC234" s="38">
        <v>0</v>
      </c>
      <c r="AD234" s="38">
        <v>0</v>
      </c>
      <c r="AE234" s="38"/>
      <c r="AF234" s="38"/>
      <c r="AG234" s="38"/>
      <c r="AH234" s="38">
        <v>0</v>
      </c>
      <c r="AI234" s="38">
        <v>0</v>
      </c>
      <c r="AJ234" s="38">
        <f t="shared" si="40"/>
        <v>0</v>
      </c>
      <c r="AK234" s="38"/>
      <c r="AL234" s="38"/>
      <c r="AM234" s="48" t="str">
        <f>VLOOKUP(B234,'[1]JC 29.02.2024 16_Bimed_final'!$A$2:$AG$259,29,0)</f>
        <v>F: 19928553 UNICR LEASING</v>
      </c>
      <c r="AN234" s="48">
        <f>VLOOKUP(B234,'[1]JC 29.02.2024 16_Bimed_final'!$A$2:$AG$259,30,0)</f>
        <v>19000064</v>
      </c>
      <c r="AO234" s="48" t="str">
        <f>VLOOKUP(B234,'[1]JC 29.02.2024 16_Bimed_final'!$A$2:$AG$259,31,0)</f>
        <v>09.02.2024</v>
      </c>
      <c r="AP234" s="48">
        <f>VLOOKUP(B234,'[1]JC 29.02.2024 16_Bimed_final'!$A$2:$AG$259,32,0)</f>
        <v>5.04</v>
      </c>
      <c r="AQ234" s="48" t="str">
        <f>VLOOKUP(B234,'[1]JC 29.02.2024 16_Bimed_final'!$A$2:$AG$259,33,0)</f>
        <v>RON</v>
      </c>
      <c r="AR234" s="46"/>
      <c r="AS234" s="46"/>
      <c r="AT234" s="46"/>
      <c r="AU234" s="46"/>
      <c r="AV234" s="82" t="str">
        <f t="shared" si="35"/>
        <v>02.2024</v>
      </c>
      <c r="AW234" s="128" t="str">
        <f t="shared" si="37"/>
        <v>LUNA</v>
      </c>
      <c r="AX234" s="46"/>
    </row>
    <row r="235" spans="2:50" x14ac:dyDescent="0.2">
      <c r="B235" s="86" t="s">
        <v>333</v>
      </c>
      <c r="C235" s="127" t="b">
        <v>0</v>
      </c>
      <c r="D235" s="46" t="s">
        <v>448</v>
      </c>
      <c r="E235" s="46" t="str">
        <f t="shared" si="34"/>
        <v>2024</v>
      </c>
      <c r="F235" s="48" t="s">
        <v>94</v>
      </c>
      <c r="G235" s="98" t="s">
        <v>95</v>
      </c>
      <c r="H235" s="48" t="s">
        <v>115</v>
      </c>
      <c r="I235" s="115">
        <f t="shared" si="38"/>
        <v>0</v>
      </c>
      <c r="J235" s="38">
        <v>0</v>
      </c>
      <c r="K235" s="38">
        <v>0</v>
      </c>
      <c r="L235" s="106">
        <f t="shared" si="36"/>
        <v>0</v>
      </c>
      <c r="M235" s="38"/>
      <c r="N235" s="38"/>
      <c r="O235" s="38">
        <f t="shared" si="39"/>
        <v>0</v>
      </c>
      <c r="P235" s="106"/>
      <c r="Q235" s="106"/>
      <c r="R235" s="38"/>
      <c r="S235" s="38">
        <v>4.8899999999999997</v>
      </c>
      <c r="T235" s="38">
        <v>0</v>
      </c>
      <c r="U235" s="38">
        <v>0</v>
      </c>
      <c r="V235" s="38">
        <v>0</v>
      </c>
      <c r="W235" s="38">
        <v>0</v>
      </c>
      <c r="X235" s="38">
        <v>0</v>
      </c>
      <c r="Y235" s="38"/>
      <c r="Z235" s="38">
        <v>0</v>
      </c>
      <c r="AA235" s="38">
        <v>0</v>
      </c>
      <c r="AB235" s="38"/>
      <c r="AC235" s="38">
        <v>0</v>
      </c>
      <c r="AD235" s="38">
        <v>0</v>
      </c>
      <c r="AE235" s="38"/>
      <c r="AF235" s="38"/>
      <c r="AG235" s="38"/>
      <c r="AH235" s="38">
        <v>0</v>
      </c>
      <c r="AI235" s="38">
        <v>0</v>
      </c>
      <c r="AJ235" s="38">
        <f t="shared" si="40"/>
        <v>0</v>
      </c>
      <c r="AK235" s="38"/>
      <c r="AL235" s="38"/>
      <c r="AM235" s="48" t="str">
        <f>VLOOKUP(B235,'[1]JC 29.02.2024 16_Bimed_final'!$A$2:$AG$259,29,0)</f>
        <v>F: 19928786 UNICR LEASING</v>
      </c>
      <c r="AN235" s="48">
        <f>VLOOKUP(B235,'[1]JC 29.02.2024 16_Bimed_final'!$A$2:$AG$259,30,0)</f>
        <v>19000065</v>
      </c>
      <c r="AO235" s="48" t="str">
        <f>VLOOKUP(B235,'[1]JC 29.02.2024 16_Bimed_final'!$A$2:$AG$259,31,0)</f>
        <v>09.02.2024</v>
      </c>
      <c r="AP235" s="48">
        <f>VLOOKUP(B235,'[1]JC 29.02.2024 16_Bimed_final'!$A$2:$AG$259,32,0)</f>
        <v>5.04</v>
      </c>
      <c r="AQ235" s="48" t="str">
        <f>VLOOKUP(B235,'[1]JC 29.02.2024 16_Bimed_final'!$A$2:$AG$259,33,0)</f>
        <v>RON</v>
      </c>
      <c r="AR235" s="46"/>
      <c r="AS235" s="46"/>
      <c r="AT235" s="46"/>
      <c r="AU235" s="46"/>
      <c r="AV235" s="82" t="str">
        <f t="shared" si="35"/>
        <v>02.2024</v>
      </c>
      <c r="AW235" s="128" t="str">
        <f t="shared" si="37"/>
        <v>LUNA</v>
      </c>
      <c r="AX235" s="46"/>
    </row>
    <row r="236" spans="2:50" x14ac:dyDescent="0.2">
      <c r="B236" s="86" t="s">
        <v>334</v>
      </c>
      <c r="C236" s="127" t="b">
        <v>0</v>
      </c>
      <c r="D236" s="46" t="s">
        <v>448</v>
      </c>
      <c r="E236" s="46" t="str">
        <f t="shared" si="34"/>
        <v>2024</v>
      </c>
      <c r="F236" s="48" t="s">
        <v>94</v>
      </c>
      <c r="G236" s="98" t="s">
        <v>95</v>
      </c>
      <c r="H236" s="48" t="s">
        <v>115</v>
      </c>
      <c r="I236" s="115">
        <f t="shared" si="38"/>
        <v>0</v>
      </c>
      <c r="J236" s="38">
        <v>0</v>
      </c>
      <c r="K236" s="38">
        <v>0</v>
      </c>
      <c r="L236" s="106">
        <f t="shared" si="36"/>
        <v>0</v>
      </c>
      <c r="M236" s="38"/>
      <c r="N236" s="38"/>
      <c r="O236" s="38">
        <f t="shared" si="39"/>
        <v>0</v>
      </c>
      <c r="P236" s="106"/>
      <c r="Q236" s="106"/>
      <c r="R236" s="38"/>
      <c r="S236" s="38">
        <v>3.98</v>
      </c>
      <c r="T236" s="38">
        <v>0</v>
      </c>
      <c r="U236" s="38">
        <v>0</v>
      </c>
      <c r="V236" s="38">
        <v>0</v>
      </c>
      <c r="W236" s="38">
        <v>0</v>
      </c>
      <c r="X236" s="38">
        <v>0</v>
      </c>
      <c r="Y236" s="38"/>
      <c r="Z236" s="38">
        <v>0</v>
      </c>
      <c r="AA236" s="38">
        <v>0</v>
      </c>
      <c r="AB236" s="38"/>
      <c r="AC236" s="38">
        <v>0</v>
      </c>
      <c r="AD236" s="38">
        <v>0</v>
      </c>
      <c r="AE236" s="38"/>
      <c r="AF236" s="38"/>
      <c r="AG236" s="38"/>
      <c r="AH236" s="38">
        <v>0</v>
      </c>
      <c r="AI236" s="38">
        <v>0</v>
      </c>
      <c r="AJ236" s="38">
        <f t="shared" si="40"/>
        <v>0</v>
      </c>
      <c r="AK236" s="38"/>
      <c r="AL236" s="38"/>
      <c r="AM236" s="48" t="str">
        <f>VLOOKUP(B236,'[1]JC 29.02.2024 16_Bimed_final'!$A$2:$AG$259,29,0)</f>
        <v>F: 19929168 UNICR LEASING</v>
      </c>
      <c r="AN236" s="48">
        <f>VLOOKUP(B236,'[1]JC 29.02.2024 16_Bimed_final'!$A$2:$AG$259,30,0)</f>
        <v>19000066</v>
      </c>
      <c r="AO236" s="48" t="str">
        <f>VLOOKUP(B236,'[1]JC 29.02.2024 16_Bimed_final'!$A$2:$AG$259,31,0)</f>
        <v>09.02.2024</v>
      </c>
      <c r="AP236" s="48">
        <f>VLOOKUP(B236,'[1]JC 29.02.2024 16_Bimed_final'!$A$2:$AG$259,32,0)</f>
        <v>5.04</v>
      </c>
      <c r="AQ236" s="48" t="str">
        <f>VLOOKUP(B236,'[1]JC 29.02.2024 16_Bimed_final'!$A$2:$AG$259,33,0)</f>
        <v>RON</v>
      </c>
      <c r="AR236" s="46"/>
      <c r="AS236" s="46"/>
      <c r="AT236" s="46"/>
      <c r="AU236" s="46"/>
      <c r="AV236" s="82" t="str">
        <f t="shared" si="35"/>
        <v>02.2024</v>
      </c>
      <c r="AW236" s="128" t="str">
        <f t="shared" si="37"/>
        <v>LUNA</v>
      </c>
      <c r="AX236" s="46"/>
    </row>
    <row r="237" spans="2:50" x14ac:dyDescent="0.2">
      <c r="B237" s="86" t="s">
        <v>335</v>
      </c>
      <c r="C237" s="127" t="b">
        <v>0</v>
      </c>
      <c r="D237" s="46" t="s">
        <v>448</v>
      </c>
      <c r="E237" s="46" t="str">
        <f t="shared" si="34"/>
        <v>2024</v>
      </c>
      <c r="F237" s="48" t="s">
        <v>94</v>
      </c>
      <c r="G237" s="98" t="s">
        <v>95</v>
      </c>
      <c r="H237" s="48" t="s">
        <v>115</v>
      </c>
      <c r="I237" s="115">
        <f t="shared" si="38"/>
        <v>0</v>
      </c>
      <c r="J237" s="38">
        <v>0</v>
      </c>
      <c r="K237" s="38">
        <v>0</v>
      </c>
      <c r="L237" s="106">
        <f t="shared" si="36"/>
        <v>0</v>
      </c>
      <c r="M237" s="38"/>
      <c r="N237" s="38"/>
      <c r="O237" s="38">
        <f t="shared" si="39"/>
        <v>0</v>
      </c>
      <c r="P237" s="106"/>
      <c r="Q237" s="106"/>
      <c r="R237" s="38"/>
      <c r="S237" s="38">
        <v>2.82</v>
      </c>
      <c r="T237" s="38">
        <v>0</v>
      </c>
      <c r="U237" s="38">
        <v>0</v>
      </c>
      <c r="V237" s="38">
        <v>0</v>
      </c>
      <c r="W237" s="38">
        <v>0</v>
      </c>
      <c r="X237" s="38">
        <v>0</v>
      </c>
      <c r="Y237" s="38"/>
      <c r="Z237" s="38">
        <v>0</v>
      </c>
      <c r="AA237" s="38">
        <v>0</v>
      </c>
      <c r="AB237" s="38"/>
      <c r="AC237" s="38">
        <v>0</v>
      </c>
      <c r="AD237" s="38">
        <v>0</v>
      </c>
      <c r="AE237" s="38"/>
      <c r="AF237" s="38"/>
      <c r="AG237" s="38"/>
      <c r="AH237" s="38">
        <v>0</v>
      </c>
      <c r="AI237" s="38">
        <v>0</v>
      </c>
      <c r="AJ237" s="38">
        <f t="shared" si="40"/>
        <v>0</v>
      </c>
      <c r="AK237" s="38"/>
      <c r="AL237" s="38"/>
      <c r="AM237" s="48" t="str">
        <f>VLOOKUP(B237,'[1]JC 29.02.2024 16_Bimed_final'!$A$2:$AG$259,29,0)</f>
        <v>F: 19929171 UNICR LEASING</v>
      </c>
      <c r="AN237" s="48">
        <f>VLOOKUP(B237,'[1]JC 29.02.2024 16_Bimed_final'!$A$2:$AG$259,30,0)</f>
        <v>19000067</v>
      </c>
      <c r="AO237" s="48" t="str">
        <f>VLOOKUP(B237,'[1]JC 29.02.2024 16_Bimed_final'!$A$2:$AG$259,31,0)</f>
        <v>09.02.2024</v>
      </c>
      <c r="AP237" s="48">
        <f>VLOOKUP(B237,'[1]JC 29.02.2024 16_Bimed_final'!$A$2:$AG$259,32,0)</f>
        <v>5.04</v>
      </c>
      <c r="AQ237" s="48" t="str">
        <f>VLOOKUP(B237,'[1]JC 29.02.2024 16_Bimed_final'!$A$2:$AG$259,33,0)</f>
        <v>RON</v>
      </c>
      <c r="AR237" s="46"/>
      <c r="AS237" s="46"/>
      <c r="AT237" s="46"/>
      <c r="AU237" s="46"/>
      <c r="AV237" s="82" t="str">
        <f t="shared" si="35"/>
        <v>02.2024</v>
      </c>
      <c r="AW237" s="128" t="str">
        <f t="shared" si="37"/>
        <v>LUNA</v>
      </c>
      <c r="AX237" s="46"/>
    </row>
    <row r="238" spans="2:50" x14ac:dyDescent="0.2">
      <c r="B238" s="86" t="s">
        <v>336</v>
      </c>
      <c r="C238" s="127" t="b">
        <v>0</v>
      </c>
      <c r="D238" s="46" t="s">
        <v>448</v>
      </c>
      <c r="E238" s="46" t="str">
        <f t="shared" si="34"/>
        <v>2024</v>
      </c>
      <c r="F238" s="48" t="s">
        <v>94</v>
      </c>
      <c r="G238" s="98" t="s">
        <v>95</v>
      </c>
      <c r="H238" s="48" t="s">
        <v>115</v>
      </c>
      <c r="I238" s="115">
        <f t="shared" si="38"/>
        <v>0</v>
      </c>
      <c r="J238" s="38">
        <v>0</v>
      </c>
      <c r="K238" s="38">
        <v>0</v>
      </c>
      <c r="L238" s="106">
        <f t="shared" si="36"/>
        <v>0</v>
      </c>
      <c r="M238" s="38"/>
      <c r="N238" s="38"/>
      <c r="O238" s="38">
        <f t="shared" si="39"/>
        <v>0</v>
      </c>
      <c r="P238" s="106"/>
      <c r="Q238" s="106"/>
      <c r="R238" s="38"/>
      <c r="S238" s="38">
        <v>8.4700000000000006</v>
      </c>
      <c r="T238" s="38">
        <v>0</v>
      </c>
      <c r="U238" s="38">
        <v>0</v>
      </c>
      <c r="V238" s="38">
        <v>0</v>
      </c>
      <c r="W238" s="38">
        <v>0</v>
      </c>
      <c r="X238" s="38">
        <v>0</v>
      </c>
      <c r="Y238" s="38"/>
      <c r="Z238" s="38">
        <v>0</v>
      </c>
      <c r="AA238" s="38">
        <v>0</v>
      </c>
      <c r="AB238" s="38"/>
      <c r="AC238" s="38">
        <v>0</v>
      </c>
      <c r="AD238" s="38">
        <v>0</v>
      </c>
      <c r="AE238" s="38"/>
      <c r="AF238" s="38"/>
      <c r="AG238" s="38"/>
      <c r="AH238" s="38">
        <v>0</v>
      </c>
      <c r="AI238" s="38">
        <v>0</v>
      </c>
      <c r="AJ238" s="38">
        <f t="shared" si="40"/>
        <v>0</v>
      </c>
      <c r="AK238" s="38"/>
      <c r="AL238" s="38"/>
      <c r="AM238" s="48" t="str">
        <f>VLOOKUP(B238,'[1]JC 29.02.2024 16_Bimed_final'!$A$2:$AG$259,29,0)</f>
        <v>F: 19929199 UNICR LEASING</v>
      </c>
      <c r="AN238" s="48">
        <f>VLOOKUP(B238,'[1]JC 29.02.2024 16_Bimed_final'!$A$2:$AG$259,30,0)</f>
        <v>19000068</v>
      </c>
      <c r="AO238" s="48" t="str">
        <f>VLOOKUP(B238,'[1]JC 29.02.2024 16_Bimed_final'!$A$2:$AG$259,31,0)</f>
        <v>09.02.2024</v>
      </c>
      <c r="AP238" s="48">
        <f>VLOOKUP(B238,'[1]JC 29.02.2024 16_Bimed_final'!$A$2:$AG$259,32,0)</f>
        <v>5.04</v>
      </c>
      <c r="AQ238" s="48" t="str">
        <f>VLOOKUP(B238,'[1]JC 29.02.2024 16_Bimed_final'!$A$2:$AG$259,33,0)</f>
        <v>RON</v>
      </c>
      <c r="AR238" s="46"/>
      <c r="AS238" s="46"/>
      <c r="AT238" s="46"/>
      <c r="AU238" s="46"/>
      <c r="AV238" s="82" t="str">
        <f t="shared" si="35"/>
        <v>02.2024</v>
      </c>
      <c r="AW238" s="128" t="str">
        <f t="shared" si="37"/>
        <v>LUNA</v>
      </c>
      <c r="AX238" s="46"/>
    </row>
    <row r="239" spans="2:50" x14ac:dyDescent="0.2">
      <c r="B239" s="86" t="s">
        <v>337</v>
      </c>
      <c r="C239" s="127" t="b">
        <v>0</v>
      </c>
      <c r="D239" s="46" t="s">
        <v>448</v>
      </c>
      <c r="E239" s="46" t="str">
        <f t="shared" si="34"/>
        <v>2024</v>
      </c>
      <c r="F239" s="48" t="s">
        <v>94</v>
      </c>
      <c r="G239" s="98" t="s">
        <v>95</v>
      </c>
      <c r="H239" s="48" t="s">
        <v>115</v>
      </c>
      <c r="I239" s="115">
        <f t="shared" si="38"/>
        <v>0</v>
      </c>
      <c r="J239" s="38">
        <v>0</v>
      </c>
      <c r="K239" s="38">
        <v>0</v>
      </c>
      <c r="L239" s="106">
        <f t="shared" si="36"/>
        <v>0</v>
      </c>
      <c r="M239" s="38"/>
      <c r="N239" s="38"/>
      <c r="O239" s="38">
        <f t="shared" si="39"/>
        <v>0</v>
      </c>
      <c r="P239" s="106"/>
      <c r="Q239" s="106"/>
      <c r="R239" s="38"/>
      <c r="S239" s="38">
        <v>1.01</v>
      </c>
      <c r="T239" s="38">
        <v>0</v>
      </c>
      <c r="U239" s="38">
        <v>0</v>
      </c>
      <c r="V239" s="38">
        <v>0</v>
      </c>
      <c r="W239" s="38">
        <v>0</v>
      </c>
      <c r="X239" s="38">
        <v>0</v>
      </c>
      <c r="Y239" s="38"/>
      <c r="Z239" s="38">
        <v>0</v>
      </c>
      <c r="AA239" s="38">
        <v>0</v>
      </c>
      <c r="AB239" s="38"/>
      <c r="AC239" s="38">
        <v>0</v>
      </c>
      <c r="AD239" s="38">
        <v>0</v>
      </c>
      <c r="AE239" s="38"/>
      <c r="AF239" s="38"/>
      <c r="AG239" s="38"/>
      <c r="AH239" s="38">
        <v>0</v>
      </c>
      <c r="AI239" s="38">
        <v>0</v>
      </c>
      <c r="AJ239" s="38">
        <f t="shared" si="40"/>
        <v>0</v>
      </c>
      <c r="AK239" s="38"/>
      <c r="AL239" s="38"/>
      <c r="AM239" s="48" t="str">
        <f>VLOOKUP(B239,'[1]JC 29.02.2024 16_Bimed_final'!$A$2:$AG$259,29,0)</f>
        <v>F: 19930035 UNICR LEASING</v>
      </c>
      <c r="AN239" s="48">
        <f>VLOOKUP(B239,'[1]JC 29.02.2024 16_Bimed_final'!$A$2:$AG$259,30,0)</f>
        <v>19000069</v>
      </c>
      <c r="AO239" s="48" t="str">
        <f>VLOOKUP(B239,'[1]JC 29.02.2024 16_Bimed_final'!$A$2:$AG$259,31,0)</f>
        <v>09.02.2024</v>
      </c>
      <c r="AP239" s="48">
        <f>VLOOKUP(B239,'[1]JC 29.02.2024 16_Bimed_final'!$A$2:$AG$259,32,0)</f>
        <v>5.04</v>
      </c>
      <c r="AQ239" s="48" t="str">
        <f>VLOOKUP(B239,'[1]JC 29.02.2024 16_Bimed_final'!$A$2:$AG$259,33,0)</f>
        <v>RON</v>
      </c>
      <c r="AR239" s="46"/>
      <c r="AS239" s="46"/>
      <c r="AT239" s="46"/>
      <c r="AU239" s="46"/>
      <c r="AV239" s="82" t="str">
        <f t="shared" si="35"/>
        <v>02.2024</v>
      </c>
      <c r="AW239" s="128" t="str">
        <f t="shared" si="37"/>
        <v>LUNA</v>
      </c>
      <c r="AX239" s="46"/>
    </row>
    <row r="240" spans="2:50" x14ac:dyDescent="0.2">
      <c r="B240" s="86" t="s">
        <v>338</v>
      </c>
      <c r="C240" s="127" t="b">
        <v>0</v>
      </c>
      <c r="D240" s="46" t="s">
        <v>448</v>
      </c>
      <c r="E240" s="46" t="str">
        <f t="shared" si="34"/>
        <v>2024</v>
      </c>
      <c r="F240" s="48" t="s">
        <v>94</v>
      </c>
      <c r="G240" s="98" t="s">
        <v>95</v>
      </c>
      <c r="H240" s="48" t="s">
        <v>115</v>
      </c>
      <c r="I240" s="115">
        <f t="shared" si="38"/>
        <v>0</v>
      </c>
      <c r="J240" s="38">
        <v>0</v>
      </c>
      <c r="K240" s="38">
        <v>0</v>
      </c>
      <c r="L240" s="106">
        <f t="shared" si="36"/>
        <v>0</v>
      </c>
      <c r="M240" s="38"/>
      <c r="N240" s="38"/>
      <c r="O240" s="38">
        <f t="shared" si="39"/>
        <v>0</v>
      </c>
      <c r="P240" s="106"/>
      <c r="Q240" s="106"/>
      <c r="R240" s="38"/>
      <c r="S240" s="38">
        <v>4.9400000000000004</v>
      </c>
      <c r="T240" s="38">
        <v>0</v>
      </c>
      <c r="U240" s="38">
        <v>0</v>
      </c>
      <c r="V240" s="38">
        <v>0</v>
      </c>
      <c r="W240" s="38">
        <v>0</v>
      </c>
      <c r="X240" s="38">
        <v>0</v>
      </c>
      <c r="Y240" s="38"/>
      <c r="Z240" s="38">
        <v>0</v>
      </c>
      <c r="AA240" s="38">
        <v>0</v>
      </c>
      <c r="AB240" s="38"/>
      <c r="AC240" s="38">
        <v>0</v>
      </c>
      <c r="AD240" s="38">
        <v>0</v>
      </c>
      <c r="AE240" s="38"/>
      <c r="AF240" s="38"/>
      <c r="AG240" s="38"/>
      <c r="AH240" s="38">
        <v>0</v>
      </c>
      <c r="AI240" s="38">
        <v>0</v>
      </c>
      <c r="AJ240" s="38">
        <f t="shared" si="40"/>
        <v>0</v>
      </c>
      <c r="AK240" s="38"/>
      <c r="AL240" s="38"/>
      <c r="AM240" s="48" t="str">
        <f>VLOOKUP(B240,'[1]JC 29.02.2024 16_Bimed_final'!$A$2:$AG$259,29,0)</f>
        <v>F: 19930049 UNICR LEASING</v>
      </c>
      <c r="AN240" s="48">
        <f>VLOOKUP(B240,'[1]JC 29.02.2024 16_Bimed_final'!$A$2:$AG$259,30,0)</f>
        <v>19000070</v>
      </c>
      <c r="AO240" s="48" t="str">
        <f>VLOOKUP(B240,'[1]JC 29.02.2024 16_Bimed_final'!$A$2:$AG$259,31,0)</f>
        <v>09.02.2024</v>
      </c>
      <c r="AP240" s="48">
        <f>VLOOKUP(B240,'[1]JC 29.02.2024 16_Bimed_final'!$A$2:$AG$259,32,0)</f>
        <v>5.04</v>
      </c>
      <c r="AQ240" s="48" t="str">
        <f>VLOOKUP(B240,'[1]JC 29.02.2024 16_Bimed_final'!$A$2:$AG$259,33,0)</f>
        <v>RON</v>
      </c>
      <c r="AR240" s="46"/>
      <c r="AS240" s="46"/>
      <c r="AT240" s="46"/>
      <c r="AU240" s="46"/>
      <c r="AV240" s="82" t="str">
        <f t="shared" si="35"/>
        <v>02.2024</v>
      </c>
      <c r="AW240" s="128" t="str">
        <f t="shared" si="37"/>
        <v>LUNA</v>
      </c>
      <c r="AX240" s="46"/>
    </row>
    <row r="241" spans="2:50" x14ac:dyDescent="0.2">
      <c r="B241" s="86" t="s">
        <v>429</v>
      </c>
      <c r="C241" s="127" t="b">
        <v>0</v>
      </c>
      <c r="D241" s="46" t="s">
        <v>448</v>
      </c>
      <c r="E241" s="46" t="str">
        <f t="shared" si="34"/>
        <v>2024</v>
      </c>
      <c r="F241" s="48" t="s">
        <v>94</v>
      </c>
      <c r="G241" s="98" t="s">
        <v>95</v>
      </c>
      <c r="H241" s="48" t="s">
        <v>115</v>
      </c>
      <c r="I241" s="115">
        <f t="shared" si="38"/>
        <v>0</v>
      </c>
      <c r="J241" s="38">
        <v>0</v>
      </c>
      <c r="K241" s="38">
        <v>0</v>
      </c>
      <c r="L241" s="106">
        <f t="shared" si="36"/>
        <v>0</v>
      </c>
      <c r="M241" s="38"/>
      <c r="N241" s="38"/>
      <c r="O241" s="38">
        <f t="shared" si="39"/>
        <v>0</v>
      </c>
      <c r="P241" s="106"/>
      <c r="Q241" s="106"/>
      <c r="R241" s="38"/>
      <c r="S241" s="38">
        <v>3.48</v>
      </c>
      <c r="T241" s="38">
        <v>0</v>
      </c>
      <c r="U241" s="38">
        <v>0</v>
      </c>
      <c r="V241" s="38">
        <v>0</v>
      </c>
      <c r="W241" s="38">
        <v>0</v>
      </c>
      <c r="X241" s="38">
        <v>0</v>
      </c>
      <c r="Y241" s="38"/>
      <c r="Z241" s="38">
        <v>0</v>
      </c>
      <c r="AA241" s="38">
        <v>0</v>
      </c>
      <c r="AB241" s="38"/>
      <c r="AC241" s="38">
        <v>0</v>
      </c>
      <c r="AD241" s="38">
        <v>0</v>
      </c>
      <c r="AE241" s="38"/>
      <c r="AF241" s="38"/>
      <c r="AG241" s="38"/>
      <c r="AH241" s="38">
        <v>0</v>
      </c>
      <c r="AI241" s="38">
        <v>0</v>
      </c>
      <c r="AJ241" s="38">
        <f t="shared" si="40"/>
        <v>0</v>
      </c>
      <c r="AK241" s="38"/>
      <c r="AL241" s="38"/>
      <c r="AM241" s="48" t="str">
        <f>VLOOKUP(B241,'[1]JC 29.02.2024 16_Bimed_final'!$A$2:$AG$259,29,0)</f>
        <v>F.19929776-UNICREDIT LEAS</v>
      </c>
      <c r="AN241" s="48">
        <f>VLOOKUP(B241,'[1]JC 29.02.2024 16_Bimed_final'!$A$2:$AG$259,30,0)</f>
        <v>19000141</v>
      </c>
      <c r="AO241" s="48" t="str">
        <f>VLOOKUP(B241,'[1]JC 29.02.2024 16_Bimed_final'!$A$2:$AG$259,31,0)</f>
        <v>09.02.2024</v>
      </c>
      <c r="AP241" s="48">
        <f>VLOOKUP(B241,'[1]JC 29.02.2024 16_Bimed_final'!$A$2:$AG$259,32,0)</f>
        <v>5.04</v>
      </c>
      <c r="AQ241" s="48" t="str">
        <f>VLOOKUP(B241,'[1]JC 29.02.2024 16_Bimed_final'!$A$2:$AG$259,33,0)</f>
        <v>RON</v>
      </c>
      <c r="AR241" s="46"/>
      <c r="AS241" s="46"/>
      <c r="AT241" s="46"/>
      <c r="AU241" s="46"/>
      <c r="AV241" s="82" t="str">
        <f t="shared" si="35"/>
        <v>02.2024</v>
      </c>
      <c r="AW241" s="128" t="str">
        <f t="shared" si="37"/>
        <v>LUNA</v>
      </c>
      <c r="AX241" s="46"/>
    </row>
    <row r="242" spans="2:50" x14ac:dyDescent="0.2">
      <c r="B242" s="86" t="s">
        <v>430</v>
      </c>
      <c r="C242" s="127" t="b">
        <v>0</v>
      </c>
      <c r="D242" s="46" t="s">
        <v>448</v>
      </c>
      <c r="E242" s="46" t="str">
        <f t="shared" si="34"/>
        <v>2024</v>
      </c>
      <c r="F242" s="48" t="s">
        <v>94</v>
      </c>
      <c r="G242" s="98" t="s">
        <v>95</v>
      </c>
      <c r="H242" s="48" t="s">
        <v>115</v>
      </c>
      <c r="I242" s="115">
        <f t="shared" si="38"/>
        <v>0</v>
      </c>
      <c r="J242" s="38">
        <v>0</v>
      </c>
      <c r="K242" s="38">
        <v>0</v>
      </c>
      <c r="L242" s="106">
        <f t="shared" si="36"/>
        <v>0</v>
      </c>
      <c r="M242" s="38"/>
      <c r="N242" s="38"/>
      <c r="O242" s="38">
        <f t="shared" si="39"/>
        <v>0</v>
      </c>
      <c r="P242" s="106"/>
      <c r="Q242" s="106"/>
      <c r="R242" s="38"/>
      <c r="S242" s="38">
        <v>1.51</v>
      </c>
      <c r="T242" s="38">
        <v>0</v>
      </c>
      <c r="U242" s="38">
        <v>0</v>
      </c>
      <c r="V242" s="38">
        <v>0</v>
      </c>
      <c r="W242" s="38">
        <v>0</v>
      </c>
      <c r="X242" s="38">
        <v>0</v>
      </c>
      <c r="Y242" s="38"/>
      <c r="Z242" s="38">
        <v>0</v>
      </c>
      <c r="AA242" s="38">
        <v>0</v>
      </c>
      <c r="AB242" s="38"/>
      <c r="AC242" s="38">
        <v>0</v>
      </c>
      <c r="AD242" s="38">
        <v>0</v>
      </c>
      <c r="AE242" s="38"/>
      <c r="AF242" s="38"/>
      <c r="AG242" s="38"/>
      <c r="AH242" s="38">
        <v>0</v>
      </c>
      <c r="AI242" s="38">
        <v>0</v>
      </c>
      <c r="AJ242" s="38">
        <f t="shared" si="40"/>
        <v>0</v>
      </c>
      <c r="AK242" s="38"/>
      <c r="AL242" s="38"/>
      <c r="AM242" s="48" t="str">
        <f>VLOOKUP(B242,'[1]JC 29.02.2024 16_Bimed_final'!$A$2:$AG$259,29,0)</f>
        <v>F.19929642-UNICREDIT LEAS</v>
      </c>
      <c r="AN242" s="48">
        <f>VLOOKUP(B242,'[1]JC 29.02.2024 16_Bimed_final'!$A$2:$AG$259,30,0)</f>
        <v>19000142</v>
      </c>
      <c r="AO242" s="48" t="str">
        <f>VLOOKUP(B242,'[1]JC 29.02.2024 16_Bimed_final'!$A$2:$AG$259,31,0)</f>
        <v>09.02.2024</v>
      </c>
      <c r="AP242" s="48">
        <f>VLOOKUP(B242,'[1]JC 29.02.2024 16_Bimed_final'!$A$2:$AG$259,32,0)</f>
        <v>5.04</v>
      </c>
      <c r="AQ242" s="48" t="str">
        <f>VLOOKUP(B242,'[1]JC 29.02.2024 16_Bimed_final'!$A$2:$AG$259,33,0)</f>
        <v>RON</v>
      </c>
      <c r="AR242" s="46"/>
      <c r="AS242" s="46"/>
      <c r="AT242" s="46"/>
      <c r="AU242" s="46"/>
      <c r="AV242" s="82" t="str">
        <f t="shared" si="35"/>
        <v>02.2024</v>
      </c>
      <c r="AW242" s="128" t="str">
        <f t="shared" si="37"/>
        <v>LUNA</v>
      </c>
      <c r="AX242" s="46"/>
    </row>
    <row r="243" spans="2:50" x14ac:dyDescent="0.2">
      <c r="B243" s="86" t="s">
        <v>339</v>
      </c>
      <c r="C243" s="127" t="b">
        <v>0</v>
      </c>
      <c r="D243" s="46" t="s">
        <v>448</v>
      </c>
      <c r="E243" s="46" t="str">
        <f t="shared" si="34"/>
        <v>2024</v>
      </c>
      <c r="F243" s="48" t="s">
        <v>94</v>
      </c>
      <c r="G243" s="98" t="s">
        <v>95</v>
      </c>
      <c r="H243" s="48" t="s">
        <v>115</v>
      </c>
      <c r="I243" s="115">
        <f t="shared" si="38"/>
        <v>0</v>
      </c>
      <c r="J243" s="38">
        <v>0</v>
      </c>
      <c r="K243" s="38">
        <v>0</v>
      </c>
      <c r="L243" s="106">
        <f t="shared" si="36"/>
        <v>0</v>
      </c>
      <c r="M243" s="38"/>
      <c r="N243" s="38"/>
      <c r="O243" s="38">
        <f t="shared" si="39"/>
        <v>0</v>
      </c>
      <c r="P243" s="106"/>
      <c r="Q243" s="106"/>
      <c r="R243" s="38"/>
      <c r="S243" s="38">
        <v>24.65</v>
      </c>
      <c r="T243" s="38">
        <v>0</v>
      </c>
      <c r="U243" s="38">
        <v>0</v>
      </c>
      <c r="V243" s="38">
        <v>0</v>
      </c>
      <c r="W243" s="38">
        <v>0</v>
      </c>
      <c r="X243" s="38">
        <v>0</v>
      </c>
      <c r="Y243" s="38"/>
      <c r="Z243" s="38">
        <v>0</v>
      </c>
      <c r="AA243" s="38">
        <v>0</v>
      </c>
      <c r="AB243" s="38"/>
      <c r="AC243" s="38">
        <v>0</v>
      </c>
      <c r="AD243" s="38">
        <v>0</v>
      </c>
      <c r="AE243" s="38"/>
      <c r="AF243" s="38"/>
      <c r="AG243" s="38"/>
      <c r="AH243" s="38">
        <v>0</v>
      </c>
      <c r="AI243" s="38">
        <v>0</v>
      </c>
      <c r="AJ243" s="38">
        <f t="shared" si="40"/>
        <v>0</v>
      </c>
      <c r="AK243" s="38"/>
      <c r="AL243" s="38"/>
      <c r="AM243" s="48" t="str">
        <f>VLOOKUP(B243,'[1]JC 29.02.2024 16_Bimed_final'!$A$2:$AG$259,29,0)</f>
        <v>F.19929568-UNICREDIT LEAS</v>
      </c>
      <c r="AN243" s="48">
        <f>VLOOKUP(B243,'[1]JC 29.02.2024 16_Bimed_final'!$A$2:$AG$259,30,0)</f>
        <v>19000143</v>
      </c>
      <c r="AO243" s="48" t="str">
        <f>VLOOKUP(B243,'[1]JC 29.02.2024 16_Bimed_final'!$A$2:$AG$259,31,0)</f>
        <v>09.02.2024</v>
      </c>
      <c r="AP243" s="48">
        <f>VLOOKUP(B243,'[1]JC 29.02.2024 16_Bimed_final'!$A$2:$AG$259,32,0)</f>
        <v>5.04</v>
      </c>
      <c r="AQ243" s="48" t="str">
        <f>VLOOKUP(B243,'[1]JC 29.02.2024 16_Bimed_final'!$A$2:$AG$259,33,0)</f>
        <v>RON</v>
      </c>
      <c r="AR243" s="46"/>
      <c r="AS243" s="46"/>
      <c r="AT243" s="46"/>
      <c r="AU243" s="46"/>
      <c r="AV243" s="82" t="str">
        <f t="shared" si="35"/>
        <v>02.2024</v>
      </c>
      <c r="AW243" s="128" t="str">
        <f t="shared" si="37"/>
        <v>LUNA</v>
      </c>
      <c r="AX243" s="46"/>
    </row>
    <row r="244" spans="2:50" x14ac:dyDescent="0.2">
      <c r="B244" s="86" t="s">
        <v>340</v>
      </c>
      <c r="C244" s="127" t="b">
        <v>0</v>
      </c>
      <c r="D244" s="46" t="s">
        <v>448</v>
      </c>
      <c r="E244" s="46" t="str">
        <f t="shared" si="34"/>
        <v>2024</v>
      </c>
      <c r="F244" s="48" t="s">
        <v>94</v>
      </c>
      <c r="G244" s="98" t="s">
        <v>95</v>
      </c>
      <c r="H244" s="48" t="s">
        <v>115</v>
      </c>
      <c r="I244" s="115">
        <f t="shared" si="38"/>
        <v>0</v>
      </c>
      <c r="J244" s="38">
        <v>0</v>
      </c>
      <c r="K244" s="38">
        <v>0</v>
      </c>
      <c r="L244" s="106">
        <f t="shared" si="36"/>
        <v>0</v>
      </c>
      <c r="M244" s="38"/>
      <c r="N244" s="38"/>
      <c r="O244" s="38">
        <f t="shared" si="39"/>
        <v>0</v>
      </c>
      <c r="P244" s="106"/>
      <c r="Q244" s="106"/>
      <c r="R244" s="38"/>
      <c r="S244" s="38">
        <v>1.97</v>
      </c>
      <c r="T244" s="38">
        <v>0</v>
      </c>
      <c r="U244" s="38">
        <v>0</v>
      </c>
      <c r="V244" s="38">
        <v>0</v>
      </c>
      <c r="W244" s="38">
        <v>0</v>
      </c>
      <c r="X244" s="38">
        <v>0</v>
      </c>
      <c r="Y244" s="38"/>
      <c r="Z244" s="38">
        <v>0</v>
      </c>
      <c r="AA244" s="38">
        <v>0</v>
      </c>
      <c r="AB244" s="38"/>
      <c r="AC244" s="38">
        <v>0</v>
      </c>
      <c r="AD244" s="38">
        <v>0</v>
      </c>
      <c r="AE244" s="38"/>
      <c r="AF244" s="38"/>
      <c r="AG244" s="38"/>
      <c r="AH244" s="38">
        <v>0</v>
      </c>
      <c r="AI244" s="38">
        <v>0</v>
      </c>
      <c r="AJ244" s="38">
        <f t="shared" si="40"/>
        <v>0</v>
      </c>
      <c r="AK244" s="38"/>
      <c r="AL244" s="38"/>
      <c r="AM244" s="48" t="str">
        <f>VLOOKUP(B244,'[1]JC 29.02.2024 16_Bimed_final'!$A$2:$AG$259,29,0)</f>
        <v>F.19929415-UNICREDIT LEAS</v>
      </c>
      <c r="AN244" s="48">
        <f>VLOOKUP(B244,'[1]JC 29.02.2024 16_Bimed_final'!$A$2:$AG$259,30,0)</f>
        <v>19000144</v>
      </c>
      <c r="AO244" s="48" t="str">
        <f>VLOOKUP(B244,'[1]JC 29.02.2024 16_Bimed_final'!$A$2:$AG$259,31,0)</f>
        <v>09.02.2024</v>
      </c>
      <c r="AP244" s="48">
        <f>VLOOKUP(B244,'[1]JC 29.02.2024 16_Bimed_final'!$A$2:$AG$259,32,0)</f>
        <v>5.04</v>
      </c>
      <c r="AQ244" s="48" t="str">
        <f>VLOOKUP(B244,'[1]JC 29.02.2024 16_Bimed_final'!$A$2:$AG$259,33,0)</f>
        <v>RON</v>
      </c>
      <c r="AR244" s="46"/>
      <c r="AS244" s="46"/>
      <c r="AT244" s="46"/>
      <c r="AU244" s="46"/>
      <c r="AV244" s="82" t="str">
        <f t="shared" si="35"/>
        <v>02.2024</v>
      </c>
      <c r="AW244" s="128" t="str">
        <f t="shared" si="37"/>
        <v>LUNA</v>
      </c>
      <c r="AX244" s="46"/>
    </row>
    <row r="245" spans="2:50" x14ac:dyDescent="0.2">
      <c r="B245" s="86" t="s">
        <v>341</v>
      </c>
      <c r="C245" s="127" t="b">
        <v>0</v>
      </c>
      <c r="D245" s="46" t="s">
        <v>448</v>
      </c>
      <c r="E245" s="46" t="str">
        <f t="shared" si="34"/>
        <v>2024</v>
      </c>
      <c r="F245" s="48" t="s">
        <v>94</v>
      </c>
      <c r="G245" s="98" t="s">
        <v>95</v>
      </c>
      <c r="H245" s="48" t="s">
        <v>115</v>
      </c>
      <c r="I245" s="115">
        <f t="shared" si="38"/>
        <v>0</v>
      </c>
      <c r="J245" s="38">
        <v>0</v>
      </c>
      <c r="K245" s="38">
        <v>0</v>
      </c>
      <c r="L245" s="106">
        <f t="shared" si="36"/>
        <v>0</v>
      </c>
      <c r="M245" s="38"/>
      <c r="N245" s="38"/>
      <c r="O245" s="38">
        <f t="shared" si="39"/>
        <v>0</v>
      </c>
      <c r="P245" s="106"/>
      <c r="Q245" s="106"/>
      <c r="R245" s="38"/>
      <c r="S245" s="38">
        <v>14.06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/>
      <c r="Z245" s="38">
        <v>0</v>
      </c>
      <c r="AA245" s="38">
        <v>0</v>
      </c>
      <c r="AB245" s="38"/>
      <c r="AC245" s="38">
        <v>0</v>
      </c>
      <c r="AD245" s="38">
        <v>0</v>
      </c>
      <c r="AE245" s="38"/>
      <c r="AF245" s="38"/>
      <c r="AG245" s="38"/>
      <c r="AH245" s="38">
        <v>0</v>
      </c>
      <c r="AI245" s="38">
        <v>0</v>
      </c>
      <c r="AJ245" s="38">
        <f t="shared" si="40"/>
        <v>0</v>
      </c>
      <c r="AK245" s="38"/>
      <c r="AL245" s="38"/>
      <c r="AM245" s="48" t="str">
        <f>VLOOKUP(B245,'[1]JC 29.02.2024 16_Bimed_final'!$A$2:$AG$259,29,0)</f>
        <v>F.19929449-UNICREDIT LEAS</v>
      </c>
      <c r="AN245" s="48">
        <f>VLOOKUP(B245,'[1]JC 29.02.2024 16_Bimed_final'!$A$2:$AG$259,30,0)</f>
        <v>19000145</v>
      </c>
      <c r="AO245" s="48" t="str">
        <f>VLOOKUP(B245,'[1]JC 29.02.2024 16_Bimed_final'!$A$2:$AG$259,31,0)</f>
        <v>09.02.2024</v>
      </c>
      <c r="AP245" s="48">
        <f>VLOOKUP(B245,'[1]JC 29.02.2024 16_Bimed_final'!$A$2:$AG$259,32,0)</f>
        <v>5.04</v>
      </c>
      <c r="AQ245" s="48" t="str">
        <f>VLOOKUP(B245,'[1]JC 29.02.2024 16_Bimed_final'!$A$2:$AG$259,33,0)</f>
        <v>RON</v>
      </c>
      <c r="AR245" s="46"/>
      <c r="AS245" s="46"/>
      <c r="AT245" s="46"/>
      <c r="AU245" s="46"/>
      <c r="AV245" s="82" t="str">
        <f t="shared" si="35"/>
        <v>02.2024</v>
      </c>
      <c r="AW245" s="128" t="str">
        <f t="shared" si="37"/>
        <v>LUNA</v>
      </c>
      <c r="AX245" s="46"/>
    </row>
    <row r="246" spans="2:50" x14ac:dyDescent="0.2">
      <c r="B246" s="86" t="s">
        <v>431</v>
      </c>
      <c r="C246" s="127" t="b">
        <v>0</v>
      </c>
      <c r="D246" s="46" t="s">
        <v>448</v>
      </c>
      <c r="E246" s="46" t="str">
        <f t="shared" si="34"/>
        <v>2024</v>
      </c>
      <c r="F246" s="48" t="s">
        <v>94</v>
      </c>
      <c r="G246" s="98" t="s">
        <v>95</v>
      </c>
      <c r="H246" s="48" t="s">
        <v>115</v>
      </c>
      <c r="I246" s="115">
        <f t="shared" si="38"/>
        <v>0</v>
      </c>
      <c r="J246" s="38">
        <v>0</v>
      </c>
      <c r="K246" s="38">
        <v>0</v>
      </c>
      <c r="L246" s="106">
        <f t="shared" si="36"/>
        <v>0</v>
      </c>
      <c r="M246" s="38"/>
      <c r="N246" s="38"/>
      <c r="O246" s="38">
        <f t="shared" si="39"/>
        <v>0</v>
      </c>
      <c r="P246" s="106"/>
      <c r="Q246" s="106"/>
      <c r="R246" s="38"/>
      <c r="S246" s="38">
        <v>166.42</v>
      </c>
      <c r="T246" s="38">
        <v>0</v>
      </c>
      <c r="U246" s="38">
        <v>0</v>
      </c>
      <c r="V246" s="38">
        <v>0</v>
      </c>
      <c r="W246" s="38">
        <v>0</v>
      </c>
      <c r="X246" s="38">
        <v>0</v>
      </c>
      <c r="Y246" s="38"/>
      <c r="Z246" s="38">
        <v>0</v>
      </c>
      <c r="AA246" s="38">
        <v>0</v>
      </c>
      <c r="AB246" s="38"/>
      <c r="AC246" s="38">
        <v>0</v>
      </c>
      <c r="AD246" s="38">
        <v>0</v>
      </c>
      <c r="AE246" s="38"/>
      <c r="AF246" s="38"/>
      <c r="AG246" s="38"/>
      <c r="AH246" s="38">
        <v>0</v>
      </c>
      <c r="AI246" s="38">
        <v>0</v>
      </c>
      <c r="AJ246" s="38">
        <f t="shared" si="40"/>
        <v>0</v>
      </c>
      <c r="AK246" s="38"/>
      <c r="AL246" s="38"/>
      <c r="AM246" s="48" t="str">
        <f>VLOOKUP(B246,'[1]JC 29.02.2024 16_Bimed_final'!$A$2:$AG$259,29,0)</f>
        <v>F.19929530-UNICREDIT LEAS</v>
      </c>
      <c r="AN246" s="48">
        <f>VLOOKUP(B246,'[1]JC 29.02.2024 16_Bimed_final'!$A$2:$AG$259,30,0)</f>
        <v>19000146</v>
      </c>
      <c r="AO246" s="48" t="str">
        <f>VLOOKUP(B246,'[1]JC 29.02.2024 16_Bimed_final'!$A$2:$AG$259,31,0)</f>
        <v>09.02.2024</v>
      </c>
      <c r="AP246" s="48">
        <f>VLOOKUP(B246,'[1]JC 29.02.2024 16_Bimed_final'!$A$2:$AG$259,32,0)</f>
        <v>5.04</v>
      </c>
      <c r="AQ246" s="48" t="str">
        <f>VLOOKUP(B246,'[1]JC 29.02.2024 16_Bimed_final'!$A$2:$AG$259,33,0)</f>
        <v>RON</v>
      </c>
      <c r="AR246" s="46"/>
      <c r="AS246" s="46"/>
      <c r="AT246" s="46"/>
      <c r="AU246" s="46"/>
      <c r="AV246" s="82" t="str">
        <f t="shared" si="35"/>
        <v>02.2024</v>
      </c>
      <c r="AW246" s="128" t="str">
        <f t="shared" si="37"/>
        <v>LUNA</v>
      </c>
      <c r="AX246" s="46"/>
    </row>
    <row r="247" spans="2:50" x14ac:dyDescent="0.2">
      <c r="B247" s="86" t="s">
        <v>432</v>
      </c>
      <c r="C247" s="127" t="b">
        <v>0</v>
      </c>
      <c r="D247" s="46" t="s">
        <v>455</v>
      </c>
      <c r="E247" s="46" t="str">
        <f t="shared" si="34"/>
        <v>2024</v>
      </c>
      <c r="F247" s="48" t="s">
        <v>116</v>
      </c>
      <c r="G247" s="98" t="s">
        <v>117</v>
      </c>
      <c r="H247" s="48" t="s">
        <v>115</v>
      </c>
      <c r="I247" s="115">
        <f t="shared" si="38"/>
        <v>0</v>
      </c>
      <c r="J247" s="38">
        <v>0</v>
      </c>
      <c r="K247" s="38">
        <v>0</v>
      </c>
      <c r="L247" s="106">
        <f t="shared" si="36"/>
        <v>0</v>
      </c>
      <c r="M247" s="38"/>
      <c r="N247" s="38"/>
      <c r="O247" s="38">
        <f t="shared" si="39"/>
        <v>0</v>
      </c>
      <c r="P247" s="106"/>
      <c r="Q247" s="106"/>
      <c r="R247" s="38"/>
      <c r="S247" s="38">
        <v>716.24</v>
      </c>
      <c r="T247" s="38">
        <v>0</v>
      </c>
      <c r="U247" s="38">
        <v>0</v>
      </c>
      <c r="V247" s="38">
        <v>0</v>
      </c>
      <c r="W247" s="38">
        <v>0</v>
      </c>
      <c r="X247" s="38">
        <v>0</v>
      </c>
      <c r="Y247" s="38"/>
      <c r="Z247" s="38">
        <v>0</v>
      </c>
      <c r="AA247" s="38">
        <v>0</v>
      </c>
      <c r="AB247" s="38"/>
      <c r="AC247" s="38">
        <v>0</v>
      </c>
      <c r="AD247" s="38">
        <v>0</v>
      </c>
      <c r="AE247" s="38"/>
      <c r="AF247" s="38"/>
      <c r="AG247" s="38"/>
      <c r="AH247" s="38">
        <v>0</v>
      </c>
      <c r="AI247" s="38">
        <v>0</v>
      </c>
      <c r="AJ247" s="38">
        <f t="shared" si="40"/>
        <v>0</v>
      </c>
      <c r="AK247" s="38"/>
      <c r="AL247" s="38"/>
      <c r="AM247" s="48">
        <f>VLOOKUP(B247,'[1]JC 29.02.2024 16_Bimed_final'!$A$2:$AG$259,29,0)</f>
        <v>0</v>
      </c>
      <c r="AN247" s="48">
        <f>VLOOKUP(B247,'[1]JC 29.02.2024 16_Bimed_final'!$A$2:$AG$259,30,0)</f>
        <v>51000153</v>
      </c>
      <c r="AO247" s="48" t="str">
        <f>VLOOKUP(B247,'[1]JC 29.02.2024 16_Bimed_final'!$A$2:$AG$259,31,0)</f>
        <v>13.02.2024</v>
      </c>
      <c r="AP247" s="48">
        <f>VLOOKUP(B247,'[1]JC 29.02.2024 16_Bimed_final'!$A$2:$AG$259,32,0)</f>
        <v>0</v>
      </c>
      <c r="AQ247" s="48" t="str">
        <f>VLOOKUP(B247,'[1]JC 29.02.2024 16_Bimed_final'!$A$2:$AG$259,33,0)</f>
        <v>RON</v>
      </c>
      <c r="AR247" s="46"/>
      <c r="AS247" s="46"/>
      <c r="AT247" s="46"/>
      <c r="AU247" s="46"/>
      <c r="AV247" s="82" t="str">
        <f t="shared" si="35"/>
        <v>02.2024</v>
      </c>
      <c r="AW247" s="128" t="str">
        <f t="shared" si="37"/>
        <v>LUNA</v>
      </c>
      <c r="AX247" s="46"/>
    </row>
    <row r="248" spans="2:50" x14ac:dyDescent="0.2">
      <c r="B248" s="86" t="s">
        <v>263</v>
      </c>
      <c r="C248" s="127" t="b">
        <v>0</v>
      </c>
      <c r="D248" s="46" t="s">
        <v>434</v>
      </c>
      <c r="E248" s="46" t="str">
        <f t="shared" ref="E248:E260" si="41">RIGHT(D248,4)</f>
        <v>2024</v>
      </c>
      <c r="F248" s="48" t="s">
        <v>461</v>
      </c>
      <c r="G248" s="98" t="s">
        <v>491</v>
      </c>
      <c r="H248" s="48" t="s">
        <v>115</v>
      </c>
      <c r="I248" s="115">
        <f t="shared" si="38"/>
        <v>0</v>
      </c>
      <c r="J248" s="38">
        <v>0</v>
      </c>
      <c r="K248" s="38">
        <v>0</v>
      </c>
      <c r="L248" s="106">
        <f t="shared" si="36"/>
        <v>0</v>
      </c>
      <c r="M248" s="38"/>
      <c r="N248" s="38"/>
      <c r="O248" s="38">
        <f t="shared" si="39"/>
        <v>0</v>
      </c>
      <c r="P248" s="106"/>
      <c r="Q248" s="106"/>
      <c r="R248" s="38"/>
      <c r="S248" s="38">
        <v>1048.3699999999999</v>
      </c>
      <c r="T248" s="38">
        <v>0</v>
      </c>
      <c r="U248" s="38">
        <v>0</v>
      </c>
      <c r="V248" s="38">
        <v>0</v>
      </c>
      <c r="W248" s="38">
        <v>0</v>
      </c>
      <c r="X248" s="38">
        <v>0</v>
      </c>
      <c r="Y248" s="38"/>
      <c r="Z248" s="38">
        <v>0</v>
      </c>
      <c r="AA248" s="38">
        <v>0</v>
      </c>
      <c r="AB248" s="38"/>
      <c r="AC248" s="38">
        <v>0</v>
      </c>
      <c r="AD248" s="38">
        <v>0</v>
      </c>
      <c r="AE248" s="38"/>
      <c r="AF248" s="38"/>
      <c r="AG248" s="38"/>
      <c r="AH248" s="38">
        <v>0</v>
      </c>
      <c r="AI248" s="38">
        <v>0</v>
      </c>
      <c r="AJ248" s="38">
        <f t="shared" si="40"/>
        <v>0</v>
      </c>
      <c r="AK248" s="38"/>
      <c r="AL248" s="38"/>
      <c r="AM248" s="48" t="str">
        <f>VLOOKUP(B248,'[1]JC 29.02.2024 16_Bimed_final'!$A$2:$AG$259,29,0)</f>
        <v>F.2338314-FRIEDRICH BRITS</v>
      </c>
      <c r="AN248" s="48">
        <f>VLOOKUP(B248,'[1]JC 29.02.2024 16_Bimed_final'!$A$2:$AG$259,30,0)</f>
        <v>51000295</v>
      </c>
      <c r="AO248" s="48" t="str">
        <f>VLOOKUP(B248,'[1]JC 29.02.2024 16_Bimed_final'!$A$2:$AG$259,31,0)</f>
        <v>28.02.2024</v>
      </c>
      <c r="AP248" s="48">
        <f>VLOOKUP(B248,'[1]JC 29.02.2024 16_Bimed_final'!$A$2:$AG$259,32,0)</f>
        <v>4.9686000000000003</v>
      </c>
      <c r="AQ248" s="48" t="str">
        <f>VLOOKUP(B248,'[1]JC 29.02.2024 16_Bimed_final'!$A$2:$AG$259,33,0)</f>
        <v>RON</v>
      </c>
      <c r="AR248" s="46"/>
      <c r="AS248" s="46"/>
      <c r="AT248" s="46"/>
      <c r="AU248" s="46"/>
      <c r="AV248" s="82" t="str">
        <f t="shared" si="35"/>
        <v>02.2024</v>
      </c>
      <c r="AW248" s="128" t="str">
        <f t="shared" si="37"/>
        <v>LUNA</v>
      </c>
      <c r="AX248" s="46"/>
    </row>
    <row r="249" spans="2:50" x14ac:dyDescent="0.2">
      <c r="B249" s="86" t="s">
        <v>263</v>
      </c>
      <c r="C249" s="127" t="b">
        <v>0</v>
      </c>
      <c r="D249" s="46" t="s">
        <v>434</v>
      </c>
      <c r="E249" s="46" t="str">
        <f t="shared" si="41"/>
        <v>2024</v>
      </c>
      <c r="F249" s="48" t="s">
        <v>461</v>
      </c>
      <c r="G249" s="98" t="s">
        <v>491</v>
      </c>
      <c r="H249" s="48" t="s">
        <v>115</v>
      </c>
      <c r="I249" s="115">
        <f t="shared" si="38"/>
        <v>0</v>
      </c>
      <c r="J249" s="38">
        <v>0</v>
      </c>
      <c r="K249" s="38">
        <v>0</v>
      </c>
      <c r="L249" s="106">
        <f t="shared" si="36"/>
        <v>0</v>
      </c>
      <c r="M249" s="38"/>
      <c r="N249" s="38"/>
      <c r="O249" s="38">
        <f t="shared" si="39"/>
        <v>0</v>
      </c>
      <c r="P249" s="106"/>
      <c r="Q249" s="106"/>
      <c r="R249" s="38"/>
      <c r="S249" s="38">
        <v>-1048.3699999999999</v>
      </c>
      <c r="T249" s="38">
        <v>0</v>
      </c>
      <c r="U249" s="38">
        <v>0</v>
      </c>
      <c r="V249" s="38">
        <v>0</v>
      </c>
      <c r="W249" s="38">
        <v>0</v>
      </c>
      <c r="X249" s="38">
        <v>0</v>
      </c>
      <c r="Y249" s="38"/>
      <c r="Z249" s="38">
        <v>0</v>
      </c>
      <c r="AA249" s="38">
        <v>0</v>
      </c>
      <c r="AB249" s="38"/>
      <c r="AC249" s="38">
        <v>0</v>
      </c>
      <c r="AD249" s="38">
        <v>0</v>
      </c>
      <c r="AE249" s="38"/>
      <c r="AF249" s="38"/>
      <c r="AG249" s="38"/>
      <c r="AH249" s="38">
        <v>0</v>
      </c>
      <c r="AI249" s="38">
        <v>0</v>
      </c>
      <c r="AJ249" s="38">
        <f t="shared" si="40"/>
        <v>0</v>
      </c>
      <c r="AK249" s="38"/>
      <c r="AL249" s="38"/>
      <c r="AM249" s="48" t="str">
        <f>VLOOKUP(B249,'[1]JC 29.02.2024 16_Bimed_final'!$A$2:$AG$259,29,0)</f>
        <v>F.2338314-FRIEDRICH BRITS</v>
      </c>
      <c r="AN249" s="48">
        <f>VLOOKUP(B249,'[1]JC 29.02.2024 16_Bimed_final'!$A$2:$AG$259,30,0)</f>
        <v>51000295</v>
      </c>
      <c r="AO249" s="48" t="str">
        <f>VLOOKUP(B249,'[1]JC 29.02.2024 16_Bimed_final'!$A$2:$AG$259,31,0)</f>
        <v>28.02.2024</v>
      </c>
      <c r="AP249" s="48">
        <f>VLOOKUP(B249,'[1]JC 29.02.2024 16_Bimed_final'!$A$2:$AG$259,32,0)</f>
        <v>4.9686000000000003</v>
      </c>
      <c r="AQ249" s="48" t="str">
        <f>VLOOKUP(B249,'[1]JC 29.02.2024 16_Bimed_final'!$A$2:$AG$259,33,0)</f>
        <v>RON</v>
      </c>
      <c r="AR249" s="46"/>
      <c r="AS249" s="46"/>
      <c r="AT249" s="46"/>
      <c r="AU249" s="46"/>
      <c r="AV249" s="82" t="str">
        <f t="shared" si="35"/>
        <v>02.2024</v>
      </c>
      <c r="AW249" s="128" t="str">
        <f t="shared" si="37"/>
        <v>LUNA</v>
      </c>
      <c r="AX249" s="46"/>
    </row>
    <row r="250" spans="2:50" x14ac:dyDescent="0.2">
      <c r="B250" s="86" t="s">
        <v>393</v>
      </c>
      <c r="C250" s="127" t="b">
        <v>0</v>
      </c>
      <c r="D250" s="46" t="s">
        <v>438</v>
      </c>
      <c r="E250" s="46" t="str">
        <f t="shared" si="41"/>
        <v>2024</v>
      </c>
      <c r="F250" s="48" t="s">
        <v>94</v>
      </c>
      <c r="G250" s="98" t="s">
        <v>95</v>
      </c>
      <c r="H250" s="48" t="s">
        <v>115</v>
      </c>
      <c r="I250" s="115">
        <f t="shared" si="38"/>
        <v>0</v>
      </c>
      <c r="J250" s="38">
        <v>0</v>
      </c>
      <c r="K250" s="38">
        <v>0</v>
      </c>
      <c r="L250" s="106">
        <f t="shared" si="36"/>
        <v>0</v>
      </c>
      <c r="M250" s="38"/>
      <c r="N250" s="38"/>
      <c r="O250" s="38">
        <f t="shared" si="39"/>
        <v>0</v>
      </c>
      <c r="P250" s="106"/>
      <c r="Q250" s="106"/>
      <c r="R250" s="38"/>
      <c r="S250" s="38">
        <v>-14.06</v>
      </c>
      <c r="T250" s="38">
        <v>0</v>
      </c>
      <c r="U250" s="38">
        <v>0</v>
      </c>
      <c r="V250" s="38">
        <v>0</v>
      </c>
      <c r="W250" s="38">
        <v>0</v>
      </c>
      <c r="X250" s="38">
        <v>0</v>
      </c>
      <c r="Y250" s="38"/>
      <c r="Z250" s="38">
        <v>0</v>
      </c>
      <c r="AA250" s="38">
        <v>0</v>
      </c>
      <c r="AB250" s="38"/>
      <c r="AC250" s="38">
        <v>0</v>
      </c>
      <c r="AD250" s="38">
        <v>0</v>
      </c>
      <c r="AE250" s="38"/>
      <c r="AF250" s="38"/>
      <c r="AG250" s="38"/>
      <c r="AH250" s="38">
        <v>0</v>
      </c>
      <c r="AI250" s="38">
        <v>0</v>
      </c>
      <c r="AJ250" s="38">
        <f t="shared" si="40"/>
        <v>0</v>
      </c>
      <c r="AK250" s="38"/>
      <c r="AL250" s="38"/>
      <c r="AM250" s="48" t="str">
        <f>VLOOKUP(B250,'[1]JC 29.02.2024 16_Bimed_final'!$A$2:$AG$259,29,0)</f>
        <v>F.19952962-UNICREDIT LEAS</v>
      </c>
      <c r="AN250" s="48">
        <f>VLOOKUP(B250,'[1]JC 29.02.2024 16_Bimed_final'!$A$2:$AG$259,30,0)</f>
        <v>19000094</v>
      </c>
      <c r="AO250" s="48" t="str">
        <f>VLOOKUP(B250,'[1]JC 29.02.2024 16_Bimed_final'!$A$2:$AG$259,31,0)</f>
        <v>29.02.2024</v>
      </c>
      <c r="AP250" s="48">
        <f>VLOOKUP(B250,'[1]JC 29.02.2024 16_Bimed_final'!$A$2:$AG$259,32,0)</f>
        <v>5.04</v>
      </c>
      <c r="AQ250" s="48" t="str">
        <f>VLOOKUP(B250,'[1]JC 29.02.2024 16_Bimed_final'!$A$2:$AG$259,33,0)</f>
        <v>RON</v>
      </c>
      <c r="AR250" s="46"/>
      <c r="AS250" s="46"/>
      <c r="AT250" s="46"/>
      <c r="AU250" s="46"/>
      <c r="AV250" s="82" t="str">
        <f t="shared" si="35"/>
        <v>02.2024</v>
      </c>
      <c r="AW250" s="128" t="str">
        <f t="shared" si="37"/>
        <v>LUNA</v>
      </c>
      <c r="AX250" s="46"/>
    </row>
    <row r="251" spans="2:50" x14ac:dyDescent="0.2">
      <c r="B251" s="86" t="s">
        <v>401</v>
      </c>
      <c r="C251" s="127" t="b">
        <v>0</v>
      </c>
      <c r="D251" s="46" t="s">
        <v>438</v>
      </c>
      <c r="E251" s="46" t="str">
        <f t="shared" si="41"/>
        <v>2024</v>
      </c>
      <c r="F251" s="48" t="s">
        <v>94</v>
      </c>
      <c r="G251" s="98" t="s">
        <v>95</v>
      </c>
      <c r="H251" s="48" t="s">
        <v>115</v>
      </c>
      <c r="I251" s="115">
        <f t="shared" si="38"/>
        <v>0</v>
      </c>
      <c r="J251" s="38">
        <v>0</v>
      </c>
      <c r="K251" s="38">
        <v>0</v>
      </c>
      <c r="L251" s="106">
        <f t="shared" si="36"/>
        <v>0</v>
      </c>
      <c r="M251" s="38"/>
      <c r="N251" s="38"/>
      <c r="O251" s="38">
        <f t="shared" si="39"/>
        <v>0</v>
      </c>
      <c r="P251" s="106"/>
      <c r="Q251" s="106"/>
      <c r="R251" s="38"/>
      <c r="S251" s="38">
        <v>-3.12</v>
      </c>
      <c r="T251" s="38">
        <v>0</v>
      </c>
      <c r="U251" s="38">
        <v>0</v>
      </c>
      <c r="V251" s="38">
        <v>0</v>
      </c>
      <c r="W251" s="38">
        <v>0</v>
      </c>
      <c r="X251" s="38">
        <v>0</v>
      </c>
      <c r="Y251" s="38"/>
      <c r="Z251" s="38">
        <v>0</v>
      </c>
      <c r="AA251" s="38">
        <v>0</v>
      </c>
      <c r="AB251" s="38"/>
      <c r="AC251" s="38">
        <v>0</v>
      </c>
      <c r="AD251" s="38">
        <v>0</v>
      </c>
      <c r="AE251" s="38"/>
      <c r="AF251" s="38"/>
      <c r="AG251" s="38"/>
      <c r="AH251" s="38">
        <v>0</v>
      </c>
      <c r="AI251" s="38">
        <v>0</v>
      </c>
      <c r="AJ251" s="38">
        <f t="shared" si="40"/>
        <v>0</v>
      </c>
      <c r="AK251" s="38"/>
      <c r="AL251" s="38"/>
      <c r="AM251" s="48" t="str">
        <f>VLOOKUP(B251,'[1]JC 29.02.2024 16_Bimed_final'!$A$2:$AG$259,29,0)</f>
        <v>F.19952967-UNICREDIT LEAS</v>
      </c>
      <c r="AN251" s="48">
        <f>VLOOKUP(B251,'[1]JC 29.02.2024 16_Bimed_final'!$A$2:$AG$259,30,0)</f>
        <v>19000116</v>
      </c>
      <c r="AO251" s="48" t="str">
        <f>VLOOKUP(B251,'[1]JC 29.02.2024 16_Bimed_final'!$A$2:$AG$259,31,0)</f>
        <v>29.02.2024</v>
      </c>
      <c r="AP251" s="48">
        <f>VLOOKUP(B251,'[1]JC 29.02.2024 16_Bimed_final'!$A$2:$AG$259,32,0)</f>
        <v>5.04</v>
      </c>
      <c r="AQ251" s="48" t="str">
        <f>VLOOKUP(B251,'[1]JC 29.02.2024 16_Bimed_final'!$A$2:$AG$259,33,0)</f>
        <v>RON</v>
      </c>
      <c r="AR251" s="46"/>
      <c r="AS251" s="46"/>
      <c r="AT251" s="46"/>
      <c r="AU251" s="46"/>
      <c r="AV251" s="82" t="str">
        <f t="shared" si="35"/>
        <v>02.2024</v>
      </c>
      <c r="AW251" s="128" t="str">
        <f t="shared" si="37"/>
        <v>LUNA</v>
      </c>
      <c r="AX251" s="46"/>
    </row>
    <row r="252" spans="2:50" x14ac:dyDescent="0.2">
      <c r="B252" s="86" t="s">
        <v>402</v>
      </c>
      <c r="C252" s="127" t="b">
        <v>0</v>
      </c>
      <c r="D252" s="46" t="s">
        <v>438</v>
      </c>
      <c r="E252" s="46" t="str">
        <f t="shared" si="41"/>
        <v>2024</v>
      </c>
      <c r="F252" s="48" t="s">
        <v>94</v>
      </c>
      <c r="G252" s="98" t="s">
        <v>95</v>
      </c>
      <c r="H252" s="48" t="s">
        <v>115</v>
      </c>
      <c r="I252" s="115">
        <f t="shared" si="38"/>
        <v>0</v>
      </c>
      <c r="J252" s="38">
        <v>0</v>
      </c>
      <c r="K252" s="38">
        <v>0</v>
      </c>
      <c r="L252" s="106">
        <f t="shared" si="36"/>
        <v>0</v>
      </c>
      <c r="M252" s="38"/>
      <c r="N252" s="38"/>
      <c r="O252" s="38">
        <f t="shared" si="39"/>
        <v>0</v>
      </c>
      <c r="P252" s="106"/>
      <c r="Q252" s="106"/>
      <c r="R252" s="38"/>
      <c r="S252" s="38">
        <v>-1.01</v>
      </c>
      <c r="T252" s="38">
        <v>0</v>
      </c>
      <c r="U252" s="38">
        <v>0</v>
      </c>
      <c r="V252" s="38">
        <v>0</v>
      </c>
      <c r="W252" s="38">
        <v>0</v>
      </c>
      <c r="X252" s="38">
        <v>0</v>
      </c>
      <c r="Y252" s="38"/>
      <c r="Z252" s="38">
        <v>0</v>
      </c>
      <c r="AA252" s="38">
        <v>0</v>
      </c>
      <c r="AB252" s="38"/>
      <c r="AC252" s="38">
        <v>0</v>
      </c>
      <c r="AD252" s="38">
        <v>0</v>
      </c>
      <c r="AE252" s="38"/>
      <c r="AF252" s="38"/>
      <c r="AG252" s="38"/>
      <c r="AH252" s="38">
        <v>0</v>
      </c>
      <c r="AI252" s="38">
        <v>0</v>
      </c>
      <c r="AJ252" s="38">
        <f t="shared" si="40"/>
        <v>0</v>
      </c>
      <c r="AK252" s="38"/>
      <c r="AL252" s="38"/>
      <c r="AM252" s="48" t="str">
        <f>VLOOKUP(B252,'[1]JC 29.02.2024 16_Bimed_final'!$A$2:$AG$259,29,0)</f>
        <v>F.19952956-UNICREDIT LEAS</v>
      </c>
      <c r="AN252" s="48">
        <f>VLOOKUP(B252,'[1]JC 29.02.2024 16_Bimed_final'!$A$2:$AG$259,30,0)</f>
        <v>19000117</v>
      </c>
      <c r="AO252" s="48" t="str">
        <f>VLOOKUP(B252,'[1]JC 29.02.2024 16_Bimed_final'!$A$2:$AG$259,31,0)</f>
        <v>29.02.2024</v>
      </c>
      <c r="AP252" s="48">
        <f>VLOOKUP(B252,'[1]JC 29.02.2024 16_Bimed_final'!$A$2:$AG$259,32,0)</f>
        <v>5.04</v>
      </c>
      <c r="AQ252" s="48" t="str">
        <f>VLOOKUP(B252,'[1]JC 29.02.2024 16_Bimed_final'!$A$2:$AG$259,33,0)</f>
        <v>RON</v>
      </c>
      <c r="AR252" s="46"/>
      <c r="AS252" s="46"/>
      <c r="AT252" s="46"/>
      <c r="AU252" s="46"/>
      <c r="AV252" s="82" t="str">
        <f t="shared" si="35"/>
        <v>02.2024</v>
      </c>
      <c r="AW252" s="128" t="str">
        <f t="shared" si="37"/>
        <v>LUNA</v>
      </c>
      <c r="AX252" s="46"/>
    </row>
    <row r="253" spans="2:50" x14ac:dyDescent="0.2">
      <c r="B253" s="86" t="s">
        <v>403</v>
      </c>
      <c r="C253" s="127" t="b">
        <v>0</v>
      </c>
      <c r="D253" s="46" t="s">
        <v>438</v>
      </c>
      <c r="E253" s="46" t="str">
        <f t="shared" si="41"/>
        <v>2024</v>
      </c>
      <c r="F253" s="48" t="s">
        <v>94</v>
      </c>
      <c r="G253" s="98" t="s">
        <v>95</v>
      </c>
      <c r="H253" s="48" t="s">
        <v>115</v>
      </c>
      <c r="I253" s="115">
        <f t="shared" si="38"/>
        <v>0</v>
      </c>
      <c r="J253" s="38">
        <v>0</v>
      </c>
      <c r="K253" s="38">
        <v>0</v>
      </c>
      <c r="L253" s="106">
        <f t="shared" si="36"/>
        <v>0</v>
      </c>
      <c r="M253" s="38"/>
      <c r="N253" s="38"/>
      <c r="O253" s="38">
        <f t="shared" si="39"/>
        <v>0</v>
      </c>
      <c r="P253" s="106"/>
      <c r="Q253" s="106"/>
      <c r="R253" s="38"/>
      <c r="S253" s="38">
        <v>-4.9400000000000004</v>
      </c>
      <c r="T253" s="38">
        <v>0</v>
      </c>
      <c r="U253" s="38">
        <v>0</v>
      </c>
      <c r="V253" s="38">
        <v>0</v>
      </c>
      <c r="W253" s="38">
        <v>0</v>
      </c>
      <c r="X253" s="38">
        <v>0</v>
      </c>
      <c r="Y253" s="38"/>
      <c r="Z253" s="38">
        <v>0</v>
      </c>
      <c r="AA253" s="38">
        <v>0</v>
      </c>
      <c r="AB253" s="38"/>
      <c r="AC253" s="38">
        <v>0</v>
      </c>
      <c r="AD253" s="38">
        <v>0</v>
      </c>
      <c r="AE253" s="38"/>
      <c r="AF253" s="38"/>
      <c r="AG253" s="38"/>
      <c r="AH253" s="38">
        <v>0</v>
      </c>
      <c r="AI253" s="38">
        <v>0</v>
      </c>
      <c r="AJ253" s="38">
        <f t="shared" si="40"/>
        <v>0</v>
      </c>
      <c r="AK253" s="38"/>
      <c r="AL253" s="38"/>
      <c r="AM253" s="48" t="str">
        <f>VLOOKUP(B253,'[1]JC 29.02.2024 16_Bimed_final'!$A$2:$AG$259,29,0)</f>
        <v>F.19952959-UNICREDIT LEAS</v>
      </c>
      <c r="AN253" s="48">
        <f>VLOOKUP(B253,'[1]JC 29.02.2024 16_Bimed_final'!$A$2:$AG$259,30,0)</f>
        <v>19000118</v>
      </c>
      <c r="AO253" s="48" t="str">
        <f>VLOOKUP(B253,'[1]JC 29.02.2024 16_Bimed_final'!$A$2:$AG$259,31,0)</f>
        <v>29.02.2024</v>
      </c>
      <c r="AP253" s="48">
        <f>VLOOKUP(B253,'[1]JC 29.02.2024 16_Bimed_final'!$A$2:$AG$259,32,0)</f>
        <v>5.04</v>
      </c>
      <c r="AQ253" s="48" t="str">
        <f>VLOOKUP(B253,'[1]JC 29.02.2024 16_Bimed_final'!$A$2:$AG$259,33,0)</f>
        <v>RON</v>
      </c>
      <c r="AR253" s="46"/>
      <c r="AS253" s="46"/>
      <c r="AT253" s="46"/>
      <c r="AU253" s="46"/>
      <c r="AV253" s="82" t="str">
        <f t="shared" si="35"/>
        <v>02.2024</v>
      </c>
      <c r="AW253" s="128" t="str">
        <f t="shared" si="37"/>
        <v>LUNA</v>
      </c>
      <c r="AX253" s="46"/>
    </row>
    <row r="254" spans="2:50" x14ac:dyDescent="0.2">
      <c r="B254" s="86" t="s">
        <v>404</v>
      </c>
      <c r="C254" s="127" t="b">
        <v>0</v>
      </c>
      <c r="D254" s="46" t="s">
        <v>438</v>
      </c>
      <c r="E254" s="46" t="str">
        <f t="shared" si="41"/>
        <v>2024</v>
      </c>
      <c r="F254" s="48" t="s">
        <v>94</v>
      </c>
      <c r="G254" s="98" t="s">
        <v>95</v>
      </c>
      <c r="H254" s="48" t="s">
        <v>115</v>
      </c>
      <c r="I254" s="115">
        <f t="shared" si="38"/>
        <v>0</v>
      </c>
      <c r="J254" s="38">
        <v>0</v>
      </c>
      <c r="K254" s="38">
        <v>0</v>
      </c>
      <c r="L254" s="106">
        <f t="shared" si="36"/>
        <v>0</v>
      </c>
      <c r="M254" s="38"/>
      <c r="N254" s="38"/>
      <c r="O254" s="38">
        <f t="shared" si="39"/>
        <v>0</v>
      </c>
      <c r="P254" s="106"/>
      <c r="Q254" s="106"/>
      <c r="R254" s="38"/>
      <c r="S254" s="38">
        <v>-1.97</v>
      </c>
      <c r="T254" s="38">
        <v>0</v>
      </c>
      <c r="U254" s="38">
        <v>0</v>
      </c>
      <c r="V254" s="38">
        <v>0</v>
      </c>
      <c r="W254" s="38">
        <v>0</v>
      </c>
      <c r="X254" s="38">
        <v>0</v>
      </c>
      <c r="Y254" s="38"/>
      <c r="Z254" s="38">
        <v>0</v>
      </c>
      <c r="AA254" s="38">
        <v>0</v>
      </c>
      <c r="AB254" s="38"/>
      <c r="AC254" s="38">
        <v>0</v>
      </c>
      <c r="AD254" s="38">
        <v>0</v>
      </c>
      <c r="AE254" s="38"/>
      <c r="AF254" s="38"/>
      <c r="AG254" s="38"/>
      <c r="AH254" s="38">
        <v>0</v>
      </c>
      <c r="AI254" s="38">
        <v>0</v>
      </c>
      <c r="AJ254" s="38">
        <f t="shared" si="40"/>
        <v>0</v>
      </c>
      <c r="AK254" s="38"/>
      <c r="AL254" s="38"/>
      <c r="AM254" s="48" t="str">
        <f>VLOOKUP(B254,'[1]JC 29.02.2024 16_Bimed_final'!$A$2:$AG$259,29,0)</f>
        <v>F.19952978-UNICREDIT LEAS</v>
      </c>
      <c r="AN254" s="48">
        <f>VLOOKUP(B254,'[1]JC 29.02.2024 16_Bimed_final'!$A$2:$AG$259,30,0)</f>
        <v>19000119</v>
      </c>
      <c r="AO254" s="48" t="str">
        <f>VLOOKUP(B254,'[1]JC 29.02.2024 16_Bimed_final'!$A$2:$AG$259,31,0)</f>
        <v>29.02.2024</v>
      </c>
      <c r="AP254" s="48">
        <f>VLOOKUP(B254,'[1]JC 29.02.2024 16_Bimed_final'!$A$2:$AG$259,32,0)</f>
        <v>5.04</v>
      </c>
      <c r="AQ254" s="48" t="str">
        <f>VLOOKUP(B254,'[1]JC 29.02.2024 16_Bimed_final'!$A$2:$AG$259,33,0)</f>
        <v>RON</v>
      </c>
      <c r="AR254" s="46"/>
      <c r="AS254" s="46"/>
      <c r="AT254" s="46"/>
      <c r="AU254" s="46"/>
      <c r="AV254" s="82" t="str">
        <f t="shared" si="35"/>
        <v>02.2024</v>
      </c>
      <c r="AW254" s="128" t="str">
        <f t="shared" si="37"/>
        <v>LUNA</v>
      </c>
      <c r="AX254" s="46"/>
    </row>
    <row r="255" spans="2:50" x14ac:dyDescent="0.2">
      <c r="B255" s="86" t="s">
        <v>405</v>
      </c>
      <c r="C255" s="127" t="b">
        <v>0</v>
      </c>
      <c r="D255" s="46" t="s">
        <v>438</v>
      </c>
      <c r="E255" s="46" t="str">
        <f t="shared" si="41"/>
        <v>2024</v>
      </c>
      <c r="F255" s="48" t="s">
        <v>94</v>
      </c>
      <c r="G255" s="98" t="s">
        <v>95</v>
      </c>
      <c r="H255" s="48" t="s">
        <v>115</v>
      </c>
      <c r="I255" s="115">
        <f t="shared" si="38"/>
        <v>0</v>
      </c>
      <c r="J255" s="38">
        <v>0</v>
      </c>
      <c r="K255" s="38">
        <v>0</v>
      </c>
      <c r="L255" s="106">
        <f t="shared" si="36"/>
        <v>0</v>
      </c>
      <c r="M255" s="38"/>
      <c r="N255" s="38"/>
      <c r="O255" s="38">
        <f t="shared" si="39"/>
        <v>0</v>
      </c>
      <c r="P255" s="106"/>
      <c r="Q255" s="106"/>
      <c r="R255" s="38"/>
      <c r="S255" s="38">
        <v>-3.98</v>
      </c>
      <c r="T255" s="38">
        <v>0</v>
      </c>
      <c r="U255" s="38">
        <v>0</v>
      </c>
      <c r="V255" s="38">
        <v>0</v>
      </c>
      <c r="W255" s="38">
        <v>0</v>
      </c>
      <c r="X255" s="38">
        <v>0</v>
      </c>
      <c r="Y255" s="38"/>
      <c r="Z255" s="38">
        <v>0</v>
      </c>
      <c r="AA255" s="38">
        <v>0</v>
      </c>
      <c r="AB255" s="38"/>
      <c r="AC255" s="38">
        <v>0</v>
      </c>
      <c r="AD255" s="38">
        <v>0</v>
      </c>
      <c r="AE255" s="38"/>
      <c r="AF255" s="38"/>
      <c r="AG255" s="38"/>
      <c r="AH255" s="38">
        <v>0</v>
      </c>
      <c r="AI255" s="38">
        <v>0</v>
      </c>
      <c r="AJ255" s="38">
        <f t="shared" si="40"/>
        <v>0</v>
      </c>
      <c r="AK255" s="38"/>
      <c r="AL255" s="38"/>
      <c r="AM255" s="48" t="str">
        <f>VLOOKUP(B255,'[1]JC 29.02.2024 16_Bimed_final'!$A$2:$AG$259,29,0)</f>
        <v>F.19952982-UNICREDIT LEAS</v>
      </c>
      <c r="AN255" s="48">
        <f>VLOOKUP(B255,'[1]JC 29.02.2024 16_Bimed_final'!$A$2:$AG$259,30,0)</f>
        <v>19000120</v>
      </c>
      <c r="AO255" s="48" t="str">
        <f>VLOOKUP(B255,'[1]JC 29.02.2024 16_Bimed_final'!$A$2:$AG$259,31,0)</f>
        <v>29.02.2024</v>
      </c>
      <c r="AP255" s="48">
        <f>VLOOKUP(B255,'[1]JC 29.02.2024 16_Bimed_final'!$A$2:$AG$259,32,0)</f>
        <v>5.04</v>
      </c>
      <c r="AQ255" s="48" t="str">
        <f>VLOOKUP(B255,'[1]JC 29.02.2024 16_Bimed_final'!$A$2:$AG$259,33,0)</f>
        <v>RON</v>
      </c>
      <c r="AR255" s="46"/>
      <c r="AS255" s="46"/>
      <c r="AT255" s="46"/>
      <c r="AU255" s="46"/>
      <c r="AV255" s="82" t="str">
        <f t="shared" si="35"/>
        <v>02.2024</v>
      </c>
      <c r="AW255" s="128" t="str">
        <f t="shared" si="37"/>
        <v>LUNA</v>
      </c>
      <c r="AX255" s="46"/>
    </row>
    <row r="256" spans="2:50" x14ac:dyDescent="0.2">
      <c r="B256" s="86" t="s">
        <v>406</v>
      </c>
      <c r="C256" s="127" t="b">
        <v>0</v>
      </c>
      <c r="D256" s="46" t="s">
        <v>438</v>
      </c>
      <c r="E256" s="46" t="str">
        <f t="shared" si="41"/>
        <v>2024</v>
      </c>
      <c r="F256" s="48" t="s">
        <v>94</v>
      </c>
      <c r="G256" s="98" t="s">
        <v>95</v>
      </c>
      <c r="H256" s="48" t="s">
        <v>115</v>
      </c>
      <c r="I256" s="115">
        <f t="shared" si="38"/>
        <v>0</v>
      </c>
      <c r="J256" s="38">
        <v>0</v>
      </c>
      <c r="K256" s="38">
        <v>0</v>
      </c>
      <c r="L256" s="106">
        <f t="shared" si="36"/>
        <v>0</v>
      </c>
      <c r="M256" s="38"/>
      <c r="N256" s="38"/>
      <c r="O256" s="38">
        <f t="shared" si="39"/>
        <v>0</v>
      </c>
      <c r="P256" s="106"/>
      <c r="Q256" s="106"/>
      <c r="R256" s="38"/>
      <c r="S256" s="38">
        <v>-1.97</v>
      </c>
      <c r="T256" s="38">
        <v>0</v>
      </c>
      <c r="U256" s="38">
        <v>0</v>
      </c>
      <c r="V256" s="38">
        <v>0</v>
      </c>
      <c r="W256" s="38">
        <v>0</v>
      </c>
      <c r="X256" s="38">
        <v>0</v>
      </c>
      <c r="Y256" s="38"/>
      <c r="Z256" s="38">
        <v>0</v>
      </c>
      <c r="AA256" s="38">
        <v>0</v>
      </c>
      <c r="AB256" s="38"/>
      <c r="AC256" s="38">
        <v>0</v>
      </c>
      <c r="AD256" s="38">
        <v>0</v>
      </c>
      <c r="AE256" s="38"/>
      <c r="AF256" s="38"/>
      <c r="AG256" s="38"/>
      <c r="AH256" s="38">
        <v>0</v>
      </c>
      <c r="AI256" s="38">
        <v>0</v>
      </c>
      <c r="AJ256" s="38">
        <f t="shared" si="40"/>
        <v>0</v>
      </c>
      <c r="AK256" s="38"/>
      <c r="AL256" s="38"/>
      <c r="AM256" s="48" t="str">
        <f>VLOOKUP(B256,'[1]JC 29.02.2024 16_Bimed_final'!$A$2:$AG$259,29,0)</f>
        <v>F.19952944-UNICREDIT LEAS</v>
      </c>
      <c r="AN256" s="48">
        <f>VLOOKUP(B256,'[1]JC 29.02.2024 16_Bimed_final'!$A$2:$AG$259,30,0)</f>
        <v>19000121</v>
      </c>
      <c r="AO256" s="48" t="str">
        <f>VLOOKUP(B256,'[1]JC 29.02.2024 16_Bimed_final'!$A$2:$AG$259,31,0)</f>
        <v>29.02.2024</v>
      </c>
      <c r="AP256" s="48">
        <f>VLOOKUP(B256,'[1]JC 29.02.2024 16_Bimed_final'!$A$2:$AG$259,32,0)</f>
        <v>5.04</v>
      </c>
      <c r="AQ256" s="48" t="str">
        <f>VLOOKUP(B256,'[1]JC 29.02.2024 16_Bimed_final'!$A$2:$AG$259,33,0)</f>
        <v>RON</v>
      </c>
      <c r="AR256" s="46"/>
      <c r="AS256" s="46"/>
      <c r="AT256" s="46"/>
      <c r="AU256" s="46"/>
      <c r="AV256" s="82" t="str">
        <f t="shared" si="35"/>
        <v>02.2024</v>
      </c>
      <c r="AW256" s="128" t="str">
        <f t="shared" si="37"/>
        <v>LUNA</v>
      </c>
      <c r="AX256" s="46"/>
    </row>
    <row r="257" spans="2:50" x14ac:dyDescent="0.2">
      <c r="B257" s="86" t="s">
        <v>407</v>
      </c>
      <c r="C257" s="127" t="b">
        <v>0</v>
      </c>
      <c r="D257" s="46" t="s">
        <v>438</v>
      </c>
      <c r="E257" s="46" t="str">
        <f t="shared" si="41"/>
        <v>2024</v>
      </c>
      <c r="F257" s="48" t="s">
        <v>94</v>
      </c>
      <c r="G257" s="98" t="s">
        <v>95</v>
      </c>
      <c r="H257" s="48" t="s">
        <v>115</v>
      </c>
      <c r="I257" s="115">
        <f t="shared" si="38"/>
        <v>0</v>
      </c>
      <c r="J257" s="38">
        <v>0</v>
      </c>
      <c r="K257" s="38">
        <v>0</v>
      </c>
      <c r="L257" s="106">
        <f t="shared" si="36"/>
        <v>0</v>
      </c>
      <c r="M257" s="38"/>
      <c r="N257" s="38"/>
      <c r="O257" s="38">
        <f t="shared" si="39"/>
        <v>0</v>
      </c>
      <c r="P257" s="106"/>
      <c r="Q257" s="106"/>
      <c r="R257" s="38"/>
      <c r="S257" s="38">
        <v>-2.82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/>
      <c r="Z257" s="38">
        <v>0</v>
      </c>
      <c r="AA257" s="38">
        <v>0</v>
      </c>
      <c r="AB257" s="38"/>
      <c r="AC257" s="38">
        <v>0</v>
      </c>
      <c r="AD257" s="38">
        <v>0</v>
      </c>
      <c r="AE257" s="38"/>
      <c r="AF257" s="38"/>
      <c r="AG257" s="38"/>
      <c r="AH257" s="38">
        <v>0</v>
      </c>
      <c r="AI257" s="38">
        <v>0</v>
      </c>
      <c r="AJ257" s="38">
        <f t="shared" si="40"/>
        <v>0</v>
      </c>
      <c r="AK257" s="38"/>
      <c r="AL257" s="38"/>
      <c r="AM257" s="48" t="str">
        <f>VLOOKUP(B257,'[1]JC 29.02.2024 16_Bimed_final'!$A$2:$AG$259,29,0)</f>
        <v>F.19952950-UNICREDIT LEAS</v>
      </c>
      <c r="AN257" s="48">
        <f>VLOOKUP(B257,'[1]JC 29.02.2024 16_Bimed_final'!$A$2:$AG$259,30,0)</f>
        <v>19000122</v>
      </c>
      <c r="AO257" s="48" t="str">
        <f>VLOOKUP(B257,'[1]JC 29.02.2024 16_Bimed_final'!$A$2:$AG$259,31,0)</f>
        <v>29.02.2024</v>
      </c>
      <c r="AP257" s="48">
        <f>VLOOKUP(B257,'[1]JC 29.02.2024 16_Bimed_final'!$A$2:$AG$259,32,0)</f>
        <v>5.04</v>
      </c>
      <c r="AQ257" s="48" t="str">
        <f>VLOOKUP(B257,'[1]JC 29.02.2024 16_Bimed_final'!$A$2:$AG$259,33,0)</f>
        <v>RON</v>
      </c>
      <c r="AR257" s="46"/>
      <c r="AS257" s="46"/>
      <c r="AT257" s="46"/>
      <c r="AU257" s="46"/>
      <c r="AV257" s="82" t="str">
        <f t="shared" si="35"/>
        <v>02.2024</v>
      </c>
      <c r="AW257" s="128" t="str">
        <f t="shared" si="37"/>
        <v>LUNA</v>
      </c>
      <c r="AX257" s="46"/>
    </row>
    <row r="258" spans="2:50" x14ac:dyDescent="0.2">
      <c r="B258" s="86" t="s">
        <v>408</v>
      </c>
      <c r="C258" s="127" t="b">
        <v>0</v>
      </c>
      <c r="D258" s="46" t="s">
        <v>438</v>
      </c>
      <c r="E258" s="46" t="str">
        <f t="shared" si="41"/>
        <v>2024</v>
      </c>
      <c r="F258" s="48" t="s">
        <v>94</v>
      </c>
      <c r="G258" s="98" t="s">
        <v>95</v>
      </c>
      <c r="H258" s="48" t="s">
        <v>115</v>
      </c>
      <c r="I258" s="115">
        <f t="shared" si="38"/>
        <v>0</v>
      </c>
      <c r="J258" s="38">
        <v>0</v>
      </c>
      <c r="K258" s="38">
        <v>0</v>
      </c>
      <c r="L258" s="106">
        <f t="shared" si="36"/>
        <v>0</v>
      </c>
      <c r="M258" s="38"/>
      <c r="N258" s="38"/>
      <c r="O258" s="38">
        <f t="shared" si="39"/>
        <v>0</v>
      </c>
      <c r="P258" s="106"/>
      <c r="Q258" s="106"/>
      <c r="R258" s="38"/>
      <c r="S258" s="38">
        <v>-8.4700000000000006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/>
      <c r="Z258" s="38">
        <v>0</v>
      </c>
      <c r="AA258" s="38">
        <v>0</v>
      </c>
      <c r="AB258" s="38"/>
      <c r="AC258" s="38">
        <v>0</v>
      </c>
      <c r="AD258" s="38">
        <v>0</v>
      </c>
      <c r="AE258" s="38"/>
      <c r="AF258" s="38"/>
      <c r="AG258" s="38"/>
      <c r="AH258" s="38">
        <v>0</v>
      </c>
      <c r="AI258" s="38">
        <v>0</v>
      </c>
      <c r="AJ258" s="38">
        <f t="shared" si="40"/>
        <v>0</v>
      </c>
      <c r="AK258" s="38"/>
      <c r="AL258" s="38"/>
      <c r="AM258" s="48" t="str">
        <f>VLOOKUP(B258,'[1]JC 29.02.2024 16_Bimed_final'!$A$2:$AG$259,29,0)</f>
        <v>F.19952970-UNICREDIT LEAS</v>
      </c>
      <c r="AN258" s="48">
        <f>VLOOKUP(B258,'[1]JC 29.02.2024 16_Bimed_final'!$A$2:$AG$259,30,0)</f>
        <v>19000123</v>
      </c>
      <c r="AO258" s="48" t="str">
        <f>VLOOKUP(B258,'[1]JC 29.02.2024 16_Bimed_final'!$A$2:$AG$259,31,0)</f>
        <v>29.02.2024</v>
      </c>
      <c r="AP258" s="48">
        <f>VLOOKUP(B258,'[1]JC 29.02.2024 16_Bimed_final'!$A$2:$AG$259,32,0)</f>
        <v>5.04</v>
      </c>
      <c r="AQ258" s="48" t="str">
        <f>VLOOKUP(B258,'[1]JC 29.02.2024 16_Bimed_final'!$A$2:$AG$259,33,0)</f>
        <v>RON</v>
      </c>
      <c r="AR258" s="46"/>
      <c r="AS258" s="46"/>
      <c r="AT258" s="46"/>
      <c r="AU258" s="46"/>
      <c r="AV258" s="82" t="str">
        <f t="shared" ref="AV258:AV260" si="42">MID(D258,5,2)&amp;"."&amp;MID(D258,8,4)</f>
        <v>02.2024</v>
      </c>
      <c r="AW258" s="128" t="str">
        <f t="shared" si="37"/>
        <v>LUNA</v>
      </c>
      <c r="AX258" s="46"/>
    </row>
    <row r="259" spans="2:50" x14ac:dyDescent="0.2">
      <c r="B259" s="86" t="s">
        <v>409</v>
      </c>
      <c r="C259" s="127" t="b">
        <v>0</v>
      </c>
      <c r="D259" s="46" t="s">
        <v>438</v>
      </c>
      <c r="E259" s="46" t="str">
        <f t="shared" si="41"/>
        <v>2024</v>
      </c>
      <c r="F259" s="48" t="s">
        <v>94</v>
      </c>
      <c r="G259" s="98" t="s">
        <v>95</v>
      </c>
      <c r="H259" s="48" t="s">
        <v>115</v>
      </c>
      <c r="I259" s="115">
        <f t="shared" si="38"/>
        <v>0</v>
      </c>
      <c r="J259" s="38">
        <v>0</v>
      </c>
      <c r="K259" s="38">
        <v>0</v>
      </c>
      <c r="L259" s="106">
        <f t="shared" si="36"/>
        <v>0</v>
      </c>
      <c r="M259" s="38"/>
      <c r="N259" s="38"/>
      <c r="O259" s="38">
        <f t="shared" si="39"/>
        <v>0</v>
      </c>
      <c r="P259" s="106"/>
      <c r="Q259" s="106"/>
      <c r="R259" s="38"/>
      <c r="S259" s="38">
        <v>-4.8899999999999997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/>
      <c r="Z259" s="38">
        <v>0</v>
      </c>
      <c r="AA259" s="38">
        <v>0</v>
      </c>
      <c r="AB259" s="38"/>
      <c r="AC259" s="38">
        <v>0</v>
      </c>
      <c r="AD259" s="38">
        <v>0</v>
      </c>
      <c r="AE259" s="38"/>
      <c r="AF259" s="38"/>
      <c r="AG259" s="38"/>
      <c r="AH259" s="38">
        <v>0</v>
      </c>
      <c r="AI259" s="38">
        <v>0</v>
      </c>
      <c r="AJ259" s="38">
        <f t="shared" si="40"/>
        <v>0</v>
      </c>
      <c r="AK259" s="38"/>
      <c r="AL259" s="38"/>
      <c r="AM259" s="48" t="str">
        <f>VLOOKUP(B259,'[1]JC 29.02.2024 16_Bimed_final'!$A$2:$AG$259,29,0)</f>
        <v>F.19952974-UNICREDIT LEAS</v>
      </c>
      <c r="AN259" s="48">
        <f>VLOOKUP(B259,'[1]JC 29.02.2024 16_Bimed_final'!$A$2:$AG$259,30,0)</f>
        <v>19000124</v>
      </c>
      <c r="AO259" s="48" t="str">
        <f>VLOOKUP(B259,'[1]JC 29.02.2024 16_Bimed_final'!$A$2:$AG$259,31,0)</f>
        <v>29.02.2024</v>
      </c>
      <c r="AP259" s="48">
        <f>VLOOKUP(B259,'[1]JC 29.02.2024 16_Bimed_final'!$A$2:$AG$259,32,0)</f>
        <v>5.04</v>
      </c>
      <c r="AQ259" s="48" t="str">
        <f>VLOOKUP(B259,'[1]JC 29.02.2024 16_Bimed_final'!$A$2:$AG$259,33,0)</f>
        <v>RON</v>
      </c>
      <c r="AR259" s="46"/>
      <c r="AS259" s="46"/>
      <c r="AT259" s="46"/>
      <c r="AU259" s="46"/>
      <c r="AV259" s="82" t="str">
        <f t="shared" si="42"/>
        <v>02.2024</v>
      </c>
      <c r="AW259" s="128" t="str">
        <f t="shared" si="37"/>
        <v>LUNA</v>
      </c>
      <c r="AX259" s="46"/>
    </row>
    <row r="260" spans="2:50" x14ac:dyDescent="0.2">
      <c r="B260" s="86" t="s">
        <v>433</v>
      </c>
      <c r="C260" s="127" t="b">
        <v>0</v>
      </c>
      <c r="D260" s="46" t="s">
        <v>438</v>
      </c>
      <c r="E260" s="46" t="str">
        <f t="shared" si="41"/>
        <v>2024</v>
      </c>
      <c r="F260" s="48" t="s">
        <v>52</v>
      </c>
      <c r="G260" s="98" t="s">
        <v>53</v>
      </c>
      <c r="H260" s="48" t="s">
        <v>115</v>
      </c>
      <c r="I260" s="115">
        <f t="shared" si="38"/>
        <v>0</v>
      </c>
      <c r="J260" s="38">
        <v>0</v>
      </c>
      <c r="K260" s="38">
        <v>0</v>
      </c>
      <c r="L260" s="106">
        <f t="shared" ref="L260" si="43">J260*19%-K260</f>
        <v>0</v>
      </c>
      <c r="M260" s="38"/>
      <c r="N260" s="38"/>
      <c r="O260" s="38">
        <f t="shared" si="39"/>
        <v>0</v>
      </c>
      <c r="P260" s="106"/>
      <c r="Q260" s="106"/>
      <c r="R260" s="38"/>
      <c r="S260" s="38">
        <v>150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/>
      <c r="Z260" s="38">
        <v>0</v>
      </c>
      <c r="AA260" s="38">
        <v>0</v>
      </c>
      <c r="AB260" s="38"/>
      <c r="AC260" s="38">
        <v>0</v>
      </c>
      <c r="AD260" s="38">
        <v>0</v>
      </c>
      <c r="AE260" s="38"/>
      <c r="AF260" s="38"/>
      <c r="AG260" s="38"/>
      <c r="AH260" s="38">
        <v>0</v>
      </c>
      <c r="AI260" s="38">
        <v>0</v>
      </c>
      <c r="AJ260" s="38">
        <f t="shared" si="40"/>
        <v>0</v>
      </c>
      <c r="AK260" s="38"/>
      <c r="AL260" s="38"/>
      <c r="AM260" s="48" t="str">
        <f>VLOOKUP(B260,'[1]JC 29.02.2024 16_Bimed_final'!$A$2:$AG$259,29,0)</f>
        <v>F.15001-LOGEURO GLOBALCOM</v>
      </c>
      <c r="AN260" s="48">
        <f>VLOOKUP(B260,'[1]JC 29.02.2024 16_Bimed_final'!$A$2:$AG$259,30,0)</f>
        <v>51000293</v>
      </c>
      <c r="AO260" s="48" t="str">
        <f>VLOOKUP(B260,'[1]JC 29.02.2024 16_Bimed_final'!$A$2:$AG$259,31,0)</f>
        <v>29.02.2024</v>
      </c>
      <c r="AP260" s="48">
        <f>VLOOKUP(B260,'[1]JC 29.02.2024 16_Bimed_final'!$A$2:$AG$259,32,0)</f>
        <v>0</v>
      </c>
      <c r="AQ260" s="48" t="str">
        <f>VLOOKUP(B260,'[1]JC 29.02.2024 16_Bimed_final'!$A$2:$AG$259,33,0)</f>
        <v>RON</v>
      </c>
      <c r="AR260" s="46"/>
      <c r="AS260" s="46"/>
      <c r="AT260" s="46"/>
      <c r="AU260" s="46"/>
      <c r="AV260" s="82" t="str">
        <f t="shared" si="42"/>
        <v>02.2024</v>
      </c>
      <c r="AW260" s="128" t="str">
        <f t="shared" ref="AW260" si="44">IF(AV260="02.2024","LUNA","REGULARIZARI")</f>
        <v>LUNA</v>
      </c>
      <c r="AX260" s="46"/>
    </row>
    <row r="261" spans="2:50" s="80" customFormat="1" x14ac:dyDescent="0.2">
      <c r="B261" s="71"/>
      <c r="C261" s="72"/>
      <c r="D261" s="72"/>
      <c r="E261" s="72"/>
      <c r="F261" s="72"/>
      <c r="G261" s="72"/>
      <c r="H261" s="72"/>
      <c r="I261" s="73"/>
      <c r="J261" s="73">
        <f t="shared" ref="J261:AL261" si="45">SUM(J14:J260)</f>
        <v>1027339.2700000006</v>
      </c>
      <c r="K261" s="73">
        <f t="shared" si="45"/>
        <v>195194.44999999998</v>
      </c>
      <c r="L261" s="73">
        <f t="shared" si="45"/>
        <v>1.1299999999133892E-2</v>
      </c>
      <c r="M261" s="73">
        <f t="shared" si="45"/>
        <v>8010.66</v>
      </c>
      <c r="N261" s="73">
        <f t="shared" si="45"/>
        <v>720.97</v>
      </c>
      <c r="O261" s="73">
        <f t="shared" si="45"/>
        <v>-1.0600000000023257E-2</v>
      </c>
      <c r="P261" s="73">
        <f t="shared" si="45"/>
        <v>0</v>
      </c>
      <c r="Q261" s="73">
        <f t="shared" si="45"/>
        <v>0</v>
      </c>
      <c r="R261" s="73">
        <f t="shared" si="45"/>
        <v>0</v>
      </c>
      <c r="S261" s="73">
        <f t="shared" si="45"/>
        <v>31571.739999999998</v>
      </c>
      <c r="T261" s="73">
        <f t="shared" si="45"/>
        <v>0</v>
      </c>
      <c r="U261" s="73">
        <f t="shared" si="45"/>
        <v>0</v>
      </c>
      <c r="V261" s="73">
        <f t="shared" si="45"/>
        <v>0</v>
      </c>
      <c r="W261" s="73">
        <f t="shared" si="45"/>
        <v>10161.35</v>
      </c>
      <c r="X261" s="73">
        <f t="shared" si="45"/>
        <v>1930.66</v>
      </c>
      <c r="Y261" s="73">
        <f t="shared" si="45"/>
        <v>-3.4999999998834852E-3</v>
      </c>
      <c r="Z261" s="73">
        <f t="shared" si="45"/>
        <v>1048.3699999999999</v>
      </c>
      <c r="AA261" s="73">
        <f t="shared" si="45"/>
        <v>199.19</v>
      </c>
      <c r="AB261" s="73">
        <f t="shared" si="45"/>
        <v>0</v>
      </c>
      <c r="AC261" s="73">
        <f t="shared" si="45"/>
        <v>9547.7800000000007</v>
      </c>
      <c r="AD261" s="73">
        <f t="shared" si="45"/>
        <v>1814.08</v>
      </c>
      <c r="AE261" s="73">
        <f t="shared" si="45"/>
        <v>1.6600000000025261E-2</v>
      </c>
      <c r="AF261" s="73">
        <f t="shared" si="45"/>
        <v>0</v>
      </c>
      <c r="AG261" s="73">
        <f t="shared" si="45"/>
        <v>0</v>
      </c>
      <c r="AH261" s="73">
        <f t="shared" si="45"/>
        <v>21096.86</v>
      </c>
      <c r="AI261" s="73">
        <f t="shared" si="45"/>
        <v>4008.4</v>
      </c>
      <c r="AJ261" s="73">
        <f t="shared" si="45"/>
        <v>3.4000000001128683E-3</v>
      </c>
      <c r="AK261" s="73">
        <f t="shared" si="45"/>
        <v>0</v>
      </c>
      <c r="AL261" s="73">
        <f t="shared" si="45"/>
        <v>0</v>
      </c>
      <c r="AM261" s="72"/>
      <c r="AN261" s="73"/>
      <c r="AO261" s="73"/>
      <c r="AP261" s="73"/>
      <c r="AQ261" s="73"/>
      <c r="AR261" s="73"/>
      <c r="AS261" s="73"/>
      <c r="AT261" s="73"/>
      <c r="AU261" s="73"/>
      <c r="AV261" s="82"/>
      <c r="AW261" s="93"/>
      <c r="AX261" s="46"/>
    </row>
    <row r="262" spans="2:50" x14ac:dyDescent="0.2">
      <c r="I262" t="s">
        <v>118</v>
      </c>
      <c r="J262" s="62">
        <f ca="1">J277</f>
        <v>-4874.16</v>
      </c>
      <c r="K262" s="62">
        <f ca="1">K277</f>
        <v>-926.09</v>
      </c>
      <c r="M262" s="62">
        <f>M261-J267</f>
        <v>2301.6499999999996</v>
      </c>
      <c r="N262" s="62">
        <f>N261-K267</f>
        <v>207.15999999999997</v>
      </c>
      <c r="S262" s="117"/>
      <c r="T262" s="94"/>
      <c r="U262" s="94"/>
      <c r="V262" s="94"/>
      <c r="W262" s="94">
        <f>W38+W39</f>
        <v>0</v>
      </c>
      <c r="X262" s="63"/>
      <c r="AV262" s="101"/>
      <c r="AX262" s="39"/>
    </row>
    <row r="263" spans="2:50" x14ac:dyDescent="0.2">
      <c r="J263" s="62">
        <f ca="1">J261-J262</f>
        <v>1032213.4300000006</v>
      </c>
      <c r="K263" s="62">
        <f ca="1">K261-K262</f>
        <v>196120.53999999998</v>
      </c>
      <c r="M263" s="118">
        <f>M119</f>
        <v>0</v>
      </c>
      <c r="N263" s="118">
        <f>N119</f>
        <v>0</v>
      </c>
      <c r="O263" s="62"/>
      <c r="T263" s="94"/>
      <c r="U263" s="94"/>
      <c r="V263" s="94"/>
      <c r="X263" s="62"/>
      <c r="AV263" s="101"/>
      <c r="AX263" s="39"/>
    </row>
    <row r="264" spans="2:50" x14ac:dyDescent="0.2">
      <c r="J264" s="62"/>
      <c r="K264" s="62">
        <f ca="1">J263*19%</f>
        <v>196120.55170000013</v>
      </c>
      <c r="O264" s="62"/>
      <c r="P264" s="62"/>
      <c r="Q264" s="62"/>
      <c r="R264" s="62"/>
      <c r="S264" s="62"/>
      <c r="T264" s="94"/>
      <c r="U264" s="94"/>
      <c r="V264" s="94"/>
      <c r="X264" s="62"/>
      <c r="AV264" s="101"/>
      <c r="AX264" s="39"/>
    </row>
    <row r="265" spans="2:50" x14ac:dyDescent="0.2">
      <c r="J265" s="62">
        <f ca="1">J263-J276+U261</f>
        <v>1032213.4300000006</v>
      </c>
      <c r="K265" s="62">
        <f ca="1">K263-K276+V261+K283</f>
        <v>196120.53999999998</v>
      </c>
      <c r="L265" s="100">
        <f ca="1">J265*19%</f>
        <v>196120.55170000013</v>
      </c>
      <c r="T265" s="94"/>
      <c r="U265" s="94"/>
      <c r="V265" s="94"/>
      <c r="W265" s="62"/>
      <c r="AV265" s="101"/>
      <c r="AX265" s="39"/>
    </row>
    <row r="266" spans="2:50" x14ac:dyDescent="0.2">
      <c r="I266" t="s">
        <v>570</v>
      </c>
      <c r="J266" s="155">
        <f>J56+J58+J59+J60+J61+J62+J70</f>
        <v>52359.130000000005</v>
      </c>
      <c r="K266" s="155">
        <f>K56+K58+K59+K60+K61+K62+K70</f>
        <v>9948.2199999999993</v>
      </c>
      <c r="L266" s="100">
        <f ca="1">J265-J266+J125</f>
        <v>979780.7700000006</v>
      </c>
      <c r="M266" s="62">
        <f ca="1">K265-K266-K125</f>
        <v>186186.28999999998</v>
      </c>
      <c r="N266" s="62"/>
      <c r="P266" s="62"/>
      <c r="R266" s="62"/>
      <c r="T266" s="94"/>
      <c r="U266" s="94"/>
      <c r="V266" s="94"/>
    </row>
    <row r="267" spans="2:50" x14ac:dyDescent="0.2">
      <c r="I267" t="s">
        <v>571</v>
      </c>
      <c r="J267" s="155">
        <f>+M56+M218+M219+M220</f>
        <v>5709.01</v>
      </c>
      <c r="K267" s="155">
        <f>+N56+N218+N219+N220</f>
        <v>513.81000000000006</v>
      </c>
      <c r="L267" s="100"/>
      <c r="M267" s="62"/>
      <c r="N267" s="62"/>
      <c r="P267" s="62"/>
      <c r="R267" s="62"/>
      <c r="T267" s="94"/>
      <c r="U267" s="94"/>
      <c r="V267" s="94"/>
    </row>
    <row r="268" spans="2:50" x14ac:dyDescent="0.2">
      <c r="H268" s="62">
        <f>J15+J27+J28+J29+J30+J31</f>
        <v>0</v>
      </c>
      <c r="O268" s="74"/>
      <c r="P268" s="75"/>
      <c r="R268" s="62"/>
      <c r="X268" s="62"/>
    </row>
    <row r="269" spans="2:50" x14ac:dyDescent="0.2">
      <c r="J269" s="48" t="s">
        <v>31</v>
      </c>
      <c r="K269" s="48" t="s">
        <v>32</v>
      </c>
      <c r="L269" s="108" t="s">
        <v>119</v>
      </c>
      <c r="N269" t="s">
        <v>120</v>
      </c>
      <c r="O269" s="76" t="s">
        <v>121</v>
      </c>
      <c r="P269" s="75"/>
      <c r="Q269" s="62"/>
      <c r="R269" s="61"/>
      <c r="S269" s="62"/>
    </row>
    <row r="270" spans="2:50" x14ac:dyDescent="0.2">
      <c r="F270" t="s">
        <v>122</v>
      </c>
      <c r="G270" s="88">
        <v>19</v>
      </c>
      <c r="H270" s="74"/>
      <c r="I270" s="107" t="s">
        <v>45</v>
      </c>
      <c r="J270" s="104">
        <f>SUMIF($H$14:$H$260,$I270,Z14:Z260)</f>
        <v>1048.3699999999999</v>
      </c>
      <c r="K270" s="104">
        <f>SUMIF($H$14:$H$260,$I270,AA14:AA260)</f>
        <v>199.19</v>
      </c>
      <c r="L270" s="99">
        <v>199.19</v>
      </c>
      <c r="N270" s="100">
        <f>L270-K270</f>
        <v>0</v>
      </c>
      <c r="O270" s="33" t="s">
        <v>123</v>
      </c>
      <c r="P270" s="62"/>
      <c r="Q270" s="62"/>
      <c r="T270" s="62"/>
    </row>
    <row r="271" spans="2:50" x14ac:dyDescent="0.2">
      <c r="F271" t="s">
        <v>124</v>
      </c>
      <c r="G271" s="88">
        <v>19</v>
      </c>
      <c r="H271" s="74"/>
      <c r="I271" t="s">
        <v>65</v>
      </c>
      <c r="J271" s="104">
        <f>SUMIF($H$14:$H$260,$I271,AH14:AH260)</f>
        <v>21096.86</v>
      </c>
      <c r="K271" s="104">
        <f>SUMIF($H$14:$H$260,$I271,AI14:AI260)</f>
        <v>4008.4</v>
      </c>
      <c r="L271" s="99">
        <v>4008.4</v>
      </c>
      <c r="N271" s="100">
        <f t="shared" ref="N271:N289" si="46">L271-K271</f>
        <v>0</v>
      </c>
      <c r="O271" s="33" t="s">
        <v>125</v>
      </c>
      <c r="P271" s="62"/>
    </row>
    <row r="272" spans="2:50" x14ac:dyDescent="0.2">
      <c r="F272" t="s">
        <v>126</v>
      </c>
      <c r="G272" s="88">
        <v>19</v>
      </c>
      <c r="H272" s="62"/>
      <c r="I272" t="s">
        <v>71</v>
      </c>
      <c r="J272" s="104">
        <f>SUMIF($H$14:$H$260,$I272,AC14:AC260)</f>
        <v>9547.7800000000007</v>
      </c>
      <c r="K272" s="104">
        <f>SUMIF($H$14:$H$260,$I272,AD14:AD260)</f>
        <v>1814.08</v>
      </c>
      <c r="L272" s="99">
        <v>1814.08</v>
      </c>
      <c r="N272" s="100">
        <f t="shared" si="46"/>
        <v>0</v>
      </c>
      <c r="O272" s="46" t="s">
        <v>123</v>
      </c>
      <c r="P272" s="62"/>
      <c r="V272" s="62"/>
    </row>
    <row r="273" spans="6:29" x14ac:dyDescent="0.2">
      <c r="G273" s="88"/>
      <c r="H273" s="62"/>
      <c r="J273" s="78"/>
      <c r="K273" s="78"/>
      <c r="L273" s="99">
        <v>0</v>
      </c>
      <c r="N273" s="100">
        <f t="shared" si="46"/>
        <v>0</v>
      </c>
      <c r="O273" s="33"/>
      <c r="P273" s="62"/>
    </row>
    <row r="274" spans="6:29" x14ac:dyDescent="0.2">
      <c r="F274" t="s">
        <v>127</v>
      </c>
      <c r="G274" s="88">
        <v>19</v>
      </c>
      <c r="I274" t="s">
        <v>51</v>
      </c>
      <c r="J274" s="87">
        <f ca="1">SUMIF($H$14:$H$261,$I274,W14:W260)+W71</f>
        <v>10161.35</v>
      </c>
      <c r="K274" s="87">
        <f>SUMIF($H$14:$H$260,$I274,X14:X274)+X71</f>
        <v>1930.66</v>
      </c>
      <c r="L274" s="99">
        <v>1930.66</v>
      </c>
      <c r="M274" s="62">
        <v>0</v>
      </c>
      <c r="N274" s="100">
        <f t="shared" si="46"/>
        <v>0</v>
      </c>
      <c r="O274" s="33" t="s">
        <v>128</v>
      </c>
      <c r="P274" s="62" t="s">
        <v>129</v>
      </c>
      <c r="R274" s="61"/>
    </row>
    <row r="275" spans="6:29" x14ac:dyDescent="0.2">
      <c r="F275" t="s">
        <v>130</v>
      </c>
      <c r="G275" s="88">
        <v>19</v>
      </c>
      <c r="I275" t="s">
        <v>55</v>
      </c>
      <c r="J275" s="104">
        <f ca="1">SUMIF($H$14:$H$261,$I275,U14:U260)</f>
        <v>0</v>
      </c>
      <c r="K275" s="104">
        <f ca="1">SUMIF($H$14:$H$261,$I275,V14:V260)</f>
        <v>0</v>
      </c>
      <c r="L275" s="99">
        <v>7966.35</v>
      </c>
      <c r="M275" s="62">
        <v>0</v>
      </c>
      <c r="N275" s="100">
        <f t="shared" ca="1" si="46"/>
        <v>7966.35</v>
      </c>
      <c r="O275" s="33" t="s">
        <v>128</v>
      </c>
      <c r="P275" s="62"/>
      <c r="R275" s="61"/>
      <c r="AC275" s="62"/>
    </row>
    <row r="276" spans="6:29" x14ac:dyDescent="0.2">
      <c r="F276" t="s">
        <v>131</v>
      </c>
      <c r="G276" s="88">
        <v>19</v>
      </c>
      <c r="I276" s="33">
        <v>17</v>
      </c>
      <c r="J276" s="77">
        <f>SUMIF(H12:H117,I276,J12:J117)</f>
        <v>0</v>
      </c>
      <c r="K276" s="77">
        <f>SUMIF(I12:I117,J276,K12:K117)</f>
        <v>0</v>
      </c>
      <c r="L276" s="99">
        <v>0</v>
      </c>
      <c r="N276" s="100">
        <f t="shared" si="46"/>
        <v>0</v>
      </c>
      <c r="O276" s="33">
        <v>4.0999999999999996</v>
      </c>
      <c r="P276" s="62"/>
      <c r="R276" s="61"/>
    </row>
    <row r="277" spans="6:29" x14ac:dyDescent="0.2">
      <c r="F277" t="s">
        <v>132</v>
      </c>
      <c r="G277" s="88">
        <v>19</v>
      </c>
      <c r="I277" t="s">
        <v>58</v>
      </c>
      <c r="J277" s="77">
        <f ca="1">SUMIF(H14:H260,I277,J14:J117)</f>
        <v>-4874.16</v>
      </c>
      <c r="K277" s="77">
        <f ca="1">SUMIF($H$14:$H$261,$I277,K14:K260)</f>
        <v>-926.09</v>
      </c>
      <c r="L277" s="99">
        <v>-912.12</v>
      </c>
      <c r="M277" t="s">
        <v>133</v>
      </c>
      <c r="N277" s="100">
        <f t="shared" ca="1" si="46"/>
        <v>13.970000000000027</v>
      </c>
      <c r="O277" s="33" t="s">
        <v>123</v>
      </c>
      <c r="P277" s="62" t="s">
        <v>479</v>
      </c>
    </row>
    <row r="278" spans="6:29" x14ac:dyDescent="0.2">
      <c r="F278" t="s">
        <v>134</v>
      </c>
      <c r="G278" s="88">
        <v>19</v>
      </c>
      <c r="I278" t="s">
        <v>63</v>
      </c>
      <c r="J278" s="105">
        <f>SUMIF($H$14:$H$260,$I278,J14:J260)</f>
        <v>538089.48</v>
      </c>
      <c r="K278" s="105">
        <f ca="1">SUMIF($H$14:$H$261,$I278,K14:K117)</f>
        <v>102237</v>
      </c>
      <c r="L278" s="99">
        <v>102237</v>
      </c>
      <c r="N278" s="100">
        <f t="shared" ca="1" si="46"/>
        <v>0</v>
      </c>
      <c r="O278" s="33" t="s">
        <v>123</v>
      </c>
      <c r="P278" s="62"/>
    </row>
    <row r="279" spans="6:29" x14ac:dyDescent="0.2">
      <c r="F279" s="157" t="s">
        <v>135</v>
      </c>
      <c r="G279" s="88">
        <v>19</v>
      </c>
      <c r="I279" t="s">
        <v>68</v>
      </c>
      <c r="J279" s="104">
        <f ca="1">SUMIF($H$14:$H$261,$I279,J14:J117)</f>
        <v>786.65</v>
      </c>
      <c r="K279" s="105">
        <f ca="1">SUMIF($H$14:$H$261,$I279,K14:K117)</f>
        <v>149.46</v>
      </c>
      <c r="L279" s="99">
        <v>149.46</v>
      </c>
      <c r="M279" t="s">
        <v>136</v>
      </c>
      <c r="N279" s="100">
        <f t="shared" ca="1" si="46"/>
        <v>0</v>
      </c>
      <c r="O279" s="33">
        <v>1.5</v>
      </c>
      <c r="P279" s="62"/>
    </row>
    <row r="280" spans="6:29" x14ac:dyDescent="0.2">
      <c r="F280" t="s">
        <v>137</v>
      </c>
      <c r="G280" s="89">
        <v>9</v>
      </c>
      <c r="I280" t="s">
        <v>138</v>
      </c>
      <c r="J280" s="91">
        <f ca="1">SUMIF($H$14:$H$261,$I280,W14:W260)</f>
        <v>0</v>
      </c>
      <c r="K280" s="91">
        <v>0</v>
      </c>
      <c r="L280" s="99">
        <v>0</v>
      </c>
      <c r="M280" t="s">
        <v>136</v>
      </c>
      <c r="N280" s="100">
        <f t="shared" si="46"/>
        <v>0</v>
      </c>
      <c r="O280" s="33" t="s">
        <v>128</v>
      </c>
      <c r="P280" s="62"/>
    </row>
    <row r="281" spans="6:29" x14ac:dyDescent="0.2">
      <c r="F281" s="157" t="s">
        <v>139</v>
      </c>
      <c r="G281" s="89">
        <v>9</v>
      </c>
      <c r="I281" t="s">
        <v>72</v>
      </c>
      <c r="J281" s="91">
        <f>SUMIF($H$14:$H$260,$I281,M14:M260)</f>
        <v>281.39</v>
      </c>
      <c r="K281" s="91">
        <f>SUMIF($H$14:$H$260,$I281,N14:N260)</f>
        <v>25.33</v>
      </c>
      <c r="L281" s="99">
        <v>25.33</v>
      </c>
      <c r="M281" t="s">
        <v>136</v>
      </c>
      <c r="N281" s="100">
        <f t="shared" si="46"/>
        <v>0</v>
      </c>
      <c r="O281" s="33">
        <v>1.5</v>
      </c>
      <c r="P281" s="62"/>
    </row>
    <row r="282" spans="6:29" x14ac:dyDescent="0.2">
      <c r="F282" s="157" t="s">
        <v>140</v>
      </c>
      <c r="G282" s="90">
        <v>5</v>
      </c>
      <c r="I282" t="s">
        <v>141</v>
      </c>
      <c r="J282" s="78">
        <v>0</v>
      </c>
      <c r="K282" s="78">
        <v>0</v>
      </c>
      <c r="L282" s="99">
        <v>0</v>
      </c>
      <c r="M282" t="s">
        <v>136</v>
      </c>
      <c r="N282" s="100">
        <f t="shared" si="46"/>
        <v>0</v>
      </c>
      <c r="O282" s="33">
        <v>1.5</v>
      </c>
      <c r="P282" s="62"/>
    </row>
    <row r="283" spans="6:29" x14ac:dyDescent="0.2">
      <c r="F283" t="s">
        <v>142</v>
      </c>
      <c r="G283" s="89">
        <v>9</v>
      </c>
      <c r="I283" t="s">
        <v>143</v>
      </c>
      <c r="J283" s="91">
        <f ca="1">SUMIF($H$14:$H$261,$I283,U14:U260)</f>
        <v>0</v>
      </c>
      <c r="K283" s="91">
        <f ca="1">SUMIF($H$14:$H$261,$I283,V14:V260)</f>
        <v>0</v>
      </c>
      <c r="L283" s="99">
        <v>0</v>
      </c>
      <c r="N283" s="100">
        <f t="shared" ca="1" si="46"/>
        <v>0</v>
      </c>
      <c r="O283" s="33"/>
      <c r="P283" s="62"/>
    </row>
    <row r="284" spans="6:29" x14ac:dyDescent="0.2">
      <c r="F284" t="s">
        <v>144</v>
      </c>
      <c r="G284" s="88">
        <v>19</v>
      </c>
      <c r="I284" t="s">
        <v>75</v>
      </c>
      <c r="J284" s="104">
        <f>SUMIF($H$14:$H$260,$I284,J14:J260)</f>
        <v>493337.30000000016</v>
      </c>
      <c r="K284" s="104">
        <f ca="1">SUMIF($H$14:$H$261,$I284,K14:K260)</f>
        <v>93734.079999999987</v>
      </c>
      <c r="L284" s="99">
        <v>93720.11</v>
      </c>
      <c r="M284" s="33" t="s">
        <v>145</v>
      </c>
      <c r="N284" s="100">
        <f t="shared" ca="1" si="46"/>
        <v>-13.969999999986612</v>
      </c>
      <c r="O284" s="33" t="s">
        <v>145</v>
      </c>
      <c r="P284" s="62"/>
      <c r="Q284" s="62"/>
      <c r="Z284" s="116"/>
    </row>
    <row r="285" spans="6:29" x14ac:dyDescent="0.2">
      <c r="F285" t="s">
        <v>146</v>
      </c>
      <c r="G285">
        <v>0</v>
      </c>
      <c r="I285" t="s">
        <v>109</v>
      </c>
      <c r="J285" s="77">
        <f>SUMIF($H$14:$H$260,$I285,S14:S260)</f>
        <v>2436.59</v>
      </c>
      <c r="K285" s="77">
        <v>0</v>
      </c>
      <c r="L285" s="99">
        <v>0</v>
      </c>
      <c r="N285" s="100">
        <f t="shared" si="46"/>
        <v>0</v>
      </c>
      <c r="O285" s="33" t="s">
        <v>147</v>
      </c>
      <c r="P285" s="62"/>
      <c r="Q285" s="62"/>
    </row>
    <row r="286" spans="6:29" x14ac:dyDescent="0.2">
      <c r="F286" t="s">
        <v>148</v>
      </c>
      <c r="G286" s="89">
        <v>9</v>
      </c>
      <c r="I286" s="107" t="s">
        <v>110</v>
      </c>
      <c r="J286" s="92">
        <f>SUMIF($H$14:$H$260,$I286,M14:M260)</f>
        <v>7570.7199999999993</v>
      </c>
      <c r="K286" s="92">
        <f>SUMIF($H$14:$H$260,$I286,N14:N260)</f>
        <v>681.37000000000012</v>
      </c>
      <c r="L286" s="99">
        <v>681.37</v>
      </c>
      <c r="M286" t="s">
        <v>145</v>
      </c>
      <c r="N286" s="100">
        <f t="shared" si="46"/>
        <v>0</v>
      </c>
      <c r="O286" s="33" t="s">
        <v>145</v>
      </c>
      <c r="P286" s="62"/>
    </row>
    <row r="287" spans="6:29" x14ac:dyDescent="0.2">
      <c r="F287" t="s">
        <v>149</v>
      </c>
      <c r="G287" s="90">
        <v>5</v>
      </c>
      <c r="I287" t="s">
        <v>150</v>
      </c>
      <c r="J287" s="78">
        <v>0</v>
      </c>
      <c r="K287" s="78">
        <f>J287*5%</f>
        <v>0</v>
      </c>
      <c r="L287" s="99">
        <v>0</v>
      </c>
      <c r="N287" s="100">
        <f t="shared" si="46"/>
        <v>0</v>
      </c>
      <c r="O287" s="33" t="s">
        <v>145</v>
      </c>
      <c r="P287" s="62"/>
    </row>
    <row r="288" spans="6:29" x14ac:dyDescent="0.2">
      <c r="F288" t="s">
        <v>151</v>
      </c>
      <c r="G288">
        <v>0</v>
      </c>
      <c r="I288" t="s">
        <v>115</v>
      </c>
      <c r="J288" s="77">
        <f>SUMIF($H$14:$H$260,$I288,S14:S260)</f>
        <v>29135.149999999998</v>
      </c>
      <c r="K288" s="77">
        <f>SUMIF($H$14:$H$260,$I288,T14:T260)</f>
        <v>0</v>
      </c>
      <c r="L288" s="99">
        <v>0</v>
      </c>
      <c r="M288" s="62"/>
      <c r="N288" s="100">
        <f t="shared" si="46"/>
        <v>0</v>
      </c>
      <c r="O288" s="33" t="s">
        <v>123</v>
      </c>
      <c r="P288" s="62"/>
    </row>
    <row r="289" spans="6:19" x14ac:dyDescent="0.2">
      <c r="J289" s="95">
        <f ca="1">SUBTOTAL(9,J270:J288)</f>
        <v>1108617.48</v>
      </c>
      <c r="K289" s="95">
        <f ca="1">SUBTOTAL(9,K270:K288)-K283</f>
        <v>203853.47999999998</v>
      </c>
      <c r="L289" s="99">
        <f>SUM(L270:L288)</f>
        <v>211819.83000000002</v>
      </c>
      <c r="M289" s="62"/>
      <c r="N289" s="100">
        <f t="shared" ca="1" si="46"/>
        <v>7966.3500000000349</v>
      </c>
    </row>
    <row r="290" spans="6:19" x14ac:dyDescent="0.2">
      <c r="J290" s="96" t="e">
        <f>#REF!+#REF!+#REF!</f>
        <v>#REF!</v>
      </c>
      <c r="K290" s="96" t="e">
        <f>#REF!+#REF!+#REF!</f>
        <v>#REF!</v>
      </c>
      <c r="L290" s="109"/>
      <c r="N290" s="100"/>
      <c r="P290" s="62"/>
      <c r="R290" s="62"/>
    </row>
    <row r="291" spans="6:19" x14ac:dyDescent="0.2">
      <c r="J291" s="96" t="s">
        <v>152</v>
      </c>
      <c r="K291" s="96">
        <f ca="1">K289-K274</f>
        <v>201922.81999999998</v>
      </c>
      <c r="L291" s="100"/>
      <c r="M291" s="62"/>
      <c r="O291" s="80"/>
      <c r="R291" s="62"/>
      <c r="S291" s="62"/>
    </row>
    <row r="292" spans="6:19" x14ac:dyDescent="0.2">
      <c r="J292" s="80" t="s">
        <v>153</v>
      </c>
      <c r="K292" s="96">
        <f ca="1">K291-'SJ_02.2024'!F85</f>
        <v>189963.18999999997</v>
      </c>
      <c r="M292" s="62"/>
      <c r="N292" s="62"/>
      <c r="O292" s="62"/>
      <c r="P292" s="62"/>
      <c r="R292" s="62"/>
    </row>
    <row r="293" spans="6:19" x14ac:dyDescent="0.2">
      <c r="J293" s="80" t="s">
        <v>154</v>
      </c>
      <c r="K293" s="96">
        <f>K266+K267</f>
        <v>10462.029999999999</v>
      </c>
      <c r="M293" s="62"/>
      <c r="O293" s="96"/>
    </row>
    <row r="294" spans="6:19" ht="10.8" thickBot="1" x14ac:dyDescent="0.25">
      <c r="K294" s="62"/>
      <c r="N294" s="62"/>
    </row>
    <row r="295" spans="6:19" x14ac:dyDescent="0.2">
      <c r="F295" s="64" t="s">
        <v>567</v>
      </c>
      <c r="G295" s="65">
        <f ca="1">K291</f>
        <v>201922.81999999998</v>
      </c>
      <c r="J295" s="62"/>
      <c r="K295" s="62"/>
      <c r="N295" s="62"/>
      <c r="O295" s="62"/>
    </row>
    <row r="296" spans="6:19" ht="13.2" x14ac:dyDescent="0.2">
      <c r="F296" s="66" t="s">
        <v>568</v>
      </c>
      <c r="G296" s="67">
        <f>'SJ_02.2024'!F85</f>
        <v>11959.63</v>
      </c>
      <c r="J296" s="62"/>
      <c r="K296" s="62"/>
      <c r="O296" s="153"/>
      <c r="P296" s="61"/>
      <c r="Q296" s="61"/>
    </row>
    <row r="297" spans="6:19" ht="10.8" thickBot="1" x14ac:dyDescent="0.25">
      <c r="F297" s="68" t="s">
        <v>569</v>
      </c>
      <c r="G297" s="69">
        <f ca="1">G295-G296</f>
        <v>189963.18999999997</v>
      </c>
      <c r="J297" s="62"/>
      <c r="K297" s="97" t="s">
        <v>155</v>
      </c>
      <c r="L297" s="112">
        <f ca="1">G297</f>
        <v>189963.18999999997</v>
      </c>
      <c r="M297" s="61"/>
      <c r="O297" s="61"/>
      <c r="P297" s="61"/>
      <c r="Q297" s="61"/>
    </row>
    <row r="298" spans="6:19" x14ac:dyDescent="0.2">
      <c r="K298" s="97" t="s">
        <v>156</v>
      </c>
      <c r="L298" s="112">
        <f>209889.17-12130.07</f>
        <v>197759.1</v>
      </c>
      <c r="M298" s="62"/>
      <c r="N298" s="62"/>
      <c r="Q298" s="61"/>
    </row>
    <row r="299" spans="6:19" x14ac:dyDescent="0.2">
      <c r="F299" s="79"/>
      <c r="G299" s="80"/>
      <c r="H299" s="80"/>
      <c r="I299" s="81"/>
      <c r="J299" s="81"/>
      <c r="L299" s="111">
        <f ca="1">L297-L298</f>
        <v>-7795.9100000000326</v>
      </c>
      <c r="N299" s="61"/>
      <c r="O299" s="61"/>
      <c r="P299" s="61"/>
      <c r="Q299" s="61"/>
    </row>
    <row r="300" spans="6:19" x14ac:dyDescent="0.2">
      <c r="L300" s="100"/>
      <c r="O300" s="61"/>
      <c r="P300" s="61"/>
      <c r="Q300" s="61"/>
    </row>
    <row r="301" spans="6:19" x14ac:dyDescent="0.2">
      <c r="O301" s="61"/>
      <c r="P301" s="61"/>
      <c r="Q301" s="61"/>
    </row>
    <row r="304" spans="6:19" x14ac:dyDescent="0.2">
      <c r="L304"/>
    </row>
    <row r="305" spans="12:14" x14ac:dyDescent="0.2">
      <c r="L305"/>
    </row>
    <row r="306" spans="12:14" x14ac:dyDescent="0.2">
      <c r="L306"/>
      <c r="M306" s="61"/>
    </row>
    <row r="307" spans="12:14" x14ac:dyDescent="0.2">
      <c r="L307"/>
      <c r="M307" s="61"/>
      <c r="N307" s="61"/>
    </row>
    <row r="308" spans="12:14" x14ac:dyDescent="0.2">
      <c r="L308"/>
      <c r="M308" s="61"/>
      <c r="N308" s="61"/>
    </row>
    <row r="309" spans="12:14" x14ac:dyDescent="0.2">
      <c r="L309"/>
    </row>
    <row r="310" spans="12:14" x14ac:dyDescent="0.2">
      <c r="L310"/>
      <c r="M310" s="61"/>
      <c r="N310" s="61"/>
    </row>
    <row r="311" spans="12:14" x14ac:dyDescent="0.2">
      <c r="L311"/>
      <c r="M311" s="61"/>
      <c r="N311" s="61"/>
    </row>
    <row r="312" spans="12:14" x14ac:dyDescent="0.2">
      <c r="L312"/>
      <c r="M312" s="61"/>
    </row>
    <row r="313" spans="12:14" x14ac:dyDescent="0.2">
      <c r="L313"/>
      <c r="M313" s="61"/>
      <c r="N313" s="61"/>
    </row>
    <row r="314" spans="12:14" x14ac:dyDescent="0.2">
      <c r="L314"/>
    </row>
    <row r="315" spans="12:14" x14ac:dyDescent="0.2">
      <c r="L315"/>
    </row>
    <row r="316" spans="12:14" x14ac:dyDescent="0.2">
      <c r="L316"/>
      <c r="M316" s="61"/>
      <c r="N316" s="61"/>
    </row>
    <row r="317" spans="12:14" x14ac:dyDescent="0.2">
      <c r="L317"/>
      <c r="M317" s="61"/>
    </row>
    <row r="318" spans="12:14" x14ac:dyDescent="0.2">
      <c r="L318"/>
      <c r="M318" s="61"/>
    </row>
    <row r="319" spans="12:14" x14ac:dyDescent="0.2">
      <c r="L319"/>
      <c r="M319" s="61"/>
    </row>
    <row r="320" spans="12:14" x14ac:dyDescent="0.2">
      <c r="L320"/>
    </row>
  </sheetData>
  <autoFilter ref="A13:AZ265" xr:uid="{00000000-0009-0000-0000-000000000000}"/>
  <mergeCells count="35">
    <mergeCell ref="T9:T12"/>
    <mergeCell ref="U9:V11"/>
    <mergeCell ref="W9:X11"/>
    <mergeCell ref="Y9:Y12"/>
    <mergeCell ref="S9:S12"/>
    <mergeCell ref="AK9:AL10"/>
    <mergeCell ref="AM9:AQ11"/>
    <mergeCell ref="AS9:AX11"/>
    <mergeCell ref="Z10:AA11"/>
    <mergeCell ref="AB10:AB12"/>
    <mergeCell ref="AC10:AD11"/>
    <mergeCell ref="AE10:AE12"/>
    <mergeCell ref="AF10:AF12"/>
    <mergeCell ref="AG10:AG12"/>
    <mergeCell ref="AI11:AI12"/>
    <mergeCell ref="Z9:AG9"/>
    <mergeCell ref="AH9:AJ10"/>
    <mergeCell ref="AJ11:AJ12"/>
    <mergeCell ref="AK11:AK12"/>
    <mergeCell ref="AL11:AL12"/>
    <mergeCell ref="AH11:AH12"/>
    <mergeCell ref="B9:E10"/>
    <mergeCell ref="F9:G10"/>
    <mergeCell ref="H9:H12"/>
    <mergeCell ref="I9:I12"/>
    <mergeCell ref="J9:R10"/>
    <mergeCell ref="B11:B12"/>
    <mergeCell ref="C11:C12"/>
    <mergeCell ref="D11:D12"/>
    <mergeCell ref="E11:E12"/>
    <mergeCell ref="F11:F12"/>
    <mergeCell ref="G11:G12"/>
    <mergeCell ref="J11:K11"/>
    <mergeCell ref="M11:N11"/>
    <mergeCell ref="P11:Q11"/>
  </mergeCells>
  <phoneticPr fontId="16" type="noConversion"/>
  <pageMargins left="0.7" right="0.7" top="0.75" bottom="0.75" header="0.3" footer="0.3"/>
  <pageSetup paperSize="9" orientation="portrait" r:id="rId1"/>
  <ignoredErrors>
    <ignoredError sqref="K273 K287 K278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C000"/>
  </sheetPr>
  <dimension ref="A2:AR981"/>
  <sheetViews>
    <sheetView tabSelected="1" topLeftCell="I1" zoomScale="85" zoomScaleNormal="85" workbookViewId="0">
      <pane ySplit="12" topLeftCell="A26" activePane="bottomLeft" state="frozen"/>
      <selection pane="bottomLeft" activeCell="AA38" sqref="A38:XFD38"/>
    </sheetView>
  </sheetViews>
  <sheetFormatPr defaultColWidth="9.28515625" defaultRowHeight="10.199999999999999" x14ac:dyDescent="0.2"/>
  <cols>
    <col min="1" max="1" width="3.7109375" customWidth="1"/>
    <col min="2" max="2" width="32.7109375" customWidth="1"/>
    <col min="3" max="3" width="10.42578125" customWidth="1"/>
    <col min="4" max="4" width="13.28515625" customWidth="1"/>
    <col min="5" max="5" width="46.28515625" customWidth="1"/>
    <col min="6" max="6" width="14.7109375" customWidth="1"/>
    <col min="7" max="7" width="10.140625" customWidth="1"/>
    <col min="8" max="8" width="18.5703125" customWidth="1"/>
    <col min="9" max="9" width="15.140625" customWidth="1"/>
    <col min="10" max="10" width="14.85546875" customWidth="1"/>
    <col min="11" max="11" width="12" customWidth="1"/>
    <col min="12" max="12" width="13.85546875" customWidth="1"/>
    <col min="13" max="13" width="21" customWidth="1"/>
    <col min="14" max="14" width="11.85546875" customWidth="1"/>
    <col min="15" max="15" width="13.7109375" customWidth="1"/>
    <col min="16" max="16" width="22" customWidth="1"/>
    <col min="17" max="17" width="11.42578125" customWidth="1"/>
    <col min="18" max="18" width="14.85546875" customWidth="1"/>
    <col min="19" max="19" width="14.7109375" customWidth="1"/>
    <col min="20" max="20" width="12.85546875" customWidth="1"/>
    <col min="21" max="21" width="19.140625" customWidth="1"/>
    <col min="22" max="22" width="14.7109375" customWidth="1"/>
    <col min="23" max="23" width="17" customWidth="1"/>
    <col min="24" max="24" width="20.42578125" customWidth="1"/>
    <col min="25" max="25" width="17" customWidth="1"/>
    <col min="26" max="26" width="15.7109375" customWidth="1"/>
    <col min="27" max="27" width="17.28515625" customWidth="1"/>
    <col min="28" max="28" width="11.7109375" bestFit="1" customWidth="1"/>
    <col min="29" max="29" width="12.28515625" bestFit="1" customWidth="1"/>
    <col min="30" max="30" width="13.42578125" customWidth="1"/>
    <col min="31" max="31" width="13.7109375" customWidth="1"/>
    <col min="32" max="32" width="9.42578125" bestFit="1" customWidth="1"/>
    <col min="33" max="33" width="14.28515625" bestFit="1" customWidth="1"/>
    <col min="34" max="34" width="14.42578125" customWidth="1"/>
    <col min="35" max="35" width="16.28515625" bestFit="1" customWidth="1"/>
    <col min="36" max="36" width="14" bestFit="1" customWidth="1"/>
    <col min="37" max="37" width="18.85546875" bestFit="1" customWidth="1"/>
    <col min="38" max="38" width="37.7109375" bestFit="1" customWidth="1"/>
    <col min="260" max="260" width="3.7109375" customWidth="1"/>
    <col min="261" max="261" width="18.140625" bestFit="1" customWidth="1"/>
    <col min="262" max="262" width="10.42578125" customWidth="1"/>
    <col min="263" max="263" width="10.7109375" bestFit="1" customWidth="1"/>
    <col min="264" max="264" width="31" customWidth="1"/>
    <col min="265" max="265" width="16.42578125" customWidth="1"/>
    <col min="266" max="266" width="9.7109375" bestFit="1" customWidth="1"/>
    <col min="267" max="267" width="15.140625" bestFit="1" customWidth="1"/>
    <col min="268" max="268" width="15" bestFit="1" customWidth="1"/>
    <col min="269" max="269" width="14.7109375" bestFit="1" customWidth="1"/>
    <col min="270" max="270" width="12.7109375" bestFit="1" customWidth="1"/>
    <col min="271" max="276" width="0" hidden="1" customWidth="1"/>
    <col min="277" max="277" width="14.140625" customWidth="1"/>
    <col min="278" max="278" width="16.28515625" customWidth="1"/>
    <col min="279" max="279" width="14.42578125" bestFit="1" customWidth="1"/>
    <col min="280" max="280" width="10.42578125" bestFit="1" customWidth="1"/>
    <col min="281" max="281" width="14.42578125" bestFit="1" customWidth="1"/>
    <col min="282" max="282" width="9.7109375" bestFit="1" customWidth="1"/>
    <col min="283" max="283" width="15.42578125" customWidth="1"/>
    <col min="284" max="284" width="18.42578125" bestFit="1" customWidth="1"/>
    <col min="285" max="285" width="12.140625" bestFit="1" customWidth="1"/>
    <col min="286" max="286" width="9.42578125" bestFit="1" customWidth="1"/>
    <col min="287" max="287" width="20.42578125" bestFit="1" customWidth="1"/>
    <col min="288" max="288" width="9.42578125" bestFit="1" customWidth="1"/>
    <col min="289" max="289" width="14.28515625" bestFit="1" customWidth="1"/>
    <col min="290" max="290" width="24.42578125" bestFit="1" customWidth="1"/>
    <col min="291" max="291" width="16.28515625" bestFit="1" customWidth="1"/>
    <col min="292" max="292" width="14" bestFit="1" customWidth="1"/>
    <col min="293" max="293" width="18" bestFit="1" customWidth="1"/>
    <col min="516" max="516" width="3.7109375" customWidth="1"/>
    <col min="517" max="517" width="18.140625" bestFit="1" customWidth="1"/>
    <col min="518" max="518" width="10.42578125" customWidth="1"/>
    <col min="519" max="519" width="10.7109375" bestFit="1" customWidth="1"/>
    <col min="520" max="520" width="31" customWidth="1"/>
    <col min="521" max="521" width="16.42578125" customWidth="1"/>
    <col min="522" max="522" width="9.7109375" bestFit="1" customWidth="1"/>
    <col min="523" max="523" width="15.140625" bestFit="1" customWidth="1"/>
    <col min="524" max="524" width="15" bestFit="1" customWidth="1"/>
    <col min="525" max="525" width="14.7109375" bestFit="1" customWidth="1"/>
    <col min="526" max="526" width="12.7109375" bestFit="1" customWidth="1"/>
    <col min="527" max="532" width="0" hidden="1" customWidth="1"/>
    <col min="533" max="533" width="14.140625" customWidth="1"/>
    <col min="534" max="534" width="16.28515625" customWidth="1"/>
    <col min="535" max="535" width="14.42578125" bestFit="1" customWidth="1"/>
    <col min="536" max="536" width="10.42578125" bestFit="1" customWidth="1"/>
    <col min="537" max="537" width="14.42578125" bestFit="1" customWidth="1"/>
    <col min="538" max="538" width="9.7109375" bestFit="1" customWidth="1"/>
    <col min="539" max="539" width="15.42578125" customWidth="1"/>
    <col min="540" max="540" width="18.42578125" bestFit="1" customWidth="1"/>
    <col min="541" max="541" width="12.140625" bestFit="1" customWidth="1"/>
    <col min="542" max="542" width="9.42578125" bestFit="1" customWidth="1"/>
    <col min="543" max="543" width="20.42578125" bestFit="1" customWidth="1"/>
    <col min="544" max="544" width="9.42578125" bestFit="1" customWidth="1"/>
    <col min="545" max="545" width="14.28515625" bestFit="1" customWidth="1"/>
    <col min="546" max="546" width="24.42578125" bestFit="1" customWidth="1"/>
    <col min="547" max="547" width="16.28515625" bestFit="1" customWidth="1"/>
    <col min="548" max="548" width="14" bestFit="1" customWidth="1"/>
    <col min="549" max="549" width="18" bestFit="1" customWidth="1"/>
    <col min="772" max="772" width="3.7109375" customWidth="1"/>
    <col min="773" max="773" width="18.140625" bestFit="1" customWidth="1"/>
    <col min="774" max="774" width="10.42578125" customWidth="1"/>
    <col min="775" max="775" width="10.7109375" bestFit="1" customWidth="1"/>
    <col min="776" max="776" width="31" customWidth="1"/>
    <col min="777" max="777" width="16.42578125" customWidth="1"/>
    <col min="778" max="778" width="9.7109375" bestFit="1" customWidth="1"/>
    <col min="779" max="779" width="15.140625" bestFit="1" customWidth="1"/>
    <col min="780" max="780" width="15" bestFit="1" customWidth="1"/>
    <col min="781" max="781" width="14.7109375" bestFit="1" customWidth="1"/>
    <col min="782" max="782" width="12.7109375" bestFit="1" customWidth="1"/>
    <col min="783" max="788" width="0" hidden="1" customWidth="1"/>
    <col min="789" max="789" width="14.140625" customWidth="1"/>
    <col min="790" max="790" width="16.28515625" customWidth="1"/>
    <col min="791" max="791" width="14.42578125" bestFit="1" customWidth="1"/>
    <col min="792" max="792" width="10.42578125" bestFit="1" customWidth="1"/>
    <col min="793" max="793" width="14.42578125" bestFit="1" customWidth="1"/>
    <col min="794" max="794" width="9.7109375" bestFit="1" customWidth="1"/>
    <col min="795" max="795" width="15.42578125" customWidth="1"/>
    <col min="796" max="796" width="18.42578125" bestFit="1" customWidth="1"/>
    <col min="797" max="797" width="12.140625" bestFit="1" customWidth="1"/>
    <col min="798" max="798" width="9.42578125" bestFit="1" customWidth="1"/>
    <col min="799" max="799" width="20.42578125" bestFit="1" customWidth="1"/>
    <col min="800" max="800" width="9.42578125" bestFit="1" customWidth="1"/>
    <col min="801" max="801" width="14.28515625" bestFit="1" customWidth="1"/>
    <col min="802" max="802" width="24.42578125" bestFit="1" customWidth="1"/>
    <col min="803" max="803" width="16.28515625" bestFit="1" customWidth="1"/>
    <col min="804" max="804" width="14" bestFit="1" customWidth="1"/>
    <col min="805" max="805" width="18" bestFit="1" customWidth="1"/>
    <col min="1028" max="1028" width="3.7109375" customWidth="1"/>
    <col min="1029" max="1029" width="18.140625" bestFit="1" customWidth="1"/>
    <col min="1030" max="1030" width="10.42578125" customWidth="1"/>
    <col min="1031" max="1031" width="10.7109375" bestFit="1" customWidth="1"/>
    <col min="1032" max="1032" width="31" customWidth="1"/>
    <col min="1033" max="1033" width="16.42578125" customWidth="1"/>
    <col min="1034" max="1034" width="9.7109375" bestFit="1" customWidth="1"/>
    <col min="1035" max="1035" width="15.140625" bestFit="1" customWidth="1"/>
    <col min="1036" max="1036" width="15" bestFit="1" customWidth="1"/>
    <col min="1037" max="1037" width="14.7109375" bestFit="1" customWidth="1"/>
    <col min="1038" max="1038" width="12.7109375" bestFit="1" customWidth="1"/>
    <col min="1039" max="1044" width="0" hidden="1" customWidth="1"/>
    <col min="1045" max="1045" width="14.140625" customWidth="1"/>
    <col min="1046" max="1046" width="16.28515625" customWidth="1"/>
    <col min="1047" max="1047" width="14.42578125" bestFit="1" customWidth="1"/>
    <col min="1048" max="1048" width="10.42578125" bestFit="1" customWidth="1"/>
    <col min="1049" max="1049" width="14.42578125" bestFit="1" customWidth="1"/>
    <col min="1050" max="1050" width="9.7109375" bestFit="1" customWidth="1"/>
    <col min="1051" max="1051" width="15.42578125" customWidth="1"/>
    <col min="1052" max="1052" width="18.42578125" bestFit="1" customWidth="1"/>
    <col min="1053" max="1053" width="12.140625" bestFit="1" customWidth="1"/>
    <col min="1054" max="1054" width="9.42578125" bestFit="1" customWidth="1"/>
    <col min="1055" max="1055" width="20.42578125" bestFit="1" customWidth="1"/>
    <col min="1056" max="1056" width="9.42578125" bestFit="1" customWidth="1"/>
    <col min="1057" max="1057" width="14.28515625" bestFit="1" customWidth="1"/>
    <col min="1058" max="1058" width="24.42578125" bestFit="1" customWidth="1"/>
    <col min="1059" max="1059" width="16.28515625" bestFit="1" customWidth="1"/>
    <col min="1060" max="1060" width="14" bestFit="1" customWidth="1"/>
    <col min="1061" max="1061" width="18" bestFit="1" customWidth="1"/>
    <col min="1284" max="1284" width="3.7109375" customWidth="1"/>
    <col min="1285" max="1285" width="18.140625" bestFit="1" customWidth="1"/>
    <col min="1286" max="1286" width="10.42578125" customWidth="1"/>
    <col min="1287" max="1287" width="10.7109375" bestFit="1" customWidth="1"/>
    <col min="1288" max="1288" width="31" customWidth="1"/>
    <col min="1289" max="1289" width="16.42578125" customWidth="1"/>
    <col min="1290" max="1290" width="9.7109375" bestFit="1" customWidth="1"/>
    <col min="1291" max="1291" width="15.140625" bestFit="1" customWidth="1"/>
    <col min="1292" max="1292" width="15" bestFit="1" customWidth="1"/>
    <col min="1293" max="1293" width="14.7109375" bestFit="1" customWidth="1"/>
    <col min="1294" max="1294" width="12.7109375" bestFit="1" customWidth="1"/>
    <col min="1295" max="1300" width="0" hidden="1" customWidth="1"/>
    <col min="1301" max="1301" width="14.140625" customWidth="1"/>
    <col min="1302" max="1302" width="16.28515625" customWidth="1"/>
    <col min="1303" max="1303" width="14.42578125" bestFit="1" customWidth="1"/>
    <col min="1304" max="1304" width="10.42578125" bestFit="1" customWidth="1"/>
    <col min="1305" max="1305" width="14.42578125" bestFit="1" customWidth="1"/>
    <col min="1306" max="1306" width="9.7109375" bestFit="1" customWidth="1"/>
    <col min="1307" max="1307" width="15.42578125" customWidth="1"/>
    <col min="1308" max="1308" width="18.42578125" bestFit="1" customWidth="1"/>
    <col min="1309" max="1309" width="12.140625" bestFit="1" customWidth="1"/>
    <col min="1310" max="1310" width="9.42578125" bestFit="1" customWidth="1"/>
    <col min="1311" max="1311" width="20.42578125" bestFit="1" customWidth="1"/>
    <col min="1312" max="1312" width="9.42578125" bestFit="1" customWidth="1"/>
    <col min="1313" max="1313" width="14.28515625" bestFit="1" customWidth="1"/>
    <col min="1314" max="1314" width="24.42578125" bestFit="1" customWidth="1"/>
    <col min="1315" max="1315" width="16.28515625" bestFit="1" customWidth="1"/>
    <col min="1316" max="1316" width="14" bestFit="1" customWidth="1"/>
    <col min="1317" max="1317" width="18" bestFit="1" customWidth="1"/>
    <col min="1540" max="1540" width="3.7109375" customWidth="1"/>
    <col min="1541" max="1541" width="18.140625" bestFit="1" customWidth="1"/>
    <col min="1542" max="1542" width="10.42578125" customWidth="1"/>
    <col min="1543" max="1543" width="10.7109375" bestFit="1" customWidth="1"/>
    <col min="1544" max="1544" width="31" customWidth="1"/>
    <col min="1545" max="1545" width="16.42578125" customWidth="1"/>
    <col min="1546" max="1546" width="9.7109375" bestFit="1" customWidth="1"/>
    <col min="1547" max="1547" width="15.140625" bestFit="1" customWidth="1"/>
    <col min="1548" max="1548" width="15" bestFit="1" customWidth="1"/>
    <col min="1549" max="1549" width="14.7109375" bestFit="1" customWidth="1"/>
    <col min="1550" max="1550" width="12.7109375" bestFit="1" customWidth="1"/>
    <col min="1551" max="1556" width="0" hidden="1" customWidth="1"/>
    <col min="1557" max="1557" width="14.140625" customWidth="1"/>
    <col min="1558" max="1558" width="16.28515625" customWidth="1"/>
    <col min="1559" max="1559" width="14.42578125" bestFit="1" customWidth="1"/>
    <col min="1560" max="1560" width="10.42578125" bestFit="1" customWidth="1"/>
    <col min="1561" max="1561" width="14.42578125" bestFit="1" customWidth="1"/>
    <col min="1562" max="1562" width="9.7109375" bestFit="1" customWidth="1"/>
    <col min="1563" max="1563" width="15.42578125" customWidth="1"/>
    <col min="1564" max="1564" width="18.42578125" bestFit="1" customWidth="1"/>
    <col min="1565" max="1565" width="12.140625" bestFit="1" customWidth="1"/>
    <col min="1566" max="1566" width="9.42578125" bestFit="1" customWidth="1"/>
    <col min="1567" max="1567" width="20.42578125" bestFit="1" customWidth="1"/>
    <col min="1568" max="1568" width="9.42578125" bestFit="1" customWidth="1"/>
    <col min="1569" max="1569" width="14.28515625" bestFit="1" customWidth="1"/>
    <col min="1570" max="1570" width="24.42578125" bestFit="1" customWidth="1"/>
    <col min="1571" max="1571" width="16.28515625" bestFit="1" customWidth="1"/>
    <col min="1572" max="1572" width="14" bestFit="1" customWidth="1"/>
    <col min="1573" max="1573" width="18" bestFit="1" customWidth="1"/>
    <col min="1796" max="1796" width="3.7109375" customWidth="1"/>
    <col min="1797" max="1797" width="18.140625" bestFit="1" customWidth="1"/>
    <col min="1798" max="1798" width="10.42578125" customWidth="1"/>
    <col min="1799" max="1799" width="10.7109375" bestFit="1" customWidth="1"/>
    <col min="1800" max="1800" width="31" customWidth="1"/>
    <col min="1801" max="1801" width="16.42578125" customWidth="1"/>
    <col min="1802" max="1802" width="9.7109375" bestFit="1" customWidth="1"/>
    <col min="1803" max="1803" width="15.140625" bestFit="1" customWidth="1"/>
    <col min="1804" max="1804" width="15" bestFit="1" customWidth="1"/>
    <col min="1805" max="1805" width="14.7109375" bestFit="1" customWidth="1"/>
    <col min="1806" max="1806" width="12.7109375" bestFit="1" customWidth="1"/>
    <col min="1807" max="1812" width="0" hidden="1" customWidth="1"/>
    <col min="1813" max="1813" width="14.140625" customWidth="1"/>
    <col min="1814" max="1814" width="16.28515625" customWidth="1"/>
    <col min="1815" max="1815" width="14.42578125" bestFit="1" customWidth="1"/>
    <col min="1816" max="1816" width="10.42578125" bestFit="1" customWidth="1"/>
    <col min="1817" max="1817" width="14.42578125" bestFit="1" customWidth="1"/>
    <col min="1818" max="1818" width="9.7109375" bestFit="1" customWidth="1"/>
    <col min="1819" max="1819" width="15.42578125" customWidth="1"/>
    <col min="1820" max="1820" width="18.42578125" bestFit="1" customWidth="1"/>
    <col min="1821" max="1821" width="12.140625" bestFit="1" customWidth="1"/>
    <col min="1822" max="1822" width="9.42578125" bestFit="1" customWidth="1"/>
    <col min="1823" max="1823" width="20.42578125" bestFit="1" customWidth="1"/>
    <col min="1824" max="1824" width="9.42578125" bestFit="1" customWidth="1"/>
    <col min="1825" max="1825" width="14.28515625" bestFit="1" customWidth="1"/>
    <col min="1826" max="1826" width="24.42578125" bestFit="1" customWidth="1"/>
    <col min="1827" max="1827" width="16.28515625" bestFit="1" customWidth="1"/>
    <col min="1828" max="1828" width="14" bestFit="1" customWidth="1"/>
    <col min="1829" max="1829" width="18" bestFit="1" customWidth="1"/>
    <col min="2052" max="2052" width="3.7109375" customWidth="1"/>
    <col min="2053" max="2053" width="18.140625" bestFit="1" customWidth="1"/>
    <col min="2054" max="2054" width="10.42578125" customWidth="1"/>
    <col min="2055" max="2055" width="10.7109375" bestFit="1" customWidth="1"/>
    <col min="2056" max="2056" width="31" customWidth="1"/>
    <col min="2057" max="2057" width="16.42578125" customWidth="1"/>
    <col min="2058" max="2058" width="9.7109375" bestFit="1" customWidth="1"/>
    <col min="2059" max="2059" width="15.140625" bestFit="1" customWidth="1"/>
    <col min="2060" max="2060" width="15" bestFit="1" customWidth="1"/>
    <col min="2061" max="2061" width="14.7109375" bestFit="1" customWidth="1"/>
    <col min="2062" max="2062" width="12.7109375" bestFit="1" customWidth="1"/>
    <col min="2063" max="2068" width="0" hidden="1" customWidth="1"/>
    <col min="2069" max="2069" width="14.140625" customWidth="1"/>
    <col min="2070" max="2070" width="16.28515625" customWidth="1"/>
    <col min="2071" max="2071" width="14.42578125" bestFit="1" customWidth="1"/>
    <col min="2072" max="2072" width="10.42578125" bestFit="1" customWidth="1"/>
    <col min="2073" max="2073" width="14.42578125" bestFit="1" customWidth="1"/>
    <col min="2074" max="2074" width="9.7109375" bestFit="1" customWidth="1"/>
    <col min="2075" max="2075" width="15.42578125" customWidth="1"/>
    <col min="2076" max="2076" width="18.42578125" bestFit="1" customWidth="1"/>
    <col min="2077" max="2077" width="12.140625" bestFit="1" customWidth="1"/>
    <col min="2078" max="2078" width="9.42578125" bestFit="1" customWidth="1"/>
    <col min="2079" max="2079" width="20.42578125" bestFit="1" customWidth="1"/>
    <col min="2080" max="2080" width="9.42578125" bestFit="1" customWidth="1"/>
    <col min="2081" max="2081" width="14.28515625" bestFit="1" customWidth="1"/>
    <col min="2082" max="2082" width="24.42578125" bestFit="1" customWidth="1"/>
    <col min="2083" max="2083" width="16.28515625" bestFit="1" customWidth="1"/>
    <col min="2084" max="2084" width="14" bestFit="1" customWidth="1"/>
    <col min="2085" max="2085" width="18" bestFit="1" customWidth="1"/>
    <col min="2308" max="2308" width="3.7109375" customWidth="1"/>
    <col min="2309" max="2309" width="18.140625" bestFit="1" customWidth="1"/>
    <col min="2310" max="2310" width="10.42578125" customWidth="1"/>
    <col min="2311" max="2311" width="10.7109375" bestFit="1" customWidth="1"/>
    <col min="2312" max="2312" width="31" customWidth="1"/>
    <col min="2313" max="2313" width="16.42578125" customWidth="1"/>
    <col min="2314" max="2314" width="9.7109375" bestFit="1" customWidth="1"/>
    <col min="2315" max="2315" width="15.140625" bestFit="1" customWidth="1"/>
    <col min="2316" max="2316" width="15" bestFit="1" customWidth="1"/>
    <col min="2317" max="2317" width="14.7109375" bestFit="1" customWidth="1"/>
    <col min="2318" max="2318" width="12.7109375" bestFit="1" customWidth="1"/>
    <col min="2319" max="2324" width="0" hidden="1" customWidth="1"/>
    <col min="2325" max="2325" width="14.140625" customWidth="1"/>
    <col min="2326" max="2326" width="16.28515625" customWidth="1"/>
    <col min="2327" max="2327" width="14.42578125" bestFit="1" customWidth="1"/>
    <col min="2328" max="2328" width="10.42578125" bestFit="1" customWidth="1"/>
    <col min="2329" max="2329" width="14.42578125" bestFit="1" customWidth="1"/>
    <col min="2330" max="2330" width="9.7109375" bestFit="1" customWidth="1"/>
    <col min="2331" max="2331" width="15.42578125" customWidth="1"/>
    <col min="2332" max="2332" width="18.42578125" bestFit="1" customWidth="1"/>
    <col min="2333" max="2333" width="12.140625" bestFit="1" customWidth="1"/>
    <col min="2334" max="2334" width="9.42578125" bestFit="1" customWidth="1"/>
    <col min="2335" max="2335" width="20.42578125" bestFit="1" customWidth="1"/>
    <col min="2336" max="2336" width="9.42578125" bestFit="1" customWidth="1"/>
    <col min="2337" max="2337" width="14.28515625" bestFit="1" customWidth="1"/>
    <col min="2338" max="2338" width="24.42578125" bestFit="1" customWidth="1"/>
    <col min="2339" max="2339" width="16.28515625" bestFit="1" customWidth="1"/>
    <col min="2340" max="2340" width="14" bestFit="1" customWidth="1"/>
    <col min="2341" max="2341" width="18" bestFit="1" customWidth="1"/>
    <col min="2564" max="2564" width="3.7109375" customWidth="1"/>
    <col min="2565" max="2565" width="18.140625" bestFit="1" customWidth="1"/>
    <col min="2566" max="2566" width="10.42578125" customWidth="1"/>
    <col min="2567" max="2567" width="10.7109375" bestFit="1" customWidth="1"/>
    <col min="2568" max="2568" width="31" customWidth="1"/>
    <col min="2569" max="2569" width="16.42578125" customWidth="1"/>
    <col min="2570" max="2570" width="9.7109375" bestFit="1" customWidth="1"/>
    <col min="2571" max="2571" width="15.140625" bestFit="1" customWidth="1"/>
    <col min="2572" max="2572" width="15" bestFit="1" customWidth="1"/>
    <col min="2573" max="2573" width="14.7109375" bestFit="1" customWidth="1"/>
    <col min="2574" max="2574" width="12.7109375" bestFit="1" customWidth="1"/>
    <col min="2575" max="2580" width="0" hidden="1" customWidth="1"/>
    <col min="2581" max="2581" width="14.140625" customWidth="1"/>
    <col min="2582" max="2582" width="16.28515625" customWidth="1"/>
    <col min="2583" max="2583" width="14.42578125" bestFit="1" customWidth="1"/>
    <col min="2584" max="2584" width="10.42578125" bestFit="1" customWidth="1"/>
    <col min="2585" max="2585" width="14.42578125" bestFit="1" customWidth="1"/>
    <col min="2586" max="2586" width="9.7109375" bestFit="1" customWidth="1"/>
    <col min="2587" max="2587" width="15.42578125" customWidth="1"/>
    <col min="2588" max="2588" width="18.42578125" bestFit="1" customWidth="1"/>
    <col min="2589" max="2589" width="12.140625" bestFit="1" customWidth="1"/>
    <col min="2590" max="2590" width="9.42578125" bestFit="1" customWidth="1"/>
    <col min="2591" max="2591" width="20.42578125" bestFit="1" customWidth="1"/>
    <col min="2592" max="2592" width="9.42578125" bestFit="1" customWidth="1"/>
    <col min="2593" max="2593" width="14.28515625" bestFit="1" customWidth="1"/>
    <col min="2594" max="2594" width="24.42578125" bestFit="1" customWidth="1"/>
    <col min="2595" max="2595" width="16.28515625" bestFit="1" customWidth="1"/>
    <col min="2596" max="2596" width="14" bestFit="1" customWidth="1"/>
    <col min="2597" max="2597" width="18" bestFit="1" customWidth="1"/>
    <col min="2820" max="2820" width="3.7109375" customWidth="1"/>
    <col min="2821" max="2821" width="18.140625" bestFit="1" customWidth="1"/>
    <col min="2822" max="2822" width="10.42578125" customWidth="1"/>
    <col min="2823" max="2823" width="10.7109375" bestFit="1" customWidth="1"/>
    <col min="2824" max="2824" width="31" customWidth="1"/>
    <col min="2825" max="2825" width="16.42578125" customWidth="1"/>
    <col min="2826" max="2826" width="9.7109375" bestFit="1" customWidth="1"/>
    <col min="2827" max="2827" width="15.140625" bestFit="1" customWidth="1"/>
    <col min="2828" max="2828" width="15" bestFit="1" customWidth="1"/>
    <col min="2829" max="2829" width="14.7109375" bestFit="1" customWidth="1"/>
    <col min="2830" max="2830" width="12.7109375" bestFit="1" customWidth="1"/>
    <col min="2831" max="2836" width="0" hidden="1" customWidth="1"/>
    <col min="2837" max="2837" width="14.140625" customWidth="1"/>
    <col min="2838" max="2838" width="16.28515625" customWidth="1"/>
    <col min="2839" max="2839" width="14.42578125" bestFit="1" customWidth="1"/>
    <col min="2840" max="2840" width="10.42578125" bestFit="1" customWidth="1"/>
    <col min="2841" max="2841" width="14.42578125" bestFit="1" customWidth="1"/>
    <col min="2842" max="2842" width="9.7109375" bestFit="1" customWidth="1"/>
    <col min="2843" max="2843" width="15.42578125" customWidth="1"/>
    <col min="2844" max="2844" width="18.42578125" bestFit="1" customWidth="1"/>
    <col min="2845" max="2845" width="12.140625" bestFit="1" customWidth="1"/>
    <col min="2846" max="2846" width="9.42578125" bestFit="1" customWidth="1"/>
    <col min="2847" max="2847" width="20.42578125" bestFit="1" customWidth="1"/>
    <col min="2848" max="2848" width="9.42578125" bestFit="1" customWidth="1"/>
    <col min="2849" max="2849" width="14.28515625" bestFit="1" customWidth="1"/>
    <col min="2850" max="2850" width="24.42578125" bestFit="1" customWidth="1"/>
    <col min="2851" max="2851" width="16.28515625" bestFit="1" customWidth="1"/>
    <col min="2852" max="2852" width="14" bestFit="1" customWidth="1"/>
    <col min="2853" max="2853" width="18" bestFit="1" customWidth="1"/>
    <col min="3076" max="3076" width="3.7109375" customWidth="1"/>
    <col min="3077" max="3077" width="18.140625" bestFit="1" customWidth="1"/>
    <col min="3078" max="3078" width="10.42578125" customWidth="1"/>
    <col min="3079" max="3079" width="10.7109375" bestFit="1" customWidth="1"/>
    <col min="3080" max="3080" width="31" customWidth="1"/>
    <col min="3081" max="3081" width="16.42578125" customWidth="1"/>
    <col min="3082" max="3082" width="9.7109375" bestFit="1" customWidth="1"/>
    <col min="3083" max="3083" width="15.140625" bestFit="1" customWidth="1"/>
    <col min="3084" max="3084" width="15" bestFit="1" customWidth="1"/>
    <col min="3085" max="3085" width="14.7109375" bestFit="1" customWidth="1"/>
    <col min="3086" max="3086" width="12.7109375" bestFit="1" customWidth="1"/>
    <col min="3087" max="3092" width="0" hidden="1" customWidth="1"/>
    <col min="3093" max="3093" width="14.140625" customWidth="1"/>
    <col min="3094" max="3094" width="16.28515625" customWidth="1"/>
    <col min="3095" max="3095" width="14.42578125" bestFit="1" customWidth="1"/>
    <col min="3096" max="3096" width="10.42578125" bestFit="1" customWidth="1"/>
    <col min="3097" max="3097" width="14.42578125" bestFit="1" customWidth="1"/>
    <col min="3098" max="3098" width="9.7109375" bestFit="1" customWidth="1"/>
    <col min="3099" max="3099" width="15.42578125" customWidth="1"/>
    <col min="3100" max="3100" width="18.42578125" bestFit="1" customWidth="1"/>
    <col min="3101" max="3101" width="12.140625" bestFit="1" customWidth="1"/>
    <col min="3102" max="3102" width="9.42578125" bestFit="1" customWidth="1"/>
    <col min="3103" max="3103" width="20.42578125" bestFit="1" customWidth="1"/>
    <col min="3104" max="3104" width="9.42578125" bestFit="1" customWidth="1"/>
    <col min="3105" max="3105" width="14.28515625" bestFit="1" customWidth="1"/>
    <col min="3106" max="3106" width="24.42578125" bestFit="1" customWidth="1"/>
    <col min="3107" max="3107" width="16.28515625" bestFit="1" customWidth="1"/>
    <col min="3108" max="3108" width="14" bestFit="1" customWidth="1"/>
    <col min="3109" max="3109" width="18" bestFit="1" customWidth="1"/>
    <col min="3332" max="3332" width="3.7109375" customWidth="1"/>
    <col min="3333" max="3333" width="18.140625" bestFit="1" customWidth="1"/>
    <col min="3334" max="3334" width="10.42578125" customWidth="1"/>
    <col min="3335" max="3335" width="10.7109375" bestFit="1" customWidth="1"/>
    <col min="3336" max="3336" width="31" customWidth="1"/>
    <col min="3337" max="3337" width="16.42578125" customWidth="1"/>
    <col min="3338" max="3338" width="9.7109375" bestFit="1" customWidth="1"/>
    <col min="3339" max="3339" width="15.140625" bestFit="1" customWidth="1"/>
    <col min="3340" max="3340" width="15" bestFit="1" customWidth="1"/>
    <col min="3341" max="3341" width="14.7109375" bestFit="1" customWidth="1"/>
    <col min="3342" max="3342" width="12.7109375" bestFit="1" customWidth="1"/>
    <col min="3343" max="3348" width="0" hidden="1" customWidth="1"/>
    <col min="3349" max="3349" width="14.140625" customWidth="1"/>
    <col min="3350" max="3350" width="16.28515625" customWidth="1"/>
    <col min="3351" max="3351" width="14.42578125" bestFit="1" customWidth="1"/>
    <col min="3352" max="3352" width="10.42578125" bestFit="1" customWidth="1"/>
    <col min="3353" max="3353" width="14.42578125" bestFit="1" customWidth="1"/>
    <col min="3354" max="3354" width="9.7109375" bestFit="1" customWidth="1"/>
    <col min="3355" max="3355" width="15.42578125" customWidth="1"/>
    <col min="3356" max="3356" width="18.42578125" bestFit="1" customWidth="1"/>
    <col min="3357" max="3357" width="12.140625" bestFit="1" customWidth="1"/>
    <col min="3358" max="3358" width="9.42578125" bestFit="1" customWidth="1"/>
    <col min="3359" max="3359" width="20.42578125" bestFit="1" customWidth="1"/>
    <col min="3360" max="3360" width="9.42578125" bestFit="1" customWidth="1"/>
    <col min="3361" max="3361" width="14.28515625" bestFit="1" customWidth="1"/>
    <col min="3362" max="3362" width="24.42578125" bestFit="1" customWidth="1"/>
    <col min="3363" max="3363" width="16.28515625" bestFit="1" customWidth="1"/>
    <col min="3364" max="3364" width="14" bestFit="1" customWidth="1"/>
    <col min="3365" max="3365" width="18" bestFit="1" customWidth="1"/>
    <col min="3588" max="3588" width="3.7109375" customWidth="1"/>
    <col min="3589" max="3589" width="18.140625" bestFit="1" customWidth="1"/>
    <col min="3590" max="3590" width="10.42578125" customWidth="1"/>
    <col min="3591" max="3591" width="10.7109375" bestFit="1" customWidth="1"/>
    <col min="3592" max="3592" width="31" customWidth="1"/>
    <col min="3593" max="3593" width="16.42578125" customWidth="1"/>
    <col min="3594" max="3594" width="9.7109375" bestFit="1" customWidth="1"/>
    <col min="3595" max="3595" width="15.140625" bestFit="1" customWidth="1"/>
    <col min="3596" max="3596" width="15" bestFit="1" customWidth="1"/>
    <col min="3597" max="3597" width="14.7109375" bestFit="1" customWidth="1"/>
    <col min="3598" max="3598" width="12.7109375" bestFit="1" customWidth="1"/>
    <col min="3599" max="3604" width="0" hidden="1" customWidth="1"/>
    <col min="3605" max="3605" width="14.140625" customWidth="1"/>
    <col min="3606" max="3606" width="16.28515625" customWidth="1"/>
    <col min="3607" max="3607" width="14.42578125" bestFit="1" customWidth="1"/>
    <col min="3608" max="3608" width="10.42578125" bestFit="1" customWidth="1"/>
    <col min="3609" max="3609" width="14.42578125" bestFit="1" customWidth="1"/>
    <col min="3610" max="3610" width="9.7109375" bestFit="1" customWidth="1"/>
    <col min="3611" max="3611" width="15.42578125" customWidth="1"/>
    <col min="3612" max="3612" width="18.42578125" bestFit="1" customWidth="1"/>
    <col min="3613" max="3613" width="12.140625" bestFit="1" customWidth="1"/>
    <col min="3614" max="3614" width="9.42578125" bestFit="1" customWidth="1"/>
    <col min="3615" max="3615" width="20.42578125" bestFit="1" customWidth="1"/>
    <col min="3616" max="3616" width="9.42578125" bestFit="1" customWidth="1"/>
    <col min="3617" max="3617" width="14.28515625" bestFit="1" customWidth="1"/>
    <col min="3618" max="3618" width="24.42578125" bestFit="1" customWidth="1"/>
    <col min="3619" max="3619" width="16.28515625" bestFit="1" customWidth="1"/>
    <col min="3620" max="3620" width="14" bestFit="1" customWidth="1"/>
    <col min="3621" max="3621" width="18" bestFit="1" customWidth="1"/>
    <col min="3844" max="3844" width="3.7109375" customWidth="1"/>
    <col min="3845" max="3845" width="18.140625" bestFit="1" customWidth="1"/>
    <col min="3846" max="3846" width="10.42578125" customWidth="1"/>
    <col min="3847" max="3847" width="10.7109375" bestFit="1" customWidth="1"/>
    <col min="3848" max="3848" width="31" customWidth="1"/>
    <col min="3849" max="3849" width="16.42578125" customWidth="1"/>
    <col min="3850" max="3850" width="9.7109375" bestFit="1" customWidth="1"/>
    <col min="3851" max="3851" width="15.140625" bestFit="1" customWidth="1"/>
    <col min="3852" max="3852" width="15" bestFit="1" customWidth="1"/>
    <col min="3853" max="3853" width="14.7109375" bestFit="1" customWidth="1"/>
    <col min="3854" max="3854" width="12.7109375" bestFit="1" customWidth="1"/>
    <col min="3855" max="3860" width="0" hidden="1" customWidth="1"/>
    <col min="3861" max="3861" width="14.140625" customWidth="1"/>
    <col min="3862" max="3862" width="16.28515625" customWidth="1"/>
    <col min="3863" max="3863" width="14.42578125" bestFit="1" customWidth="1"/>
    <col min="3864" max="3864" width="10.42578125" bestFit="1" customWidth="1"/>
    <col min="3865" max="3865" width="14.42578125" bestFit="1" customWidth="1"/>
    <col min="3866" max="3866" width="9.7109375" bestFit="1" customWidth="1"/>
    <col min="3867" max="3867" width="15.42578125" customWidth="1"/>
    <col min="3868" max="3868" width="18.42578125" bestFit="1" customWidth="1"/>
    <col min="3869" max="3869" width="12.140625" bestFit="1" customWidth="1"/>
    <col min="3870" max="3870" width="9.42578125" bestFit="1" customWidth="1"/>
    <col min="3871" max="3871" width="20.42578125" bestFit="1" customWidth="1"/>
    <col min="3872" max="3872" width="9.42578125" bestFit="1" customWidth="1"/>
    <col min="3873" max="3873" width="14.28515625" bestFit="1" customWidth="1"/>
    <col min="3874" max="3874" width="24.42578125" bestFit="1" customWidth="1"/>
    <col min="3875" max="3875" width="16.28515625" bestFit="1" customWidth="1"/>
    <col min="3876" max="3876" width="14" bestFit="1" customWidth="1"/>
    <col min="3877" max="3877" width="18" bestFit="1" customWidth="1"/>
    <col min="4100" max="4100" width="3.7109375" customWidth="1"/>
    <col min="4101" max="4101" width="18.140625" bestFit="1" customWidth="1"/>
    <col min="4102" max="4102" width="10.42578125" customWidth="1"/>
    <col min="4103" max="4103" width="10.7109375" bestFit="1" customWidth="1"/>
    <col min="4104" max="4104" width="31" customWidth="1"/>
    <col min="4105" max="4105" width="16.42578125" customWidth="1"/>
    <col min="4106" max="4106" width="9.7109375" bestFit="1" customWidth="1"/>
    <col min="4107" max="4107" width="15.140625" bestFit="1" customWidth="1"/>
    <col min="4108" max="4108" width="15" bestFit="1" customWidth="1"/>
    <col min="4109" max="4109" width="14.7109375" bestFit="1" customWidth="1"/>
    <col min="4110" max="4110" width="12.7109375" bestFit="1" customWidth="1"/>
    <col min="4111" max="4116" width="0" hidden="1" customWidth="1"/>
    <col min="4117" max="4117" width="14.140625" customWidth="1"/>
    <col min="4118" max="4118" width="16.28515625" customWidth="1"/>
    <col min="4119" max="4119" width="14.42578125" bestFit="1" customWidth="1"/>
    <col min="4120" max="4120" width="10.42578125" bestFit="1" customWidth="1"/>
    <col min="4121" max="4121" width="14.42578125" bestFit="1" customWidth="1"/>
    <col min="4122" max="4122" width="9.7109375" bestFit="1" customWidth="1"/>
    <col min="4123" max="4123" width="15.42578125" customWidth="1"/>
    <col min="4124" max="4124" width="18.42578125" bestFit="1" customWidth="1"/>
    <col min="4125" max="4125" width="12.140625" bestFit="1" customWidth="1"/>
    <col min="4126" max="4126" width="9.42578125" bestFit="1" customWidth="1"/>
    <col min="4127" max="4127" width="20.42578125" bestFit="1" customWidth="1"/>
    <col min="4128" max="4128" width="9.42578125" bestFit="1" customWidth="1"/>
    <col min="4129" max="4129" width="14.28515625" bestFit="1" customWidth="1"/>
    <col min="4130" max="4130" width="24.42578125" bestFit="1" customWidth="1"/>
    <col min="4131" max="4131" width="16.28515625" bestFit="1" customWidth="1"/>
    <col min="4132" max="4132" width="14" bestFit="1" customWidth="1"/>
    <col min="4133" max="4133" width="18" bestFit="1" customWidth="1"/>
    <col min="4356" max="4356" width="3.7109375" customWidth="1"/>
    <col min="4357" max="4357" width="18.140625" bestFit="1" customWidth="1"/>
    <col min="4358" max="4358" width="10.42578125" customWidth="1"/>
    <col min="4359" max="4359" width="10.7109375" bestFit="1" customWidth="1"/>
    <col min="4360" max="4360" width="31" customWidth="1"/>
    <col min="4361" max="4361" width="16.42578125" customWidth="1"/>
    <col min="4362" max="4362" width="9.7109375" bestFit="1" customWidth="1"/>
    <col min="4363" max="4363" width="15.140625" bestFit="1" customWidth="1"/>
    <col min="4364" max="4364" width="15" bestFit="1" customWidth="1"/>
    <col min="4365" max="4365" width="14.7109375" bestFit="1" customWidth="1"/>
    <col min="4366" max="4366" width="12.7109375" bestFit="1" customWidth="1"/>
    <col min="4367" max="4372" width="0" hidden="1" customWidth="1"/>
    <col min="4373" max="4373" width="14.140625" customWidth="1"/>
    <col min="4374" max="4374" width="16.28515625" customWidth="1"/>
    <col min="4375" max="4375" width="14.42578125" bestFit="1" customWidth="1"/>
    <col min="4376" max="4376" width="10.42578125" bestFit="1" customWidth="1"/>
    <col min="4377" max="4377" width="14.42578125" bestFit="1" customWidth="1"/>
    <col min="4378" max="4378" width="9.7109375" bestFit="1" customWidth="1"/>
    <col min="4379" max="4379" width="15.42578125" customWidth="1"/>
    <col min="4380" max="4380" width="18.42578125" bestFit="1" customWidth="1"/>
    <col min="4381" max="4381" width="12.140625" bestFit="1" customWidth="1"/>
    <col min="4382" max="4382" width="9.42578125" bestFit="1" customWidth="1"/>
    <col min="4383" max="4383" width="20.42578125" bestFit="1" customWidth="1"/>
    <col min="4384" max="4384" width="9.42578125" bestFit="1" customWidth="1"/>
    <col min="4385" max="4385" width="14.28515625" bestFit="1" customWidth="1"/>
    <col min="4386" max="4386" width="24.42578125" bestFit="1" customWidth="1"/>
    <col min="4387" max="4387" width="16.28515625" bestFit="1" customWidth="1"/>
    <col min="4388" max="4388" width="14" bestFit="1" customWidth="1"/>
    <col min="4389" max="4389" width="18" bestFit="1" customWidth="1"/>
    <col min="4612" max="4612" width="3.7109375" customWidth="1"/>
    <col min="4613" max="4613" width="18.140625" bestFit="1" customWidth="1"/>
    <col min="4614" max="4614" width="10.42578125" customWidth="1"/>
    <col min="4615" max="4615" width="10.7109375" bestFit="1" customWidth="1"/>
    <col min="4616" max="4616" width="31" customWidth="1"/>
    <col min="4617" max="4617" width="16.42578125" customWidth="1"/>
    <col min="4618" max="4618" width="9.7109375" bestFit="1" customWidth="1"/>
    <col min="4619" max="4619" width="15.140625" bestFit="1" customWidth="1"/>
    <col min="4620" max="4620" width="15" bestFit="1" customWidth="1"/>
    <col min="4621" max="4621" width="14.7109375" bestFit="1" customWidth="1"/>
    <col min="4622" max="4622" width="12.7109375" bestFit="1" customWidth="1"/>
    <col min="4623" max="4628" width="0" hidden="1" customWidth="1"/>
    <col min="4629" max="4629" width="14.140625" customWidth="1"/>
    <col min="4630" max="4630" width="16.28515625" customWidth="1"/>
    <col min="4631" max="4631" width="14.42578125" bestFit="1" customWidth="1"/>
    <col min="4632" max="4632" width="10.42578125" bestFit="1" customWidth="1"/>
    <col min="4633" max="4633" width="14.42578125" bestFit="1" customWidth="1"/>
    <col min="4634" max="4634" width="9.7109375" bestFit="1" customWidth="1"/>
    <col min="4635" max="4635" width="15.42578125" customWidth="1"/>
    <col min="4636" max="4636" width="18.42578125" bestFit="1" customWidth="1"/>
    <col min="4637" max="4637" width="12.140625" bestFit="1" customWidth="1"/>
    <col min="4638" max="4638" width="9.42578125" bestFit="1" customWidth="1"/>
    <col min="4639" max="4639" width="20.42578125" bestFit="1" customWidth="1"/>
    <col min="4640" max="4640" width="9.42578125" bestFit="1" customWidth="1"/>
    <col min="4641" max="4641" width="14.28515625" bestFit="1" customWidth="1"/>
    <col min="4642" max="4642" width="24.42578125" bestFit="1" customWidth="1"/>
    <col min="4643" max="4643" width="16.28515625" bestFit="1" customWidth="1"/>
    <col min="4644" max="4644" width="14" bestFit="1" customWidth="1"/>
    <col min="4645" max="4645" width="18" bestFit="1" customWidth="1"/>
    <col min="4868" max="4868" width="3.7109375" customWidth="1"/>
    <col min="4869" max="4869" width="18.140625" bestFit="1" customWidth="1"/>
    <col min="4870" max="4870" width="10.42578125" customWidth="1"/>
    <col min="4871" max="4871" width="10.7109375" bestFit="1" customWidth="1"/>
    <col min="4872" max="4872" width="31" customWidth="1"/>
    <col min="4873" max="4873" width="16.42578125" customWidth="1"/>
    <col min="4874" max="4874" width="9.7109375" bestFit="1" customWidth="1"/>
    <col min="4875" max="4875" width="15.140625" bestFit="1" customWidth="1"/>
    <col min="4876" max="4876" width="15" bestFit="1" customWidth="1"/>
    <col min="4877" max="4877" width="14.7109375" bestFit="1" customWidth="1"/>
    <col min="4878" max="4878" width="12.7109375" bestFit="1" customWidth="1"/>
    <col min="4879" max="4884" width="0" hidden="1" customWidth="1"/>
    <col min="4885" max="4885" width="14.140625" customWidth="1"/>
    <col min="4886" max="4886" width="16.28515625" customWidth="1"/>
    <col min="4887" max="4887" width="14.42578125" bestFit="1" customWidth="1"/>
    <col min="4888" max="4888" width="10.42578125" bestFit="1" customWidth="1"/>
    <col min="4889" max="4889" width="14.42578125" bestFit="1" customWidth="1"/>
    <col min="4890" max="4890" width="9.7109375" bestFit="1" customWidth="1"/>
    <col min="4891" max="4891" width="15.42578125" customWidth="1"/>
    <col min="4892" max="4892" width="18.42578125" bestFit="1" customWidth="1"/>
    <col min="4893" max="4893" width="12.140625" bestFit="1" customWidth="1"/>
    <col min="4894" max="4894" width="9.42578125" bestFit="1" customWidth="1"/>
    <col min="4895" max="4895" width="20.42578125" bestFit="1" customWidth="1"/>
    <col min="4896" max="4896" width="9.42578125" bestFit="1" customWidth="1"/>
    <col min="4897" max="4897" width="14.28515625" bestFit="1" customWidth="1"/>
    <col min="4898" max="4898" width="24.42578125" bestFit="1" customWidth="1"/>
    <col min="4899" max="4899" width="16.28515625" bestFit="1" customWidth="1"/>
    <col min="4900" max="4900" width="14" bestFit="1" customWidth="1"/>
    <col min="4901" max="4901" width="18" bestFit="1" customWidth="1"/>
    <col min="5124" max="5124" width="3.7109375" customWidth="1"/>
    <col min="5125" max="5125" width="18.140625" bestFit="1" customWidth="1"/>
    <col min="5126" max="5126" width="10.42578125" customWidth="1"/>
    <col min="5127" max="5127" width="10.7109375" bestFit="1" customWidth="1"/>
    <col min="5128" max="5128" width="31" customWidth="1"/>
    <col min="5129" max="5129" width="16.42578125" customWidth="1"/>
    <col min="5130" max="5130" width="9.7109375" bestFit="1" customWidth="1"/>
    <col min="5131" max="5131" width="15.140625" bestFit="1" customWidth="1"/>
    <col min="5132" max="5132" width="15" bestFit="1" customWidth="1"/>
    <col min="5133" max="5133" width="14.7109375" bestFit="1" customWidth="1"/>
    <col min="5134" max="5134" width="12.7109375" bestFit="1" customWidth="1"/>
    <col min="5135" max="5140" width="0" hidden="1" customWidth="1"/>
    <col min="5141" max="5141" width="14.140625" customWidth="1"/>
    <col min="5142" max="5142" width="16.28515625" customWidth="1"/>
    <col min="5143" max="5143" width="14.42578125" bestFit="1" customWidth="1"/>
    <col min="5144" max="5144" width="10.42578125" bestFit="1" customWidth="1"/>
    <col min="5145" max="5145" width="14.42578125" bestFit="1" customWidth="1"/>
    <col min="5146" max="5146" width="9.7109375" bestFit="1" customWidth="1"/>
    <col min="5147" max="5147" width="15.42578125" customWidth="1"/>
    <col min="5148" max="5148" width="18.42578125" bestFit="1" customWidth="1"/>
    <col min="5149" max="5149" width="12.140625" bestFit="1" customWidth="1"/>
    <col min="5150" max="5150" width="9.42578125" bestFit="1" customWidth="1"/>
    <col min="5151" max="5151" width="20.42578125" bestFit="1" customWidth="1"/>
    <col min="5152" max="5152" width="9.42578125" bestFit="1" customWidth="1"/>
    <col min="5153" max="5153" width="14.28515625" bestFit="1" customWidth="1"/>
    <col min="5154" max="5154" width="24.42578125" bestFit="1" customWidth="1"/>
    <col min="5155" max="5155" width="16.28515625" bestFit="1" customWidth="1"/>
    <col min="5156" max="5156" width="14" bestFit="1" customWidth="1"/>
    <col min="5157" max="5157" width="18" bestFit="1" customWidth="1"/>
    <col min="5380" max="5380" width="3.7109375" customWidth="1"/>
    <col min="5381" max="5381" width="18.140625" bestFit="1" customWidth="1"/>
    <col min="5382" max="5382" width="10.42578125" customWidth="1"/>
    <col min="5383" max="5383" width="10.7109375" bestFit="1" customWidth="1"/>
    <col min="5384" max="5384" width="31" customWidth="1"/>
    <col min="5385" max="5385" width="16.42578125" customWidth="1"/>
    <col min="5386" max="5386" width="9.7109375" bestFit="1" customWidth="1"/>
    <col min="5387" max="5387" width="15.140625" bestFit="1" customWidth="1"/>
    <col min="5388" max="5388" width="15" bestFit="1" customWidth="1"/>
    <col min="5389" max="5389" width="14.7109375" bestFit="1" customWidth="1"/>
    <col min="5390" max="5390" width="12.7109375" bestFit="1" customWidth="1"/>
    <col min="5391" max="5396" width="0" hidden="1" customWidth="1"/>
    <col min="5397" max="5397" width="14.140625" customWidth="1"/>
    <col min="5398" max="5398" width="16.28515625" customWidth="1"/>
    <col min="5399" max="5399" width="14.42578125" bestFit="1" customWidth="1"/>
    <col min="5400" max="5400" width="10.42578125" bestFit="1" customWidth="1"/>
    <col min="5401" max="5401" width="14.42578125" bestFit="1" customWidth="1"/>
    <col min="5402" max="5402" width="9.7109375" bestFit="1" customWidth="1"/>
    <col min="5403" max="5403" width="15.42578125" customWidth="1"/>
    <col min="5404" max="5404" width="18.42578125" bestFit="1" customWidth="1"/>
    <col min="5405" max="5405" width="12.140625" bestFit="1" customWidth="1"/>
    <col min="5406" max="5406" width="9.42578125" bestFit="1" customWidth="1"/>
    <col min="5407" max="5407" width="20.42578125" bestFit="1" customWidth="1"/>
    <col min="5408" max="5408" width="9.42578125" bestFit="1" customWidth="1"/>
    <col min="5409" max="5409" width="14.28515625" bestFit="1" customWidth="1"/>
    <col min="5410" max="5410" width="24.42578125" bestFit="1" customWidth="1"/>
    <col min="5411" max="5411" width="16.28515625" bestFit="1" customWidth="1"/>
    <col min="5412" max="5412" width="14" bestFit="1" customWidth="1"/>
    <col min="5413" max="5413" width="18" bestFit="1" customWidth="1"/>
    <col min="5636" max="5636" width="3.7109375" customWidth="1"/>
    <col min="5637" max="5637" width="18.140625" bestFit="1" customWidth="1"/>
    <col min="5638" max="5638" width="10.42578125" customWidth="1"/>
    <col min="5639" max="5639" width="10.7109375" bestFit="1" customWidth="1"/>
    <col min="5640" max="5640" width="31" customWidth="1"/>
    <col min="5641" max="5641" width="16.42578125" customWidth="1"/>
    <col min="5642" max="5642" width="9.7109375" bestFit="1" customWidth="1"/>
    <col min="5643" max="5643" width="15.140625" bestFit="1" customWidth="1"/>
    <col min="5644" max="5644" width="15" bestFit="1" customWidth="1"/>
    <col min="5645" max="5645" width="14.7109375" bestFit="1" customWidth="1"/>
    <col min="5646" max="5646" width="12.7109375" bestFit="1" customWidth="1"/>
    <col min="5647" max="5652" width="0" hidden="1" customWidth="1"/>
    <col min="5653" max="5653" width="14.140625" customWidth="1"/>
    <col min="5654" max="5654" width="16.28515625" customWidth="1"/>
    <col min="5655" max="5655" width="14.42578125" bestFit="1" customWidth="1"/>
    <col min="5656" max="5656" width="10.42578125" bestFit="1" customWidth="1"/>
    <col min="5657" max="5657" width="14.42578125" bestFit="1" customWidth="1"/>
    <col min="5658" max="5658" width="9.7109375" bestFit="1" customWidth="1"/>
    <col min="5659" max="5659" width="15.42578125" customWidth="1"/>
    <col min="5660" max="5660" width="18.42578125" bestFit="1" customWidth="1"/>
    <col min="5661" max="5661" width="12.140625" bestFit="1" customWidth="1"/>
    <col min="5662" max="5662" width="9.42578125" bestFit="1" customWidth="1"/>
    <col min="5663" max="5663" width="20.42578125" bestFit="1" customWidth="1"/>
    <col min="5664" max="5664" width="9.42578125" bestFit="1" customWidth="1"/>
    <col min="5665" max="5665" width="14.28515625" bestFit="1" customWidth="1"/>
    <col min="5666" max="5666" width="24.42578125" bestFit="1" customWidth="1"/>
    <col min="5667" max="5667" width="16.28515625" bestFit="1" customWidth="1"/>
    <col min="5668" max="5668" width="14" bestFit="1" customWidth="1"/>
    <col min="5669" max="5669" width="18" bestFit="1" customWidth="1"/>
    <col min="5892" max="5892" width="3.7109375" customWidth="1"/>
    <col min="5893" max="5893" width="18.140625" bestFit="1" customWidth="1"/>
    <col min="5894" max="5894" width="10.42578125" customWidth="1"/>
    <col min="5895" max="5895" width="10.7109375" bestFit="1" customWidth="1"/>
    <col min="5896" max="5896" width="31" customWidth="1"/>
    <col min="5897" max="5897" width="16.42578125" customWidth="1"/>
    <col min="5898" max="5898" width="9.7109375" bestFit="1" customWidth="1"/>
    <col min="5899" max="5899" width="15.140625" bestFit="1" customWidth="1"/>
    <col min="5900" max="5900" width="15" bestFit="1" customWidth="1"/>
    <col min="5901" max="5901" width="14.7109375" bestFit="1" customWidth="1"/>
    <col min="5902" max="5902" width="12.7109375" bestFit="1" customWidth="1"/>
    <col min="5903" max="5908" width="0" hidden="1" customWidth="1"/>
    <col min="5909" max="5909" width="14.140625" customWidth="1"/>
    <col min="5910" max="5910" width="16.28515625" customWidth="1"/>
    <col min="5911" max="5911" width="14.42578125" bestFit="1" customWidth="1"/>
    <col min="5912" max="5912" width="10.42578125" bestFit="1" customWidth="1"/>
    <col min="5913" max="5913" width="14.42578125" bestFit="1" customWidth="1"/>
    <col min="5914" max="5914" width="9.7109375" bestFit="1" customWidth="1"/>
    <col min="5915" max="5915" width="15.42578125" customWidth="1"/>
    <col min="5916" max="5916" width="18.42578125" bestFit="1" customWidth="1"/>
    <col min="5917" max="5917" width="12.140625" bestFit="1" customWidth="1"/>
    <col min="5918" max="5918" width="9.42578125" bestFit="1" customWidth="1"/>
    <col min="5919" max="5919" width="20.42578125" bestFit="1" customWidth="1"/>
    <col min="5920" max="5920" width="9.42578125" bestFit="1" customWidth="1"/>
    <col min="5921" max="5921" width="14.28515625" bestFit="1" customWidth="1"/>
    <col min="5922" max="5922" width="24.42578125" bestFit="1" customWidth="1"/>
    <col min="5923" max="5923" width="16.28515625" bestFit="1" customWidth="1"/>
    <col min="5924" max="5924" width="14" bestFit="1" customWidth="1"/>
    <col min="5925" max="5925" width="18" bestFit="1" customWidth="1"/>
    <col min="6148" max="6148" width="3.7109375" customWidth="1"/>
    <col min="6149" max="6149" width="18.140625" bestFit="1" customWidth="1"/>
    <col min="6150" max="6150" width="10.42578125" customWidth="1"/>
    <col min="6151" max="6151" width="10.7109375" bestFit="1" customWidth="1"/>
    <col min="6152" max="6152" width="31" customWidth="1"/>
    <col min="6153" max="6153" width="16.42578125" customWidth="1"/>
    <col min="6154" max="6154" width="9.7109375" bestFit="1" customWidth="1"/>
    <col min="6155" max="6155" width="15.140625" bestFit="1" customWidth="1"/>
    <col min="6156" max="6156" width="15" bestFit="1" customWidth="1"/>
    <col min="6157" max="6157" width="14.7109375" bestFit="1" customWidth="1"/>
    <col min="6158" max="6158" width="12.7109375" bestFit="1" customWidth="1"/>
    <col min="6159" max="6164" width="0" hidden="1" customWidth="1"/>
    <col min="6165" max="6165" width="14.140625" customWidth="1"/>
    <col min="6166" max="6166" width="16.28515625" customWidth="1"/>
    <col min="6167" max="6167" width="14.42578125" bestFit="1" customWidth="1"/>
    <col min="6168" max="6168" width="10.42578125" bestFit="1" customWidth="1"/>
    <col min="6169" max="6169" width="14.42578125" bestFit="1" customWidth="1"/>
    <col min="6170" max="6170" width="9.7109375" bestFit="1" customWidth="1"/>
    <col min="6171" max="6171" width="15.42578125" customWidth="1"/>
    <col min="6172" max="6172" width="18.42578125" bestFit="1" customWidth="1"/>
    <col min="6173" max="6173" width="12.140625" bestFit="1" customWidth="1"/>
    <col min="6174" max="6174" width="9.42578125" bestFit="1" customWidth="1"/>
    <col min="6175" max="6175" width="20.42578125" bestFit="1" customWidth="1"/>
    <col min="6176" max="6176" width="9.42578125" bestFit="1" customWidth="1"/>
    <col min="6177" max="6177" width="14.28515625" bestFit="1" customWidth="1"/>
    <col min="6178" max="6178" width="24.42578125" bestFit="1" customWidth="1"/>
    <col min="6179" max="6179" width="16.28515625" bestFit="1" customWidth="1"/>
    <col min="6180" max="6180" width="14" bestFit="1" customWidth="1"/>
    <col min="6181" max="6181" width="18" bestFit="1" customWidth="1"/>
    <col min="6404" max="6404" width="3.7109375" customWidth="1"/>
    <col min="6405" max="6405" width="18.140625" bestFit="1" customWidth="1"/>
    <col min="6406" max="6406" width="10.42578125" customWidth="1"/>
    <col min="6407" max="6407" width="10.7109375" bestFit="1" customWidth="1"/>
    <col min="6408" max="6408" width="31" customWidth="1"/>
    <col min="6409" max="6409" width="16.42578125" customWidth="1"/>
    <col min="6410" max="6410" width="9.7109375" bestFit="1" customWidth="1"/>
    <col min="6411" max="6411" width="15.140625" bestFit="1" customWidth="1"/>
    <col min="6412" max="6412" width="15" bestFit="1" customWidth="1"/>
    <col min="6413" max="6413" width="14.7109375" bestFit="1" customWidth="1"/>
    <col min="6414" max="6414" width="12.7109375" bestFit="1" customWidth="1"/>
    <col min="6415" max="6420" width="0" hidden="1" customWidth="1"/>
    <col min="6421" max="6421" width="14.140625" customWidth="1"/>
    <col min="6422" max="6422" width="16.28515625" customWidth="1"/>
    <col min="6423" max="6423" width="14.42578125" bestFit="1" customWidth="1"/>
    <col min="6424" max="6424" width="10.42578125" bestFit="1" customWidth="1"/>
    <col min="6425" max="6425" width="14.42578125" bestFit="1" customWidth="1"/>
    <col min="6426" max="6426" width="9.7109375" bestFit="1" customWidth="1"/>
    <col min="6427" max="6427" width="15.42578125" customWidth="1"/>
    <col min="6428" max="6428" width="18.42578125" bestFit="1" customWidth="1"/>
    <col min="6429" max="6429" width="12.140625" bestFit="1" customWidth="1"/>
    <col min="6430" max="6430" width="9.42578125" bestFit="1" customWidth="1"/>
    <col min="6431" max="6431" width="20.42578125" bestFit="1" customWidth="1"/>
    <col min="6432" max="6432" width="9.42578125" bestFit="1" customWidth="1"/>
    <col min="6433" max="6433" width="14.28515625" bestFit="1" customWidth="1"/>
    <col min="6434" max="6434" width="24.42578125" bestFit="1" customWidth="1"/>
    <col min="6435" max="6435" width="16.28515625" bestFit="1" customWidth="1"/>
    <col min="6436" max="6436" width="14" bestFit="1" customWidth="1"/>
    <col min="6437" max="6437" width="18" bestFit="1" customWidth="1"/>
    <col min="6660" max="6660" width="3.7109375" customWidth="1"/>
    <col min="6661" max="6661" width="18.140625" bestFit="1" customWidth="1"/>
    <col min="6662" max="6662" width="10.42578125" customWidth="1"/>
    <col min="6663" max="6663" width="10.7109375" bestFit="1" customWidth="1"/>
    <col min="6664" max="6664" width="31" customWidth="1"/>
    <col min="6665" max="6665" width="16.42578125" customWidth="1"/>
    <col min="6666" max="6666" width="9.7109375" bestFit="1" customWidth="1"/>
    <col min="6667" max="6667" width="15.140625" bestFit="1" customWidth="1"/>
    <col min="6668" max="6668" width="15" bestFit="1" customWidth="1"/>
    <col min="6669" max="6669" width="14.7109375" bestFit="1" customWidth="1"/>
    <col min="6670" max="6670" width="12.7109375" bestFit="1" customWidth="1"/>
    <col min="6671" max="6676" width="0" hidden="1" customWidth="1"/>
    <col min="6677" max="6677" width="14.140625" customWidth="1"/>
    <col min="6678" max="6678" width="16.28515625" customWidth="1"/>
    <col min="6679" max="6679" width="14.42578125" bestFit="1" customWidth="1"/>
    <col min="6680" max="6680" width="10.42578125" bestFit="1" customWidth="1"/>
    <col min="6681" max="6681" width="14.42578125" bestFit="1" customWidth="1"/>
    <col min="6682" max="6682" width="9.7109375" bestFit="1" customWidth="1"/>
    <col min="6683" max="6683" width="15.42578125" customWidth="1"/>
    <col min="6684" max="6684" width="18.42578125" bestFit="1" customWidth="1"/>
    <col min="6685" max="6685" width="12.140625" bestFit="1" customWidth="1"/>
    <col min="6686" max="6686" width="9.42578125" bestFit="1" customWidth="1"/>
    <col min="6687" max="6687" width="20.42578125" bestFit="1" customWidth="1"/>
    <col min="6688" max="6688" width="9.42578125" bestFit="1" customWidth="1"/>
    <col min="6689" max="6689" width="14.28515625" bestFit="1" customWidth="1"/>
    <col min="6690" max="6690" width="24.42578125" bestFit="1" customWidth="1"/>
    <col min="6691" max="6691" width="16.28515625" bestFit="1" customWidth="1"/>
    <col min="6692" max="6692" width="14" bestFit="1" customWidth="1"/>
    <col min="6693" max="6693" width="18" bestFit="1" customWidth="1"/>
    <col min="6916" max="6916" width="3.7109375" customWidth="1"/>
    <col min="6917" max="6917" width="18.140625" bestFit="1" customWidth="1"/>
    <col min="6918" max="6918" width="10.42578125" customWidth="1"/>
    <col min="6919" max="6919" width="10.7109375" bestFit="1" customWidth="1"/>
    <col min="6920" max="6920" width="31" customWidth="1"/>
    <col min="6921" max="6921" width="16.42578125" customWidth="1"/>
    <col min="6922" max="6922" width="9.7109375" bestFit="1" customWidth="1"/>
    <col min="6923" max="6923" width="15.140625" bestFit="1" customWidth="1"/>
    <col min="6924" max="6924" width="15" bestFit="1" customWidth="1"/>
    <col min="6925" max="6925" width="14.7109375" bestFit="1" customWidth="1"/>
    <col min="6926" max="6926" width="12.7109375" bestFit="1" customWidth="1"/>
    <col min="6927" max="6932" width="0" hidden="1" customWidth="1"/>
    <col min="6933" max="6933" width="14.140625" customWidth="1"/>
    <col min="6934" max="6934" width="16.28515625" customWidth="1"/>
    <col min="6935" max="6935" width="14.42578125" bestFit="1" customWidth="1"/>
    <col min="6936" max="6936" width="10.42578125" bestFit="1" customWidth="1"/>
    <col min="6937" max="6937" width="14.42578125" bestFit="1" customWidth="1"/>
    <col min="6938" max="6938" width="9.7109375" bestFit="1" customWidth="1"/>
    <col min="6939" max="6939" width="15.42578125" customWidth="1"/>
    <col min="6940" max="6940" width="18.42578125" bestFit="1" customWidth="1"/>
    <col min="6941" max="6941" width="12.140625" bestFit="1" customWidth="1"/>
    <col min="6942" max="6942" width="9.42578125" bestFit="1" customWidth="1"/>
    <col min="6943" max="6943" width="20.42578125" bestFit="1" customWidth="1"/>
    <col min="6944" max="6944" width="9.42578125" bestFit="1" customWidth="1"/>
    <col min="6945" max="6945" width="14.28515625" bestFit="1" customWidth="1"/>
    <col min="6946" max="6946" width="24.42578125" bestFit="1" customWidth="1"/>
    <col min="6947" max="6947" width="16.28515625" bestFit="1" customWidth="1"/>
    <col min="6948" max="6948" width="14" bestFit="1" customWidth="1"/>
    <col min="6949" max="6949" width="18" bestFit="1" customWidth="1"/>
    <col min="7172" max="7172" width="3.7109375" customWidth="1"/>
    <col min="7173" max="7173" width="18.140625" bestFit="1" customWidth="1"/>
    <col min="7174" max="7174" width="10.42578125" customWidth="1"/>
    <col min="7175" max="7175" width="10.7109375" bestFit="1" customWidth="1"/>
    <col min="7176" max="7176" width="31" customWidth="1"/>
    <col min="7177" max="7177" width="16.42578125" customWidth="1"/>
    <col min="7178" max="7178" width="9.7109375" bestFit="1" customWidth="1"/>
    <col min="7179" max="7179" width="15.140625" bestFit="1" customWidth="1"/>
    <col min="7180" max="7180" width="15" bestFit="1" customWidth="1"/>
    <col min="7181" max="7181" width="14.7109375" bestFit="1" customWidth="1"/>
    <col min="7182" max="7182" width="12.7109375" bestFit="1" customWidth="1"/>
    <col min="7183" max="7188" width="0" hidden="1" customWidth="1"/>
    <col min="7189" max="7189" width="14.140625" customWidth="1"/>
    <col min="7190" max="7190" width="16.28515625" customWidth="1"/>
    <col min="7191" max="7191" width="14.42578125" bestFit="1" customWidth="1"/>
    <col min="7192" max="7192" width="10.42578125" bestFit="1" customWidth="1"/>
    <col min="7193" max="7193" width="14.42578125" bestFit="1" customWidth="1"/>
    <col min="7194" max="7194" width="9.7109375" bestFit="1" customWidth="1"/>
    <col min="7195" max="7195" width="15.42578125" customWidth="1"/>
    <col min="7196" max="7196" width="18.42578125" bestFit="1" customWidth="1"/>
    <col min="7197" max="7197" width="12.140625" bestFit="1" customWidth="1"/>
    <col min="7198" max="7198" width="9.42578125" bestFit="1" customWidth="1"/>
    <col min="7199" max="7199" width="20.42578125" bestFit="1" customWidth="1"/>
    <col min="7200" max="7200" width="9.42578125" bestFit="1" customWidth="1"/>
    <col min="7201" max="7201" width="14.28515625" bestFit="1" customWidth="1"/>
    <col min="7202" max="7202" width="24.42578125" bestFit="1" customWidth="1"/>
    <col min="7203" max="7203" width="16.28515625" bestFit="1" customWidth="1"/>
    <col min="7204" max="7204" width="14" bestFit="1" customWidth="1"/>
    <col min="7205" max="7205" width="18" bestFit="1" customWidth="1"/>
    <col min="7428" max="7428" width="3.7109375" customWidth="1"/>
    <col min="7429" max="7429" width="18.140625" bestFit="1" customWidth="1"/>
    <col min="7430" max="7430" width="10.42578125" customWidth="1"/>
    <col min="7431" max="7431" width="10.7109375" bestFit="1" customWidth="1"/>
    <col min="7432" max="7432" width="31" customWidth="1"/>
    <col min="7433" max="7433" width="16.42578125" customWidth="1"/>
    <col min="7434" max="7434" width="9.7109375" bestFit="1" customWidth="1"/>
    <col min="7435" max="7435" width="15.140625" bestFit="1" customWidth="1"/>
    <col min="7436" max="7436" width="15" bestFit="1" customWidth="1"/>
    <col min="7437" max="7437" width="14.7109375" bestFit="1" customWidth="1"/>
    <col min="7438" max="7438" width="12.7109375" bestFit="1" customWidth="1"/>
    <col min="7439" max="7444" width="0" hidden="1" customWidth="1"/>
    <col min="7445" max="7445" width="14.140625" customWidth="1"/>
    <col min="7446" max="7446" width="16.28515625" customWidth="1"/>
    <col min="7447" max="7447" width="14.42578125" bestFit="1" customWidth="1"/>
    <col min="7448" max="7448" width="10.42578125" bestFit="1" customWidth="1"/>
    <col min="7449" max="7449" width="14.42578125" bestFit="1" customWidth="1"/>
    <col min="7450" max="7450" width="9.7109375" bestFit="1" customWidth="1"/>
    <col min="7451" max="7451" width="15.42578125" customWidth="1"/>
    <col min="7452" max="7452" width="18.42578125" bestFit="1" customWidth="1"/>
    <col min="7453" max="7453" width="12.140625" bestFit="1" customWidth="1"/>
    <col min="7454" max="7454" width="9.42578125" bestFit="1" customWidth="1"/>
    <col min="7455" max="7455" width="20.42578125" bestFit="1" customWidth="1"/>
    <col min="7456" max="7456" width="9.42578125" bestFit="1" customWidth="1"/>
    <col min="7457" max="7457" width="14.28515625" bestFit="1" customWidth="1"/>
    <col min="7458" max="7458" width="24.42578125" bestFit="1" customWidth="1"/>
    <col min="7459" max="7459" width="16.28515625" bestFit="1" customWidth="1"/>
    <col min="7460" max="7460" width="14" bestFit="1" customWidth="1"/>
    <col min="7461" max="7461" width="18" bestFit="1" customWidth="1"/>
    <col min="7684" max="7684" width="3.7109375" customWidth="1"/>
    <col min="7685" max="7685" width="18.140625" bestFit="1" customWidth="1"/>
    <col min="7686" max="7686" width="10.42578125" customWidth="1"/>
    <col min="7687" max="7687" width="10.7109375" bestFit="1" customWidth="1"/>
    <col min="7688" max="7688" width="31" customWidth="1"/>
    <col min="7689" max="7689" width="16.42578125" customWidth="1"/>
    <col min="7690" max="7690" width="9.7109375" bestFit="1" customWidth="1"/>
    <col min="7691" max="7691" width="15.140625" bestFit="1" customWidth="1"/>
    <col min="7692" max="7692" width="15" bestFit="1" customWidth="1"/>
    <col min="7693" max="7693" width="14.7109375" bestFit="1" customWidth="1"/>
    <col min="7694" max="7694" width="12.7109375" bestFit="1" customWidth="1"/>
    <col min="7695" max="7700" width="0" hidden="1" customWidth="1"/>
    <col min="7701" max="7701" width="14.140625" customWidth="1"/>
    <col min="7702" max="7702" width="16.28515625" customWidth="1"/>
    <col min="7703" max="7703" width="14.42578125" bestFit="1" customWidth="1"/>
    <col min="7704" max="7704" width="10.42578125" bestFit="1" customWidth="1"/>
    <col min="7705" max="7705" width="14.42578125" bestFit="1" customWidth="1"/>
    <col min="7706" max="7706" width="9.7109375" bestFit="1" customWidth="1"/>
    <col min="7707" max="7707" width="15.42578125" customWidth="1"/>
    <col min="7708" max="7708" width="18.42578125" bestFit="1" customWidth="1"/>
    <col min="7709" max="7709" width="12.140625" bestFit="1" customWidth="1"/>
    <col min="7710" max="7710" width="9.42578125" bestFit="1" customWidth="1"/>
    <col min="7711" max="7711" width="20.42578125" bestFit="1" customWidth="1"/>
    <col min="7712" max="7712" width="9.42578125" bestFit="1" customWidth="1"/>
    <col min="7713" max="7713" width="14.28515625" bestFit="1" customWidth="1"/>
    <col min="7714" max="7714" width="24.42578125" bestFit="1" customWidth="1"/>
    <col min="7715" max="7715" width="16.28515625" bestFit="1" customWidth="1"/>
    <col min="7716" max="7716" width="14" bestFit="1" customWidth="1"/>
    <col min="7717" max="7717" width="18" bestFit="1" customWidth="1"/>
    <col min="7940" max="7940" width="3.7109375" customWidth="1"/>
    <col min="7941" max="7941" width="18.140625" bestFit="1" customWidth="1"/>
    <col min="7942" max="7942" width="10.42578125" customWidth="1"/>
    <col min="7943" max="7943" width="10.7109375" bestFit="1" customWidth="1"/>
    <col min="7944" max="7944" width="31" customWidth="1"/>
    <col min="7945" max="7945" width="16.42578125" customWidth="1"/>
    <col min="7946" max="7946" width="9.7109375" bestFit="1" customWidth="1"/>
    <col min="7947" max="7947" width="15.140625" bestFit="1" customWidth="1"/>
    <col min="7948" max="7948" width="15" bestFit="1" customWidth="1"/>
    <col min="7949" max="7949" width="14.7109375" bestFit="1" customWidth="1"/>
    <col min="7950" max="7950" width="12.7109375" bestFit="1" customWidth="1"/>
    <col min="7951" max="7956" width="0" hidden="1" customWidth="1"/>
    <col min="7957" max="7957" width="14.140625" customWidth="1"/>
    <col min="7958" max="7958" width="16.28515625" customWidth="1"/>
    <col min="7959" max="7959" width="14.42578125" bestFit="1" customWidth="1"/>
    <col min="7960" max="7960" width="10.42578125" bestFit="1" customWidth="1"/>
    <col min="7961" max="7961" width="14.42578125" bestFit="1" customWidth="1"/>
    <col min="7962" max="7962" width="9.7109375" bestFit="1" customWidth="1"/>
    <col min="7963" max="7963" width="15.42578125" customWidth="1"/>
    <col min="7964" max="7964" width="18.42578125" bestFit="1" customWidth="1"/>
    <col min="7965" max="7965" width="12.140625" bestFit="1" customWidth="1"/>
    <col min="7966" max="7966" width="9.42578125" bestFit="1" customWidth="1"/>
    <col min="7967" max="7967" width="20.42578125" bestFit="1" customWidth="1"/>
    <col min="7968" max="7968" width="9.42578125" bestFit="1" customWidth="1"/>
    <col min="7969" max="7969" width="14.28515625" bestFit="1" customWidth="1"/>
    <col min="7970" max="7970" width="24.42578125" bestFit="1" customWidth="1"/>
    <col min="7971" max="7971" width="16.28515625" bestFit="1" customWidth="1"/>
    <col min="7972" max="7972" width="14" bestFit="1" customWidth="1"/>
    <col min="7973" max="7973" width="18" bestFit="1" customWidth="1"/>
    <col min="8196" max="8196" width="3.7109375" customWidth="1"/>
    <col min="8197" max="8197" width="18.140625" bestFit="1" customWidth="1"/>
    <col min="8198" max="8198" width="10.42578125" customWidth="1"/>
    <col min="8199" max="8199" width="10.7109375" bestFit="1" customWidth="1"/>
    <col min="8200" max="8200" width="31" customWidth="1"/>
    <col min="8201" max="8201" width="16.42578125" customWidth="1"/>
    <col min="8202" max="8202" width="9.7109375" bestFit="1" customWidth="1"/>
    <col min="8203" max="8203" width="15.140625" bestFit="1" customWidth="1"/>
    <col min="8204" max="8204" width="15" bestFit="1" customWidth="1"/>
    <col min="8205" max="8205" width="14.7109375" bestFit="1" customWidth="1"/>
    <col min="8206" max="8206" width="12.7109375" bestFit="1" customWidth="1"/>
    <col min="8207" max="8212" width="0" hidden="1" customWidth="1"/>
    <col min="8213" max="8213" width="14.140625" customWidth="1"/>
    <col min="8214" max="8214" width="16.28515625" customWidth="1"/>
    <col min="8215" max="8215" width="14.42578125" bestFit="1" customWidth="1"/>
    <col min="8216" max="8216" width="10.42578125" bestFit="1" customWidth="1"/>
    <col min="8217" max="8217" width="14.42578125" bestFit="1" customWidth="1"/>
    <col min="8218" max="8218" width="9.7109375" bestFit="1" customWidth="1"/>
    <col min="8219" max="8219" width="15.42578125" customWidth="1"/>
    <col min="8220" max="8220" width="18.42578125" bestFit="1" customWidth="1"/>
    <col min="8221" max="8221" width="12.140625" bestFit="1" customWidth="1"/>
    <col min="8222" max="8222" width="9.42578125" bestFit="1" customWidth="1"/>
    <col min="8223" max="8223" width="20.42578125" bestFit="1" customWidth="1"/>
    <col min="8224" max="8224" width="9.42578125" bestFit="1" customWidth="1"/>
    <col min="8225" max="8225" width="14.28515625" bestFit="1" customWidth="1"/>
    <col min="8226" max="8226" width="24.42578125" bestFit="1" customWidth="1"/>
    <col min="8227" max="8227" width="16.28515625" bestFit="1" customWidth="1"/>
    <col min="8228" max="8228" width="14" bestFit="1" customWidth="1"/>
    <col min="8229" max="8229" width="18" bestFit="1" customWidth="1"/>
    <col min="8452" max="8452" width="3.7109375" customWidth="1"/>
    <col min="8453" max="8453" width="18.140625" bestFit="1" customWidth="1"/>
    <col min="8454" max="8454" width="10.42578125" customWidth="1"/>
    <col min="8455" max="8455" width="10.7109375" bestFit="1" customWidth="1"/>
    <col min="8456" max="8456" width="31" customWidth="1"/>
    <col min="8457" max="8457" width="16.42578125" customWidth="1"/>
    <col min="8458" max="8458" width="9.7109375" bestFit="1" customWidth="1"/>
    <col min="8459" max="8459" width="15.140625" bestFit="1" customWidth="1"/>
    <col min="8460" max="8460" width="15" bestFit="1" customWidth="1"/>
    <col min="8461" max="8461" width="14.7109375" bestFit="1" customWidth="1"/>
    <col min="8462" max="8462" width="12.7109375" bestFit="1" customWidth="1"/>
    <col min="8463" max="8468" width="0" hidden="1" customWidth="1"/>
    <col min="8469" max="8469" width="14.140625" customWidth="1"/>
    <col min="8470" max="8470" width="16.28515625" customWidth="1"/>
    <col min="8471" max="8471" width="14.42578125" bestFit="1" customWidth="1"/>
    <col min="8472" max="8472" width="10.42578125" bestFit="1" customWidth="1"/>
    <col min="8473" max="8473" width="14.42578125" bestFit="1" customWidth="1"/>
    <col min="8474" max="8474" width="9.7109375" bestFit="1" customWidth="1"/>
    <col min="8475" max="8475" width="15.42578125" customWidth="1"/>
    <col min="8476" max="8476" width="18.42578125" bestFit="1" customWidth="1"/>
    <col min="8477" max="8477" width="12.140625" bestFit="1" customWidth="1"/>
    <col min="8478" max="8478" width="9.42578125" bestFit="1" customWidth="1"/>
    <col min="8479" max="8479" width="20.42578125" bestFit="1" customWidth="1"/>
    <col min="8480" max="8480" width="9.42578125" bestFit="1" customWidth="1"/>
    <col min="8481" max="8481" width="14.28515625" bestFit="1" customWidth="1"/>
    <col min="8482" max="8482" width="24.42578125" bestFit="1" customWidth="1"/>
    <col min="8483" max="8483" width="16.28515625" bestFit="1" customWidth="1"/>
    <col min="8484" max="8484" width="14" bestFit="1" customWidth="1"/>
    <col min="8485" max="8485" width="18" bestFit="1" customWidth="1"/>
    <col min="8708" max="8708" width="3.7109375" customWidth="1"/>
    <col min="8709" max="8709" width="18.140625" bestFit="1" customWidth="1"/>
    <col min="8710" max="8710" width="10.42578125" customWidth="1"/>
    <col min="8711" max="8711" width="10.7109375" bestFit="1" customWidth="1"/>
    <col min="8712" max="8712" width="31" customWidth="1"/>
    <col min="8713" max="8713" width="16.42578125" customWidth="1"/>
    <col min="8714" max="8714" width="9.7109375" bestFit="1" customWidth="1"/>
    <col min="8715" max="8715" width="15.140625" bestFit="1" customWidth="1"/>
    <col min="8716" max="8716" width="15" bestFit="1" customWidth="1"/>
    <col min="8717" max="8717" width="14.7109375" bestFit="1" customWidth="1"/>
    <col min="8718" max="8718" width="12.7109375" bestFit="1" customWidth="1"/>
    <col min="8719" max="8724" width="0" hidden="1" customWidth="1"/>
    <col min="8725" max="8725" width="14.140625" customWidth="1"/>
    <col min="8726" max="8726" width="16.28515625" customWidth="1"/>
    <col min="8727" max="8727" width="14.42578125" bestFit="1" customWidth="1"/>
    <col min="8728" max="8728" width="10.42578125" bestFit="1" customWidth="1"/>
    <col min="8729" max="8729" width="14.42578125" bestFit="1" customWidth="1"/>
    <col min="8730" max="8730" width="9.7109375" bestFit="1" customWidth="1"/>
    <col min="8731" max="8731" width="15.42578125" customWidth="1"/>
    <col min="8732" max="8732" width="18.42578125" bestFit="1" customWidth="1"/>
    <col min="8733" max="8733" width="12.140625" bestFit="1" customWidth="1"/>
    <col min="8734" max="8734" width="9.42578125" bestFit="1" customWidth="1"/>
    <col min="8735" max="8735" width="20.42578125" bestFit="1" customWidth="1"/>
    <col min="8736" max="8736" width="9.42578125" bestFit="1" customWidth="1"/>
    <col min="8737" max="8737" width="14.28515625" bestFit="1" customWidth="1"/>
    <col min="8738" max="8738" width="24.42578125" bestFit="1" customWidth="1"/>
    <col min="8739" max="8739" width="16.28515625" bestFit="1" customWidth="1"/>
    <col min="8740" max="8740" width="14" bestFit="1" customWidth="1"/>
    <col min="8741" max="8741" width="18" bestFit="1" customWidth="1"/>
    <col min="8964" max="8964" width="3.7109375" customWidth="1"/>
    <col min="8965" max="8965" width="18.140625" bestFit="1" customWidth="1"/>
    <col min="8966" max="8966" width="10.42578125" customWidth="1"/>
    <col min="8967" max="8967" width="10.7109375" bestFit="1" customWidth="1"/>
    <col min="8968" max="8968" width="31" customWidth="1"/>
    <col min="8969" max="8969" width="16.42578125" customWidth="1"/>
    <col min="8970" max="8970" width="9.7109375" bestFit="1" customWidth="1"/>
    <col min="8971" max="8971" width="15.140625" bestFit="1" customWidth="1"/>
    <col min="8972" max="8972" width="15" bestFit="1" customWidth="1"/>
    <col min="8973" max="8973" width="14.7109375" bestFit="1" customWidth="1"/>
    <col min="8974" max="8974" width="12.7109375" bestFit="1" customWidth="1"/>
    <col min="8975" max="8980" width="0" hidden="1" customWidth="1"/>
    <col min="8981" max="8981" width="14.140625" customWidth="1"/>
    <col min="8982" max="8982" width="16.28515625" customWidth="1"/>
    <col min="8983" max="8983" width="14.42578125" bestFit="1" customWidth="1"/>
    <col min="8984" max="8984" width="10.42578125" bestFit="1" customWidth="1"/>
    <col min="8985" max="8985" width="14.42578125" bestFit="1" customWidth="1"/>
    <col min="8986" max="8986" width="9.7109375" bestFit="1" customWidth="1"/>
    <col min="8987" max="8987" width="15.42578125" customWidth="1"/>
    <col min="8988" max="8988" width="18.42578125" bestFit="1" customWidth="1"/>
    <col min="8989" max="8989" width="12.140625" bestFit="1" customWidth="1"/>
    <col min="8990" max="8990" width="9.42578125" bestFit="1" customWidth="1"/>
    <col min="8991" max="8991" width="20.42578125" bestFit="1" customWidth="1"/>
    <col min="8992" max="8992" width="9.42578125" bestFit="1" customWidth="1"/>
    <col min="8993" max="8993" width="14.28515625" bestFit="1" customWidth="1"/>
    <col min="8994" max="8994" width="24.42578125" bestFit="1" customWidth="1"/>
    <col min="8995" max="8995" width="16.28515625" bestFit="1" customWidth="1"/>
    <col min="8996" max="8996" width="14" bestFit="1" customWidth="1"/>
    <col min="8997" max="8997" width="18" bestFit="1" customWidth="1"/>
    <col min="9220" max="9220" width="3.7109375" customWidth="1"/>
    <col min="9221" max="9221" width="18.140625" bestFit="1" customWidth="1"/>
    <col min="9222" max="9222" width="10.42578125" customWidth="1"/>
    <col min="9223" max="9223" width="10.7109375" bestFit="1" customWidth="1"/>
    <col min="9224" max="9224" width="31" customWidth="1"/>
    <col min="9225" max="9225" width="16.42578125" customWidth="1"/>
    <col min="9226" max="9226" width="9.7109375" bestFit="1" customWidth="1"/>
    <col min="9227" max="9227" width="15.140625" bestFit="1" customWidth="1"/>
    <col min="9228" max="9228" width="15" bestFit="1" customWidth="1"/>
    <col min="9229" max="9229" width="14.7109375" bestFit="1" customWidth="1"/>
    <col min="9230" max="9230" width="12.7109375" bestFit="1" customWidth="1"/>
    <col min="9231" max="9236" width="0" hidden="1" customWidth="1"/>
    <col min="9237" max="9237" width="14.140625" customWidth="1"/>
    <col min="9238" max="9238" width="16.28515625" customWidth="1"/>
    <col min="9239" max="9239" width="14.42578125" bestFit="1" customWidth="1"/>
    <col min="9240" max="9240" width="10.42578125" bestFit="1" customWidth="1"/>
    <col min="9241" max="9241" width="14.42578125" bestFit="1" customWidth="1"/>
    <col min="9242" max="9242" width="9.7109375" bestFit="1" customWidth="1"/>
    <col min="9243" max="9243" width="15.42578125" customWidth="1"/>
    <col min="9244" max="9244" width="18.42578125" bestFit="1" customWidth="1"/>
    <col min="9245" max="9245" width="12.140625" bestFit="1" customWidth="1"/>
    <col min="9246" max="9246" width="9.42578125" bestFit="1" customWidth="1"/>
    <col min="9247" max="9247" width="20.42578125" bestFit="1" customWidth="1"/>
    <col min="9248" max="9248" width="9.42578125" bestFit="1" customWidth="1"/>
    <col min="9249" max="9249" width="14.28515625" bestFit="1" customWidth="1"/>
    <col min="9250" max="9250" width="24.42578125" bestFit="1" customWidth="1"/>
    <col min="9251" max="9251" width="16.28515625" bestFit="1" customWidth="1"/>
    <col min="9252" max="9252" width="14" bestFit="1" customWidth="1"/>
    <col min="9253" max="9253" width="18" bestFit="1" customWidth="1"/>
    <col min="9476" max="9476" width="3.7109375" customWidth="1"/>
    <col min="9477" max="9477" width="18.140625" bestFit="1" customWidth="1"/>
    <col min="9478" max="9478" width="10.42578125" customWidth="1"/>
    <col min="9479" max="9479" width="10.7109375" bestFit="1" customWidth="1"/>
    <col min="9480" max="9480" width="31" customWidth="1"/>
    <col min="9481" max="9481" width="16.42578125" customWidth="1"/>
    <col min="9482" max="9482" width="9.7109375" bestFit="1" customWidth="1"/>
    <col min="9483" max="9483" width="15.140625" bestFit="1" customWidth="1"/>
    <col min="9484" max="9484" width="15" bestFit="1" customWidth="1"/>
    <col min="9485" max="9485" width="14.7109375" bestFit="1" customWidth="1"/>
    <col min="9486" max="9486" width="12.7109375" bestFit="1" customWidth="1"/>
    <col min="9487" max="9492" width="0" hidden="1" customWidth="1"/>
    <col min="9493" max="9493" width="14.140625" customWidth="1"/>
    <col min="9494" max="9494" width="16.28515625" customWidth="1"/>
    <col min="9495" max="9495" width="14.42578125" bestFit="1" customWidth="1"/>
    <col min="9496" max="9496" width="10.42578125" bestFit="1" customWidth="1"/>
    <col min="9497" max="9497" width="14.42578125" bestFit="1" customWidth="1"/>
    <col min="9498" max="9498" width="9.7109375" bestFit="1" customWidth="1"/>
    <col min="9499" max="9499" width="15.42578125" customWidth="1"/>
    <col min="9500" max="9500" width="18.42578125" bestFit="1" customWidth="1"/>
    <col min="9501" max="9501" width="12.140625" bestFit="1" customWidth="1"/>
    <col min="9502" max="9502" width="9.42578125" bestFit="1" customWidth="1"/>
    <col min="9503" max="9503" width="20.42578125" bestFit="1" customWidth="1"/>
    <col min="9504" max="9504" width="9.42578125" bestFit="1" customWidth="1"/>
    <col min="9505" max="9505" width="14.28515625" bestFit="1" customWidth="1"/>
    <col min="9506" max="9506" width="24.42578125" bestFit="1" customWidth="1"/>
    <col min="9507" max="9507" width="16.28515625" bestFit="1" customWidth="1"/>
    <col min="9508" max="9508" width="14" bestFit="1" customWidth="1"/>
    <col min="9509" max="9509" width="18" bestFit="1" customWidth="1"/>
    <col min="9732" max="9732" width="3.7109375" customWidth="1"/>
    <col min="9733" max="9733" width="18.140625" bestFit="1" customWidth="1"/>
    <col min="9734" max="9734" width="10.42578125" customWidth="1"/>
    <col min="9735" max="9735" width="10.7109375" bestFit="1" customWidth="1"/>
    <col min="9736" max="9736" width="31" customWidth="1"/>
    <col min="9737" max="9737" width="16.42578125" customWidth="1"/>
    <col min="9738" max="9738" width="9.7109375" bestFit="1" customWidth="1"/>
    <col min="9739" max="9739" width="15.140625" bestFit="1" customWidth="1"/>
    <col min="9740" max="9740" width="15" bestFit="1" customWidth="1"/>
    <col min="9741" max="9741" width="14.7109375" bestFit="1" customWidth="1"/>
    <col min="9742" max="9742" width="12.7109375" bestFit="1" customWidth="1"/>
    <col min="9743" max="9748" width="0" hidden="1" customWidth="1"/>
    <col min="9749" max="9749" width="14.140625" customWidth="1"/>
    <col min="9750" max="9750" width="16.28515625" customWidth="1"/>
    <col min="9751" max="9751" width="14.42578125" bestFit="1" customWidth="1"/>
    <col min="9752" max="9752" width="10.42578125" bestFit="1" customWidth="1"/>
    <col min="9753" max="9753" width="14.42578125" bestFit="1" customWidth="1"/>
    <col min="9754" max="9754" width="9.7109375" bestFit="1" customWidth="1"/>
    <col min="9755" max="9755" width="15.42578125" customWidth="1"/>
    <col min="9756" max="9756" width="18.42578125" bestFit="1" customWidth="1"/>
    <col min="9757" max="9757" width="12.140625" bestFit="1" customWidth="1"/>
    <col min="9758" max="9758" width="9.42578125" bestFit="1" customWidth="1"/>
    <col min="9759" max="9759" width="20.42578125" bestFit="1" customWidth="1"/>
    <col min="9760" max="9760" width="9.42578125" bestFit="1" customWidth="1"/>
    <col min="9761" max="9761" width="14.28515625" bestFit="1" customWidth="1"/>
    <col min="9762" max="9762" width="24.42578125" bestFit="1" customWidth="1"/>
    <col min="9763" max="9763" width="16.28515625" bestFit="1" customWidth="1"/>
    <col min="9764" max="9764" width="14" bestFit="1" customWidth="1"/>
    <col min="9765" max="9765" width="18" bestFit="1" customWidth="1"/>
    <col min="9988" max="9988" width="3.7109375" customWidth="1"/>
    <col min="9989" max="9989" width="18.140625" bestFit="1" customWidth="1"/>
    <col min="9990" max="9990" width="10.42578125" customWidth="1"/>
    <col min="9991" max="9991" width="10.7109375" bestFit="1" customWidth="1"/>
    <col min="9992" max="9992" width="31" customWidth="1"/>
    <col min="9993" max="9993" width="16.42578125" customWidth="1"/>
    <col min="9994" max="9994" width="9.7109375" bestFit="1" customWidth="1"/>
    <col min="9995" max="9995" width="15.140625" bestFit="1" customWidth="1"/>
    <col min="9996" max="9996" width="15" bestFit="1" customWidth="1"/>
    <col min="9997" max="9997" width="14.7109375" bestFit="1" customWidth="1"/>
    <col min="9998" max="9998" width="12.7109375" bestFit="1" customWidth="1"/>
    <col min="9999" max="10004" width="0" hidden="1" customWidth="1"/>
    <col min="10005" max="10005" width="14.140625" customWidth="1"/>
    <col min="10006" max="10006" width="16.28515625" customWidth="1"/>
    <col min="10007" max="10007" width="14.42578125" bestFit="1" customWidth="1"/>
    <col min="10008" max="10008" width="10.42578125" bestFit="1" customWidth="1"/>
    <col min="10009" max="10009" width="14.42578125" bestFit="1" customWidth="1"/>
    <col min="10010" max="10010" width="9.7109375" bestFit="1" customWidth="1"/>
    <col min="10011" max="10011" width="15.42578125" customWidth="1"/>
    <col min="10012" max="10012" width="18.42578125" bestFit="1" customWidth="1"/>
    <col min="10013" max="10013" width="12.140625" bestFit="1" customWidth="1"/>
    <col min="10014" max="10014" width="9.42578125" bestFit="1" customWidth="1"/>
    <col min="10015" max="10015" width="20.42578125" bestFit="1" customWidth="1"/>
    <col min="10016" max="10016" width="9.42578125" bestFit="1" customWidth="1"/>
    <col min="10017" max="10017" width="14.28515625" bestFit="1" customWidth="1"/>
    <col min="10018" max="10018" width="24.42578125" bestFit="1" customWidth="1"/>
    <col min="10019" max="10019" width="16.28515625" bestFit="1" customWidth="1"/>
    <col min="10020" max="10020" width="14" bestFit="1" customWidth="1"/>
    <col min="10021" max="10021" width="18" bestFit="1" customWidth="1"/>
    <col min="10244" max="10244" width="3.7109375" customWidth="1"/>
    <col min="10245" max="10245" width="18.140625" bestFit="1" customWidth="1"/>
    <col min="10246" max="10246" width="10.42578125" customWidth="1"/>
    <col min="10247" max="10247" width="10.7109375" bestFit="1" customWidth="1"/>
    <col min="10248" max="10248" width="31" customWidth="1"/>
    <col min="10249" max="10249" width="16.42578125" customWidth="1"/>
    <col min="10250" max="10250" width="9.7109375" bestFit="1" customWidth="1"/>
    <col min="10251" max="10251" width="15.140625" bestFit="1" customWidth="1"/>
    <col min="10252" max="10252" width="15" bestFit="1" customWidth="1"/>
    <col min="10253" max="10253" width="14.7109375" bestFit="1" customWidth="1"/>
    <col min="10254" max="10254" width="12.7109375" bestFit="1" customWidth="1"/>
    <col min="10255" max="10260" width="0" hidden="1" customWidth="1"/>
    <col min="10261" max="10261" width="14.140625" customWidth="1"/>
    <col min="10262" max="10262" width="16.28515625" customWidth="1"/>
    <col min="10263" max="10263" width="14.42578125" bestFit="1" customWidth="1"/>
    <col min="10264" max="10264" width="10.42578125" bestFit="1" customWidth="1"/>
    <col min="10265" max="10265" width="14.42578125" bestFit="1" customWidth="1"/>
    <col min="10266" max="10266" width="9.7109375" bestFit="1" customWidth="1"/>
    <col min="10267" max="10267" width="15.42578125" customWidth="1"/>
    <col min="10268" max="10268" width="18.42578125" bestFit="1" customWidth="1"/>
    <col min="10269" max="10269" width="12.140625" bestFit="1" customWidth="1"/>
    <col min="10270" max="10270" width="9.42578125" bestFit="1" customWidth="1"/>
    <col min="10271" max="10271" width="20.42578125" bestFit="1" customWidth="1"/>
    <col min="10272" max="10272" width="9.42578125" bestFit="1" customWidth="1"/>
    <col min="10273" max="10273" width="14.28515625" bestFit="1" customWidth="1"/>
    <col min="10274" max="10274" width="24.42578125" bestFit="1" customWidth="1"/>
    <col min="10275" max="10275" width="16.28515625" bestFit="1" customWidth="1"/>
    <col min="10276" max="10276" width="14" bestFit="1" customWidth="1"/>
    <col min="10277" max="10277" width="18" bestFit="1" customWidth="1"/>
    <col min="10500" max="10500" width="3.7109375" customWidth="1"/>
    <col min="10501" max="10501" width="18.140625" bestFit="1" customWidth="1"/>
    <col min="10502" max="10502" width="10.42578125" customWidth="1"/>
    <col min="10503" max="10503" width="10.7109375" bestFit="1" customWidth="1"/>
    <col min="10504" max="10504" width="31" customWidth="1"/>
    <col min="10505" max="10505" width="16.42578125" customWidth="1"/>
    <col min="10506" max="10506" width="9.7109375" bestFit="1" customWidth="1"/>
    <col min="10507" max="10507" width="15.140625" bestFit="1" customWidth="1"/>
    <col min="10508" max="10508" width="15" bestFit="1" customWidth="1"/>
    <col min="10509" max="10509" width="14.7109375" bestFit="1" customWidth="1"/>
    <col min="10510" max="10510" width="12.7109375" bestFit="1" customWidth="1"/>
    <col min="10511" max="10516" width="0" hidden="1" customWidth="1"/>
    <col min="10517" max="10517" width="14.140625" customWidth="1"/>
    <col min="10518" max="10518" width="16.28515625" customWidth="1"/>
    <col min="10519" max="10519" width="14.42578125" bestFit="1" customWidth="1"/>
    <col min="10520" max="10520" width="10.42578125" bestFit="1" customWidth="1"/>
    <col min="10521" max="10521" width="14.42578125" bestFit="1" customWidth="1"/>
    <col min="10522" max="10522" width="9.7109375" bestFit="1" customWidth="1"/>
    <col min="10523" max="10523" width="15.42578125" customWidth="1"/>
    <col min="10524" max="10524" width="18.42578125" bestFit="1" customWidth="1"/>
    <col min="10525" max="10525" width="12.140625" bestFit="1" customWidth="1"/>
    <col min="10526" max="10526" width="9.42578125" bestFit="1" customWidth="1"/>
    <col min="10527" max="10527" width="20.42578125" bestFit="1" customWidth="1"/>
    <col min="10528" max="10528" width="9.42578125" bestFit="1" customWidth="1"/>
    <col min="10529" max="10529" width="14.28515625" bestFit="1" customWidth="1"/>
    <col min="10530" max="10530" width="24.42578125" bestFit="1" customWidth="1"/>
    <col min="10531" max="10531" width="16.28515625" bestFit="1" customWidth="1"/>
    <col min="10532" max="10532" width="14" bestFit="1" customWidth="1"/>
    <col min="10533" max="10533" width="18" bestFit="1" customWidth="1"/>
    <col min="10756" max="10756" width="3.7109375" customWidth="1"/>
    <col min="10757" max="10757" width="18.140625" bestFit="1" customWidth="1"/>
    <col min="10758" max="10758" width="10.42578125" customWidth="1"/>
    <col min="10759" max="10759" width="10.7109375" bestFit="1" customWidth="1"/>
    <col min="10760" max="10760" width="31" customWidth="1"/>
    <col min="10761" max="10761" width="16.42578125" customWidth="1"/>
    <col min="10762" max="10762" width="9.7109375" bestFit="1" customWidth="1"/>
    <col min="10763" max="10763" width="15.140625" bestFit="1" customWidth="1"/>
    <col min="10764" max="10764" width="15" bestFit="1" customWidth="1"/>
    <col min="10765" max="10765" width="14.7109375" bestFit="1" customWidth="1"/>
    <col min="10766" max="10766" width="12.7109375" bestFit="1" customWidth="1"/>
    <col min="10767" max="10772" width="0" hidden="1" customWidth="1"/>
    <col min="10773" max="10773" width="14.140625" customWidth="1"/>
    <col min="10774" max="10774" width="16.28515625" customWidth="1"/>
    <col min="10775" max="10775" width="14.42578125" bestFit="1" customWidth="1"/>
    <col min="10776" max="10776" width="10.42578125" bestFit="1" customWidth="1"/>
    <col min="10777" max="10777" width="14.42578125" bestFit="1" customWidth="1"/>
    <col min="10778" max="10778" width="9.7109375" bestFit="1" customWidth="1"/>
    <col min="10779" max="10779" width="15.42578125" customWidth="1"/>
    <col min="10780" max="10780" width="18.42578125" bestFit="1" customWidth="1"/>
    <col min="10781" max="10781" width="12.140625" bestFit="1" customWidth="1"/>
    <col min="10782" max="10782" width="9.42578125" bestFit="1" customWidth="1"/>
    <col min="10783" max="10783" width="20.42578125" bestFit="1" customWidth="1"/>
    <col min="10784" max="10784" width="9.42578125" bestFit="1" customWidth="1"/>
    <col min="10785" max="10785" width="14.28515625" bestFit="1" customWidth="1"/>
    <col min="10786" max="10786" width="24.42578125" bestFit="1" customWidth="1"/>
    <col min="10787" max="10787" width="16.28515625" bestFit="1" customWidth="1"/>
    <col min="10788" max="10788" width="14" bestFit="1" customWidth="1"/>
    <col min="10789" max="10789" width="18" bestFit="1" customWidth="1"/>
    <col min="11012" max="11012" width="3.7109375" customWidth="1"/>
    <col min="11013" max="11013" width="18.140625" bestFit="1" customWidth="1"/>
    <col min="11014" max="11014" width="10.42578125" customWidth="1"/>
    <col min="11015" max="11015" width="10.7109375" bestFit="1" customWidth="1"/>
    <col min="11016" max="11016" width="31" customWidth="1"/>
    <col min="11017" max="11017" width="16.42578125" customWidth="1"/>
    <col min="11018" max="11018" width="9.7109375" bestFit="1" customWidth="1"/>
    <col min="11019" max="11019" width="15.140625" bestFit="1" customWidth="1"/>
    <col min="11020" max="11020" width="15" bestFit="1" customWidth="1"/>
    <col min="11021" max="11021" width="14.7109375" bestFit="1" customWidth="1"/>
    <col min="11022" max="11022" width="12.7109375" bestFit="1" customWidth="1"/>
    <col min="11023" max="11028" width="0" hidden="1" customWidth="1"/>
    <col min="11029" max="11029" width="14.140625" customWidth="1"/>
    <col min="11030" max="11030" width="16.28515625" customWidth="1"/>
    <col min="11031" max="11031" width="14.42578125" bestFit="1" customWidth="1"/>
    <col min="11032" max="11032" width="10.42578125" bestFit="1" customWidth="1"/>
    <col min="11033" max="11033" width="14.42578125" bestFit="1" customWidth="1"/>
    <col min="11034" max="11034" width="9.7109375" bestFit="1" customWidth="1"/>
    <col min="11035" max="11035" width="15.42578125" customWidth="1"/>
    <col min="11036" max="11036" width="18.42578125" bestFit="1" customWidth="1"/>
    <col min="11037" max="11037" width="12.140625" bestFit="1" customWidth="1"/>
    <col min="11038" max="11038" width="9.42578125" bestFit="1" customWidth="1"/>
    <col min="11039" max="11039" width="20.42578125" bestFit="1" customWidth="1"/>
    <col min="11040" max="11040" width="9.42578125" bestFit="1" customWidth="1"/>
    <col min="11041" max="11041" width="14.28515625" bestFit="1" customWidth="1"/>
    <col min="11042" max="11042" width="24.42578125" bestFit="1" customWidth="1"/>
    <col min="11043" max="11043" width="16.28515625" bestFit="1" customWidth="1"/>
    <col min="11044" max="11044" width="14" bestFit="1" customWidth="1"/>
    <col min="11045" max="11045" width="18" bestFit="1" customWidth="1"/>
    <col min="11268" max="11268" width="3.7109375" customWidth="1"/>
    <col min="11269" max="11269" width="18.140625" bestFit="1" customWidth="1"/>
    <col min="11270" max="11270" width="10.42578125" customWidth="1"/>
    <col min="11271" max="11271" width="10.7109375" bestFit="1" customWidth="1"/>
    <col min="11272" max="11272" width="31" customWidth="1"/>
    <col min="11273" max="11273" width="16.42578125" customWidth="1"/>
    <col min="11274" max="11274" width="9.7109375" bestFit="1" customWidth="1"/>
    <col min="11275" max="11275" width="15.140625" bestFit="1" customWidth="1"/>
    <col min="11276" max="11276" width="15" bestFit="1" customWidth="1"/>
    <col min="11277" max="11277" width="14.7109375" bestFit="1" customWidth="1"/>
    <col min="11278" max="11278" width="12.7109375" bestFit="1" customWidth="1"/>
    <col min="11279" max="11284" width="0" hidden="1" customWidth="1"/>
    <col min="11285" max="11285" width="14.140625" customWidth="1"/>
    <col min="11286" max="11286" width="16.28515625" customWidth="1"/>
    <col min="11287" max="11287" width="14.42578125" bestFit="1" customWidth="1"/>
    <col min="11288" max="11288" width="10.42578125" bestFit="1" customWidth="1"/>
    <col min="11289" max="11289" width="14.42578125" bestFit="1" customWidth="1"/>
    <col min="11290" max="11290" width="9.7109375" bestFit="1" customWidth="1"/>
    <col min="11291" max="11291" width="15.42578125" customWidth="1"/>
    <col min="11292" max="11292" width="18.42578125" bestFit="1" customWidth="1"/>
    <col min="11293" max="11293" width="12.140625" bestFit="1" customWidth="1"/>
    <col min="11294" max="11294" width="9.42578125" bestFit="1" customWidth="1"/>
    <col min="11295" max="11295" width="20.42578125" bestFit="1" customWidth="1"/>
    <col min="11296" max="11296" width="9.42578125" bestFit="1" customWidth="1"/>
    <col min="11297" max="11297" width="14.28515625" bestFit="1" customWidth="1"/>
    <col min="11298" max="11298" width="24.42578125" bestFit="1" customWidth="1"/>
    <col min="11299" max="11299" width="16.28515625" bestFit="1" customWidth="1"/>
    <col min="11300" max="11300" width="14" bestFit="1" customWidth="1"/>
    <col min="11301" max="11301" width="18" bestFit="1" customWidth="1"/>
    <col min="11524" max="11524" width="3.7109375" customWidth="1"/>
    <col min="11525" max="11525" width="18.140625" bestFit="1" customWidth="1"/>
    <col min="11526" max="11526" width="10.42578125" customWidth="1"/>
    <col min="11527" max="11527" width="10.7109375" bestFit="1" customWidth="1"/>
    <col min="11528" max="11528" width="31" customWidth="1"/>
    <col min="11529" max="11529" width="16.42578125" customWidth="1"/>
    <col min="11530" max="11530" width="9.7109375" bestFit="1" customWidth="1"/>
    <col min="11531" max="11531" width="15.140625" bestFit="1" customWidth="1"/>
    <col min="11532" max="11532" width="15" bestFit="1" customWidth="1"/>
    <col min="11533" max="11533" width="14.7109375" bestFit="1" customWidth="1"/>
    <col min="11534" max="11534" width="12.7109375" bestFit="1" customWidth="1"/>
    <col min="11535" max="11540" width="0" hidden="1" customWidth="1"/>
    <col min="11541" max="11541" width="14.140625" customWidth="1"/>
    <col min="11542" max="11542" width="16.28515625" customWidth="1"/>
    <col min="11543" max="11543" width="14.42578125" bestFit="1" customWidth="1"/>
    <col min="11544" max="11544" width="10.42578125" bestFit="1" customWidth="1"/>
    <col min="11545" max="11545" width="14.42578125" bestFit="1" customWidth="1"/>
    <col min="11546" max="11546" width="9.7109375" bestFit="1" customWidth="1"/>
    <col min="11547" max="11547" width="15.42578125" customWidth="1"/>
    <col min="11548" max="11548" width="18.42578125" bestFit="1" customWidth="1"/>
    <col min="11549" max="11549" width="12.140625" bestFit="1" customWidth="1"/>
    <col min="11550" max="11550" width="9.42578125" bestFit="1" customWidth="1"/>
    <col min="11551" max="11551" width="20.42578125" bestFit="1" customWidth="1"/>
    <col min="11552" max="11552" width="9.42578125" bestFit="1" customWidth="1"/>
    <col min="11553" max="11553" width="14.28515625" bestFit="1" customWidth="1"/>
    <col min="11554" max="11554" width="24.42578125" bestFit="1" customWidth="1"/>
    <col min="11555" max="11555" width="16.28515625" bestFit="1" customWidth="1"/>
    <col min="11556" max="11556" width="14" bestFit="1" customWidth="1"/>
    <col min="11557" max="11557" width="18" bestFit="1" customWidth="1"/>
    <col min="11780" max="11780" width="3.7109375" customWidth="1"/>
    <col min="11781" max="11781" width="18.140625" bestFit="1" customWidth="1"/>
    <col min="11782" max="11782" width="10.42578125" customWidth="1"/>
    <col min="11783" max="11783" width="10.7109375" bestFit="1" customWidth="1"/>
    <col min="11784" max="11784" width="31" customWidth="1"/>
    <col min="11785" max="11785" width="16.42578125" customWidth="1"/>
    <col min="11786" max="11786" width="9.7109375" bestFit="1" customWidth="1"/>
    <col min="11787" max="11787" width="15.140625" bestFit="1" customWidth="1"/>
    <col min="11788" max="11788" width="15" bestFit="1" customWidth="1"/>
    <col min="11789" max="11789" width="14.7109375" bestFit="1" customWidth="1"/>
    <col min="11790" max="11790" width="12.7109375" bestFit="1" customWidth="1"/>
    <col min="11791" max="11796" width="0" hidden="1" customWidth="1"/>
    <col min="11797" max="11797" width="14.140625" customWidth="1"/>
    <col min="11798" max="11798" width="16.28515625" customWidth="1"/>
    <col min="11799" max="11799" width="14.42578125" bestFit="1" customWidth="1"/>
    <col min="11800" max="11800" width="10.42578125" bestFit="1" customWidth="1"/>
    <col min="11801" max="11801" width="14.42578125" bestFit="1" customWidth="1"/>
    <col min="11802" max="11802" width="9.7109375" bestFit="1" customWidth="1"/>
    <col min="11803" max="11803" width="15.42578125" customWidth="1"/>
    <col min="11804" max="11804" width="18.42578125" bestFit="1" customWidth="1"/>
    <col min="11805" max="11805" width="12.140625" bestFit="1" customWidth="1"/>
    <col min="11806" max="11806" width="9.42578125" bestFit="1" customWidth="1"/>
    <col min="11807" max="11807" width="20.42578125" bestFit="1" customWidth="1"/>
    <col min="11808" max="11808" width="9.42578125" bestFit="1" customWidth="1"/>
    <col min="11809" max="11809" width="14.28515625" bestFit="1" customWidth="1"/>
    <col min="11810" max="11810" width="24.42578125" bestFit="1" customWidth="1"/>
    <col min="11811" max="11811" width="16.28515625" bestFit="1" customWidth="1"/>
    <col min="11812" max="11812" width="14" bestFit="1" customWidth="1"/>
    <col min="11813" max="11813" width="18" bestFit="1" customWidth="1"/>
    <col min="12036" max="12036" width="3.7109375" customWidth="1"/>
    <col min="12037" max="12037" width="18.140625" bestFit="1" customWidth="1"/>
    <col min="12038" max="12038" width="10.42578125" customWidth="1"/>
    <col min="12039" max="12039" width="10.7109375" bestFit="1" customWidth="1"/>
    <col min="12040" max="12040" width="31" customWidth="1"/>
    <col min="12041" max="12041" width="16.42578125" customWidth="1"/>
    <col min="12042" max="12042" width="9.7109375" bestFit="1" customWidth="1"/>
    <col min="12043" max="12043" width="15.140625" bestFit="1" customWidth="1"/>
    <col min="12044" max="12044" width="15" bestFit="1" customWidth="1"/>
    <col min="12045" max="12045" width="14.7109375" bestFit="1" customWidth="1"/>
    <col min="12046" max="12046" width="12.7109375" bestFit="1" customWidth="1"/>
    <col min="12047" max="12052" width="0" hidden="1" customWidth="1"/>
    <col min="12053" max="12053" width="14.140625" customWidth="1"/>
    <col min="12054" max="12054" width="16.28515625" customWidth="1"/>
    <col min="12055" max="12055" width="14.42578125" bestFit="1" customWidth="1"/>
    <col min="12056" max="12056" width="10.42578125" bestFit="1" customWidth="1"/>
    <col min="12057" max="12057" width="14.42578125" bestFit="1" customWidth="1"/>
    <col min="12058" max="12058" width="9.7109375" bestFit="1" customWidth="1"/>
    <col min="12059" max="12059" width="15.42578125" customWidth="1"/>
    <col min="12060" max="12060" width="18.42578125" bestFit="1" customWidth="1"/>
    <col min="12061" max="12061" width="12.140625" bestFit="1" customWidth="1"/>
    <col min="12062" max="12062" width="9.42578125" bestFit="1" customWidth="1"/>
    <col min="12063" max="12063" width="20.42578125" bestFit="1" customWidth="1"/>
    <col min="12064" max="12064" width="9.42578125" bestFit="1" customWidth="1"/>
    <col min="12065" max="12065" width="14.28515625" bestFit="1" customWidth="1"/>
    <col min="12066" max="12066" width="24.42578125" bestFit="1" customWidth="1"/>
    <col min="12067" max="12067" width="16.28515625" bestFit="1" customWidth="1"/>
    <col min="12068" max="12068" width="14" bestFit="1" customWidth="1"/>
    <col min="12069" max="12069" width="18" bestFit="1" customWidth="1"/>
    <col min="12292" max="12292" width="3.7109375" customWidth="1"/>
    <col min="12293" max="12293" width="18.140625" bestFit="1" customWidth="1"/>
    <col min="12294" max="12294" width="10.42578125" customWidth="1"/>
    <col min="12295" max="12295" width="10.7109375" bestFit="1" customWidth="1"/>
    <col min="12296" max="12296" width="31" customWidth="1"/>
    <col min="12297" max="12297" width="16.42578125" customWidth="1"/>
    <col min="12298" max="12298" width="9.7109375" bestFit="1" customWidth="1"/>
    <col min="12299" max="12299" width="15.140625" bestFit="1" customWidth="1"/>
    <col min="12300" max="12300" width="15" bestFit="1" customWidth="1"/>
    <col min="12301" max="12301" width="14.7109375" bestFit="1" customWidth="1"/>
    <col min="12302" max="12302" width="12.7109375" bestFit="1" customWidth="1"/>
    <col min="12303" max="12308" width="0" hidden="1" customWidth="1"/>
    <col min="12309" max="12309" width="14.140625" customWidth="1"/>
    <col min="12310" max="12310" width="16.28515625" customWidth="1"/>
    <col min="12311" max="12311" width="14.42578125" bestFit="1" customWidth="1"/>
    <col min="12312" max="12312" width="10.42578125" bestFit="1" customWidth="1"/>
    <col min="12313" max="12313" width="14.42578125" bestFit="1" customWidth="1"/>
    <col min="12314" max="12314" width="9.7109375" bestFit="1" customWidth="1"/>
    <col min="12315" max="12315" width="15.42578125" customWidth="1"/>
    <col min="12316" max="12316" width="18.42578125" bestFit="1" customWidth="1"/>
    <col min="12317" max="12317" width="12.140625" bestFit="1" customWidth="1"/>
    <col min="12318" max="12318" width="9.42578125" bestFit="1" customWidth="1"/>
    <col min="12319" max="12319" width="20.42578125" bestFit="1" customWidth="1"/>
    <col min="12320" max="12320" width="9.42578125" bestFit="1" customWidth="1"/>
    <col min="12321" max="12321" width="14.28515625" bestFit="1" customWidth="1"/>
    <col min="12322" max="12322" width="24.42578125" bestFit="1" customWidth="1"/>
    <col min="12323" max="12323" width="16.28515625" bestFit="1" customWidth="1"/>
    <col min="12324" max="12324" width="14" bestFit="1" customWidth="1"/>
    <col min="12325" max="12325" width="18" bestFit="1" customWidth="1"/>
    <col min="12548" max="12548" width="3.7109375" customWidth="1"/>
    <col min="12549" max="12549" width="18.140625" bestFit="1" customWidth="1"/>
    <col min="12550" max="12550" width="10.42578125" customWidth="1"/>
    <col min="12551" max="12551" width="10.7109375" bestFit="1" customWidth="1"/>
    <col min="12552" max="12552" width="31" customWidth="1"/>
    <col min="12553" max="12553" width="16.42578125" customWidth="1"/>
    <col min="12554" max="12554" width="9.7109375" bestFit="1" customWidth="1"/>
    <col min="12555" max="12555" width="15.140625" bestFit="1" customWidth="1"/>
    <col min="12556" max="12556" width="15" bestFit="1" customWidth="1"/>
    <col min="12557" max="12557" width="14.7109375" bestFit="1" customWidth="1"/>
    <col min="12558" max="12558" width="12.7109375" bestFit="1" customWidth="1"/>
    <col min="12559" max="12564" width="0" hidden="1" customWidth="1"/>
    <col min="12565" max="12565" width="14.140625" customWidth="1"/>
    <col min="12566" max="12566" width="16.28515625" customWidth="1"/>
    <col min="12567" max="12567" width="14.42578125" bestFit="1" customWidth="1"/>
    <col min="12568" max="12568" width="10.42578125" bestFit="1" customWidth="1"/>
    <col min="12569" max="12569" width="14.42578125" bestFit="1" customWidth="1"/>
    <col min="12570" max="12570" width="9.7109375" bestFit="1" customWidth="1"/>
    <col min="12571" max="12571" width="15.42578125" customWidth="1"/>
    <col min="12572" max="12572" width="18.42578125" bestFit="1" customWidth="1"/>
    <col min="12573" max="12573" width="12.140625" bestFit="1" customWidth="1"/>
    <col min="12574" max="12574" width="9.42578125" bestFit="1" customWidth="1"/>
    <col min="12575" max="12575" width="20.42578125" bestFit="1" customWidth="1"/>
    <col min="12576" max="12576" width="9.42578125" bestFit="1" customWidth="1"/>
    <col min="12577" max="12577" width="14.28515625" bestFit="1" customWidth="1"/>
    <col min="12578" max="12578" width="24.42578125" bestFit="1" customWidth="1"/>
    <col min="12579" max="12579" width="16.28515625" bestFit="1" customWidth="1"/>
    <col min="12580" max="12580" width="14" bestFit="1" customWidth="1"/>
    <col min="12581" max="12581" width="18" bestFit="1" customWidth="1"/>
    <col min="12804" max="12804" width="3.7109375" customWidth="1"/>
    <col min="12805" max="12805" width="18.140625" bestFit="1" customWidth="1"/>
    <col min="12806" max="12806" width="10.42578125" customWidth="1"/>
    <col min="12807" max="12807" width="10.7109375" bestFit="1" customWidth="1"/>
    <col min="12808" max="12808" width="31" customWidth="1"/>
    <col min="12809" max="12809" width="16.42578125" customWidth="1"/>
    <col min="12810" max="12810" width="9.7109375" bestFit="1" customWidth="1"/>
    <col min="12811" max="12811" width="15.140625" bestFit="1" customWidth="1"/>
    <col min="12812" max="12812" width="15" bestFit="1" customWidth="1"/>
    <col min="12813" max="12813" width="14.7109375" bestFit="1" customWidth="1"/>
    <col min="12814" max="12814" width="12.7109375" bestFit="1" customWidth="1"/>
    <col min="12815" max="12820" width="0" hidden="1" customWidth="1"/>
    <col min="12821" max="12821" width="14.140625" customWidth="1"/>
    <col min="12822" max="12822" width="16.28515625" customWidth="1"/>
    <col min="12823" max="12823" width="14.42578125" bestFit="1" customWidth="1"/>
    <col min="12824" max="12824" width="10.42578125" bestFit="1" customWidth="1"/>
    <col min="12825" max="12825" width="14.42578125" bestFit="1" customWidth="1"/>
    <col min="12826" max="12826" width="9.7109375" bestFit="1" customWidth="1"/>
    <col min="12827" max="12827" width="15.42578125" customWidth="1"/>
    <col min="12828" max="12828" width="18.42578125" bestFit="1" customWidth="1"/>
    <col min="12829" max="12829" width="12.140625" bestFit="1" customWidth="1"/>
    <col min="12830" max="12830" width="9.42578125" bestFit="1" customWidth="1"/>
    <col min="12831" max="12831" width="20.42578125" bestFit="1" customWidth="1"/>
    <col min="12832" max="12832" width="9.42578125" bestFit="1" customWidth="1"/>
    <col min="12833" max="12833" width="14.28515625" bestFit="1" customWidth="1"/>
    <col min="12834" max="12834" width="24.42578125" bestFit="1" customWidth="1"/>
    <col min="12835" max="12835" width="16.28515625" bestFit="1" customWidth="1"/>
    <col min="12836" max="12836" width="14" bestFit="1" customWidth="1"/>
    <col min="12837" max="12837" width="18" bestFit="1" customWidth="1"/>
    <col min="13060" max="13060" width="3.7109375" customWidth="1"/>
    <col min="13061" max="13061" width="18.140625" bestFit="1" customWidth="1"/>
    <col min="13062" max="13062" width="10.42578125" customWidth="1"/>
    <col min="13063" max="13063" width="10.7109375" bestFit="1" customWidth="1"/>
    <col min="13064" max="13064" width="31" customWidth="1"/>
    <col min="13065" max="13065" width="16.42578125" customWidth="1"/>
    <col min="13066" max="13066" width="9.7109375" bestFit="1" customWidth="1"/>
    <col min="13067" max="13067" width="15.140625" bestFit="1" customWidth="1"/>
    <col min="13068" max="13068" width="15" bestFit="1" customWidth="1"/>
    <col min="13069" max="13069" width="14.7109375" bestFit="1" customWidth="1"/>
    <col min="13070" max="13070" width="12.7109375" bestFit="1" customWidth="1"/>
    <col min="13071" max="13076" width="0" hidden="1" customWidth="1"/>
    <col min="13077" max="13077" width="14.140625" customWidth="1"/>
    <col min="13078" max="13078" width="16.28515625" customWidth="1"/>
    <col min="13079" max="13079" width="14.42578125" bestFit="1" customWidth="1"/>
    <col min="13080" max="13080" width="10.42578125" bestFit="1" customWidth="1"/>
    <col min="13081" max="13081" width="14.42578125" bestFit="1" customWidth="1"/>
    <col min="13082" max="13082" width="9.7109375" bestFit="1" customWidth="1"/>
    <col min="13083" max="13083" width="15.42578125" customWidth="1"/>
    <col min="13084" max="13084" width="18.42578125" bestFit="1" customWidth="1"/>
    <col min="13085" max="13085" width="12.140625" bestFit="1" customWidth="1"/>
    <col min="13086" max="13086" width="9.42578125" bestFit="1" customWidth="1"/>
    <col min="13087" max="13087" width="20.42578125" bestFit="1" customWidth="1"/>
    <col min="13088" max="13088" width="9.42578125" bestFit="1" customWidth="1"/>
    <col min="13089" max="13089" width="14.28515625" bestFit="1" customWidth="1"/>
    <col min="13090" max="13090" width="24.42578125" bestFit="1" customWidth="1"/>
    <col min="13091" max="13091" width="16.28515625" bestFit="1" customWidth="1"/>
    <col min="13092" max="13092" width="14" bestFit="1" customWidth="1"/>
    <col min="13093" max="13093" width="18" bestFit="1" customWidth="1"/>
    <col min="13316" max="13316" width="3.7109375" customWidth="1"/>
    <col min="13317" max="13317" width="18.140625" bestFit="1" customWidth="1"/>
    <col min="13318" max="13318" width="10.42578125" customWidth="1"/>
    <col min="13319" max="13319" width="10.7109375" bestFit="1" customWidth="1"/>
    <col min="13320" max="13320" width="31" customWidth="1"/>
    <col min="13321" max="13321" width="16.42578125" customWidth="1"/>
    <col min="13322" max="13322" width="9.7109375" bestFit="1" customWidth="1"/>
    <col min="13323" max="13323" width="15.140625" bestFit="1" customWidth="1"/>
    <col min="13324" max="13324" width="15" bestFit="1" customWidth="1"/>
    <col min="13325" max="13325" width="14.7109375" bestFit="1" customWidth="1"/>
    <col min="13326" max="13326" width="12.7109375" bestFit="1" customWidth="1"/>
    <col min="13327" max="13332" width="0" hidden="1" customWidth="1"/>
    <col min="13333" max="13333" width="14.140625" customWidth="1"/>
    <col min="13334" max="13334" width="16.28515625" customWidth="1"/>
    <col min="13335" max="13335" width="14.42578125" bestFit="1" customWidth="1"/>
    <col min="13336" max="13336" width="10.42578125" bestFit="1" customWidth="1"/>
    <col min="13337" max="13337" width="14.42578125" bestFit="1" customWidth="1"/>
    <col min="13338" max="13338" width="9.7109375" bestFit="1" customWidth="1"/>
    <col min="13339" max="13339" width="15.42578125" customWidth="1"/>
    <col min="13340" max="13340" width="18.42578125" bestFit="1" customWidth="1"/>
    <col min="13341" max="13341" width="12.140625" bestFit="1" customWidth="1"/>
    <col min="13342" max="13342" width="9.42578125" bestFit="1" customWidth="1"/>
    <col min="13343" max="13343" width="20.42578125" bestFit="1" customWidth="1"/>
    <col min="13344" max="13344" width="9.42578125" bestFit="1" customWidth="1"/>
    <col min="13345" max="13345" width="14.28515625" bestFit="1" customWidth="1"/>
    <col min="13346" max="13346" width="24.42578125" bestFit="1" customWidth="1"/>
    <col min="13347" max="13347" width="16.28515625" bestFit="1" customWidth="1"/>
    <col min="13348" max="13348" width="14" bestFit="1" customWidth="1"/>
    <col min="13349" max="13349" width="18" bestFit="1" customWidth="1"/>
    <col min="13572" max="13572" width="3.7109375" customWidth="1"/>
    <col min="13573" max="13573" width="18.140625" bestFit="1" customWidth="1"/>
    <col min="13574" max="13574" width="10.42578125" customWidth="1"/>
    <col min="13575" max="13575" width="10.7109375" bestFit="1" customWidth="1"/>
    <col min="13576" max="13576" width="31" customWidth="1"/>
    <col min="13577" max="13577" width="16.42578125" customWidth="1"/>
    <col min="13578" max="13578" width="9.7109375" bestFit="1" customWidth="1"/>
    <col min="13579" max="13579" width="15.140625" bestFit="1" customWidth="1"/>
    <col min="13580" max="13580" width="15" bestFit="1" customWidth="1"/>
    <col min="13581" max="13581" width="14.7109375" bestFit="1" customWidth="1"/>
    <col min="13582" max="13582" width="12.7109375" bestFit="1" customWidth="1"/>
    <col min="13583" max="13588" width="0" hidden="1" customWidth="1"/>
    <col min="13589" max="13589" width="14.140625" customWidth="1"/>
    <col min="13590" max="13590" width="16.28515625" customWidth="1"/>
    <col min="13591" max="13591" width="14.42578125" bestFit="1" customWidth="1"/>
    <col min="13592" max="13592" width="10.42578125" bestFit="1" customWidth="1"/>
    <col min="13593" max="13593" width="14.42578125" bestFit="1" customWidth="1"/>
    <col min="13594" max="13594" width="9.7109375" bestFit="1" customWidth="1"/>
    <col min="13595" max="13595" width="15.42578125" customWidth="1"/>
    <col min="13596" max="13596" width="18.42578125" bestFit="1" customWidth="1"/>
    <col min="13597" max="13597" width="12.140625" bestFit="1" customWidth="1"/>
    <col min="13598" max="13598" width="9.42578125" bestFit="1" customWidth="1"/>
    <col min="13599" max="13599" width="20.42578125" bestFit="1" customWidth="1"/>
    <col min="13600" max="13600" width="9.42578125" bestFit="1" customWidth="1"/>
    <col min="13601" max="13601" width="14.28515625" bestFit="1" customWidth="1"/>
    <col min="13602" max="13602" width="24.42578125" bestFit="1" customWidth="1"/>
    <col min="13603" max="13603" width="16.28515625" bestFit="1" customWidth="1"/>
    <col min="13604" max="13604" width="14" bestFit="1" customWidth="1"/>
    <col min="13605" max="13605" width="18" bestFit="1" customWidth="1"/>
    <col min="13828" max="13828" width="3.7109375" customWidth="1"/>
    <col min="13829" max="13829" width="18.140625" bestFit="1" customWidth="1"/>
    <col min="13830" max="13830" width="10.42578125" customWidth="1"/>
    <col min="13831" max="13831" width="10.7109375" bestFit="1" customWidth="1"/>
    <col min="13832" max="13832" width="31" customWidth="1"/>
    <col min="13833" max="13833" width="16.42578125" customWidth="1"/>
    <col min="13834" max="13834" width="9.7109375" bestFit="1" customWidth="1"/>
    <col min="13835" max="13835" width="15.140625" bestFit="1" customWidth="1"/>
    <col min="13836" max="13836" width="15" bestFit="1" customWidth="1"/>
    <col min="13837" max="13837" width="14.7109375" bestFit="1" customWidth="1"/>
    <col min="13838" max="13838" width="12.7109375" bestFit="1" customWidth="1"/>
    <col min="13839" max="13844" width="0" hidden="1" customWidth="1"/>
    <col min="13845" max="13845" width="14.140625" customWidth="1"/>
    <col min="13846" max="13846" width="16.28515625" customWidth="1"/>
    <col min="13847" max="13847" width="14.42578125" bestFit="1" customWidth="1"/>
    <col min="13848" max="13848" width="10.42578125" bestFit="1" customWidth="1"/>
    <col min="13849" max="13849" width="14.42578125" bestFit="1" customWidth="1"/>
    <col min="13850" max="13850" width="9.7109375" bestFit="1" customWidth="1"/>
    <col min="13851" max="13851" width="15.42578125" customWidth="1"/>
    <col min="13852" max="13852" width="18.42578125" bestFit="1" customWidth="1"/>
    <col min="13853" max="13853" width="12.140625" bestFit="1" customWidth="1"/>
    <col min="13854" max="13854" width="9.42578125" bestFit="1" customWidth="1"/>
    <col min="13855" max="13855" width="20.42578125" bestFit="1" customWidth="1"/>
    <col min="13856" max="13856" width="9.42578125" bestFit="1" customWidth="1"/>
    <col min="13857" max="13857" width="14.28515625" bestFit="1" customWidth="1"/>
    <col min="13858" max="13858" width="24.42578125" bestFit="1" customWidth="1"/>
    <col min="13859" max="13859" width="16.28515625" bestFit="1" customWidth="1"/>
    <col min="13860" max="13860" width="14" bestFit="1" customWidth="1"/>
    <col min="13861" max="13861" width="18" bestFit="1" customWidth="1"/>
    <col min="14084" max="14084" width="3.7109375" customWidth="1"/>
    <col min="14085" max="14085" width="18.140625" bestFit="1" customWidth="1"/>
    <col min="14086" max="14086" width="10.42578125" customWidth="1"/>
    <col min="14087" max="14087" width="10.7109375" bestFit="1" customWidth="1"/>
    <col min="14088" max="14088" width="31" customWidth="1"/>
    <col min="14089" max="14089" width="16.42578125" customWidth="1"/>
    <col min="14090" max="14090" width="9.7109375" bestFit="1" customWidth="1"/>
    <col min="14091" max="14091" width="15.140625" bestFit="1" customWidth="1"/>
    <col min="14092" max="14092" width="15" bestFit="1" customWidth="1"/>
    <col min="14093" max="14093" width="14.7109375" bestFit="1" customWidth="1"/>
    <col min="14094" max="14094" width="12.7109375" bestFit="1" customWidth="1"/>
    <col min="14095" max="14100" width="0" hidden="1" customWidth="1"/>
    <col min="14101" max="14101" width="14.140625" customWidth="1"/>
    <col min="14102" max="14102" width="16.28515625" customWidth="1"/>
    <col min="14103" max="14103" width="14.42578125" bestFit="1" customWidth="1"/>
    <col min="14104" max="14104" width="10.42578125" bestFit="1" customWidth="1"/>
    <col min="14105" max="14105" width="14.42578125" bestFit="1" customWidth="1"/>
    <col min="14106" max="14106" width="9.7109375" bestFit="1" customWidth="1"/>
    <col min="14107" max="14107" width="15.42578125" customWidth="1"/>
    <col min="14108" max="14108" width="18.42578125" bestFit="1" customWidth="1"/>
    <col min="14109" max="14109" width="12.140625" bestFit="1" customWidth="1"/>
    <col min="14110" max="14110" width="9.42578125" bestFit="1" customWidth="1"/>
    <col min="14111" max="14111" width="20.42578125" bestFit="1" customWidth="1"/>
    <col min="14112" max="14112" width="9.42578125" bestFit="1" customWidth="1"/>
    <col min="14113" max="14113" width="14.28515625" bestFit="1" customWidth="1"/>
    <col min="14114" max="14114" width="24.42578125" bestFit="1" customWidth="1"/>
    <col min="14115" max="14115" width="16.28515625" bestFit="1" customWidth="1"/>
    <col min="14116" max="14116" width="14" bestFit="1" customWidth="1"/>
    <col min="14117" max="14117" width="18" bestFit="1" customWidth="1"/>
    <col min="14340" max="14340" width="3.7109375" customWidth="1"/>
    <col min="14341" max="14341" width="18.140625" bestFit="1" customWidth="1"/>
    <col min="14342" max="14342" width="10.42578125" customWidth="1"/>
    <col min="14343" max="14343" width="10.7109375" bestFit="1" customWidth="1"/>
    <col min="14344" max="14344" width="31" customWidth="1"/>
    <col min="14345" max="14345" width="16.42578125" customWidth="1"/>
    <col min="14346" max="14346" width="9.7109375" bestFit="1" customWidth="1"/>
    <col min="14347" max="14347" width="15.140625" bestFit="1" customWidth="1"/>
    <col min="14348" max="14348" width="15" bestFit="1" customWidth="1"/>
    <col min="14349" max="14349" width="14.7109375" bestFit="1" customWidth="1"/>
    <col min="14350" max="14350" width="12.7109375" bestFit="1" customWidth="1"/>
    <col min="14351" max="14356" width="0" hidden="1" customWidth="1"/>
    <col min="14357" max="14357" width="14.140625" customWidth="1"/>
    <col min="14358" max="14358" width="16.28515625" customWidth="1"/>
    <col min="14359" max="14359" width="14.42578125" bestFit="1" customWidth="1"/>
    <col min="14360" max="14360" width="10.42578125" bestFit="1" customWidth="1"/>
    <col min="14361" max="14361" width="14.42578125" bestFit="1" customWidth="1"/>
    <col min="14362" max="14362" width="9.7109375" bestFit="1" customWidth="1"/>
    <col min="14363" max="14363" width="15.42578125" customWidth="1"/>
    <col min="14364" max="14364" width="18.42578125" bestFit="1" customWidth="1"/>
    <col min="14365" max="14365" width="12.140625" bestFit="1" customWidth="1"/>
    <col min="14366" max="14366" width="9.42578125" bestFit="1" customWidth="1"/>
    <col min="14367" max="14367" width="20.42578125" bestFit="1" customWidth="1"/>
    <col min="14368" max="14368" width="9.42578125" bestFit="1" customWidth="1"/>
    <col min="14369" max="14369" width="14.28515625" bestFit="1" customWidth="1"/>
    <col min="14370" max="14370" width="24.42578125" bestFit="1" customWidth="1"/>
    <col min="14371" max="14371" width="16.28515625" bestFit="1" customWidth="1"/>
    <col min="14372" max="14372" width="14" bestFit="1" customWidth="1"/>
    <col min="14373" max="14373" width="18" bestFit="1" customWidth="1"/>
    <col min="14596" max="14596" width="3.7109375" customWidth="1"/>
    <col min="14597" max="14597" width="18.140625" bestFit="1" customWidth="1"/>
    <col min="14598" max="14598" width="10.42578125" customWidth="1"/>
    <col min="14599" max="14599" width="10.7109375" bestFit="1" customWidth="1"/>
    <col min="14600" max="14600" width="31" customWidth="1"/>
    <col min="14601" max="14601" width="16.42578125" customWidth="1"/>
    <col min="14602" max="14602" width="9.7109375" bestFit="1" customWidth="1"/>
    <col min="14603" max="14603" width="15.140625" bestFit="1" customWidth="1"/>
    <col min="14604" max="14604" width="15" bestFit="1" customWidth="1"/>
    <col min="14605" max="14605" width="14.7109375" bestFit="1" customWidth="1"/>
    <col min="14606" max="14606" width="12.7109375" bestFit="1" customWidth="1"/>
    <col min="14607" max="14612" width="0" hidden="1" customWidth="1"/>
    <col min="14613" max="14613" width="14.140625" customWidth="1"/>
    <col min="14614" max="14614" width="16.28515625" customWidth="1"/>
    <col min="14615" max="14615" width="14.42578125" bestFit="1" customWidth="1"/>
    <col min="14616" max="14616" width="10.42578125" bestFit="1" customWidth="1"/>
    <col min="14617" max="14617" width="14.42578125" bestFit="1" customWidth="1"/>
    <col min="14618" max="14618" width="9.7109375" bestFit="1" customWidth="1"/>
    <col min="14619" max="14619" width="15.42578125" customWidth="1"/>
    <col min="14620" max="14620" width="18.42578125" bestFit="1" customWidth="1"/>
    <col min="14621" max="14621" width="12.140625" bestFit="1" customWidth="1"/>
    <col min="14622" max="14622" width="9.42578125" bestFit="1" customWidth="1"/>
    <col min="14623" max="14623" width="20.42578125" bestFit="1" customWidth="1"/>
    <col min="14624" max="14624" width="9.42578125" bestFit="1" customWidth="1"/>
    <col min="14625" max="14625" width="14.28515625" bestFit="1" customWidth="1"/>
    <col min="14626" max="14626" width="24.42578125" bestFit="1" customWidth="1"/>
    <col min="14627" max="14627" width="16.28515625" bestFit="1" customWidth="1"/>
    <col min="14628" max="14628" width="14" bestFit="1" customWidth="1"/>
    <col min="14629" max="14629" width="18" bestFit="1" customWidth="1"/>
    <col min="14852" max="14852" width="3.7109375" customWidth="1"/>
    <col min="14853" max="14853" width="18.140625" bestFit="1" customWidth="1"/>
    <col min="14854" max="14854" width="10.42578125" customWidth="1"/>
    <col min="14855" max="14855" width="10.7109375" bestFit="1" customWidth="1"/>
    <col min="14856" max="14856" width="31" customWidth="1"/>
    <col min="14857" max="14857" width="16.42578125" customWidth="1"/>
    <col min="14858" max="14858" width="9.7109375" bestFit="1" customWidth="1"/>
    <col min="14859" max="14859" width="15.140625" bestFit="1" customWidth="1"/>
    <col min="14860" max="14860" width="15" bestFit="1" customWidth="1"/>
    <col min="14861" max="14861" width="14.7109375" bestFit="1" customWidth="1"/>
    <col min="14862" max="14862" width="12.7109375" bestFit="1" customWidth="1"/>
    <col min="14863" max="14868" width="0" hidden="1" customWidth="1"/>
    <col min="14869" max="14869" width="14.140625" customWidth="1"/>
    <col min="14870" max="14870" width="16.28515625" customWidth="1"/>
    <col min="14871" max="14871" width="14.42578125" bestFit="1" customWidth="1"/>
    <col min="14872" max="14872" width="10.42578125" bestFit="1" customWidth="1"/>
    <col min="14873" max="14873" width="14.42578125" bestFit="1" customWidth="1"/>
    <col min="14874" max="14874" width="9.7109375" bestFit="1" customWidth="1"/>
    <col min="14875" max="14875" width="15.42578125" customWidth="1"/>
    <col min="14876" max="14876" width="18.42578125" bestFit="1" customWidth="1"/>
    <col min="14877" max="14877" width="12.140625" bestFit="1" customWidth="1"/>
    <col min="14878" max="14878" width="9.42578125" bestFit="1" customWidth="1"/>
    <col min="14879" max="14879" width="20.42578125" bestFit="1" customWidth="1"/>
    <col min="14880" max="14880" width="9.42578125" bestFit="1" customWidth="1"/>
    <col min="14881" max="14881" width="14.28515625" bestFit="1" customWidth="1"/>
    <col min="14882" max="14882" width="24.42578125" bestFit="1" customWidth="1"/>
    <col min="14883" max="14883" width="16.28515625" bestFit="1" customWidth="1"/>
    <col min="14884" max="14884" width="14" bestFit="1" customWidth="1"/>
    <col min="14885" max="14885" width="18" bestFit="1" customWidth="1"/>
    <col min="15108" max="15108" width="3.7109375" customWidth="1"/>
    <col min="15109" max="15109" width="18.140625" bestFit="1" customWidth="1"/>
    <col min="15110" max="15110" width="10.42578125" customWidth="1"/>
    <col min="15111" max="15111" width="10.7109375" bestFit="1" customWidth="1"/>
    <col min="15112" max="15112" width="31" customWidth="1"/>
    <col min="15113" max="15113" width="16.42578125" customWidth="1"/>
    <col min="15114" max="15114" width="9.7109375" bestFit="1" customWidth="1"/>
    <col min="15115" max="15115" width="15.140625" bestFit="1" customWidth="1"/>
    <col min="15116" max="15116" width="15" bestFit="1" customWidth="1"/>
    <col min="15117" max="15117" width="14.7109375" bestFit="1" customWidth="1"/>
    <col min="15118" max="15118" width="12.7109375" bestFit="1" customWidth="1"/>
    <col min="15119" max="15124" width="0" hidden="1" customWidth="1"/>
    <col min="15125" max="15125" width="14.140625" customWidth="1"/>
    <col min="15126" max="15126" width="16.28515625" customWidth="1"/>
    <col min="15127" max="15127" width="14.42578125" bestFit="1" customWidth="1"/>
    <col min="15128" max="15128" width="10.42578125" bestFit="1" customWidth="1"/>
    <col min="15129" max="15129" width="14.42578125" bestFit="1" customWidth="1"/>
    <col min="15130" max="15130" width="9.7109375" bestFit="1" customWidth="1"/>
    <col min="15131" max="15131" width="15.42578125" customWidth="1"/>
    <col min="15132" max="15132" width="18.42578125" bestFit="1" customWidth="1"/>
    <col min="15133" max="15133" width="12.140625" bestFit="1" customWidth="1"/>
    <col min="15134" max="15134" width="9.42578125" bestFit="1" customWidth="1"/>
    <col min="15135" max="15135" width="20.42578125" bestFit="1" customWidth="1"/>
    <col min="15136" max="15136" width="9.42578125" bestFit="1" customWidth="1"/>
    <col min="15137" max="15137" width="14.28515625" bestFit="1" customWidth="1"/>
    <col min="15138" max="15138" width="24.42578125" bestFit="1" customWidth="1"/>
    <col min="15139" max="15139" width="16.28515625" bestFit="1" customWidth="1"/>
    <col min="15140" max="15140" width="14" bestFit="1" customWidth="1"/>
    <col min="15141" max="15141" width="18" bestFit="1" customWidth="1"/>
    <col min="15364" max="15364" width="3.7109375" customWidth="1"/>
    <col min="15365" max="15365" width="18.140625" bestFit="1" customWidth="1"/>
    <col min="15366" max="15366" width="10.42578125" customWidth="1"/>
    <col min="15367" max="15367" width="10.7109375" bestFit="1" customWidth="1"/>
    <col min="15368" max="15368" width="31" customWidth="1"/>
    <col min="15369" max="15369" width="16.42578125" customWidth="1"/>
    <col min="15370" max="15370" width="9.7109375" bestFit="1" customWidth="1"/>
    <col min="15371" max="15371" width="15.140625" bestFit="1" customWidth="1"/>
    <col min="15372" max="15372" width="15" bestFit="1" customWidth="1"/>
    <col min="15373" max="15373" width="14.7109375" bestFit="1" customWidth="1"/>
    <col min="15374" max="15374" width="12.7109375" bestFit="1" customWidth="1"/>
    <col min="15375" max="15380" width="0" hidden="1" customWidth="1"/>
    <col min="15381" max="15381" width="14.140625" customWidth="1"/>
    <col min="15382" max="15382" width="16.28515625" customWidth="1"/>
    <col min="15383" max="15383" width="14.42578125" bestFit="1" customWidth="1"/>
    <col min="15384" max="15384" width="10.42578125" bestFit="1" customWidth="1"/>
    <col min="15385" max="15385" width="14.42578125" bestFit="1" customWidth="1"/>
    <col min="15386" max="15386" width="9.7109375" bestFit="1" customWidth="1"/>
    <col min="15387" max="15387" width="15.42578125" customWidth="1"/>
    <col min="15388" max="15388" width="18.42578125" bestFit="1" customWidth="1"/>
    <col min="15389" max="15389" width="12.140625" bestFit="1" customWidth="1"/>
    <col min="15390" max="15390" width="9.42578125" bestFit="1" customWidth="1"/>
    <col min="15391" max="15391" width="20.42578125" bestFit="1" customWidth="1"/>
    <col min="15392" max="15392" width="9.42578125" bestFit="1" customWidth="1"/>
    <col min="15393" max="15393" width="14.28515625" bestFit="1" customWidth="1"/>
    <col min="15394" max="15394" width="24.42578125" bestFit="1" customWidth="1"/>
    <col min="15395" max="15395" width="16.28515625" bestFit="1" customWidth="1"/>
    <col min="15396" max="15396" width="14" bestFit="1" customWidth="1"/>
    <col min="15397" max="15397" width="18" bestFit="1" customWidth="1"/>
    <col min="15620" max="15620" width="3.7109375" customWidth="1"/>
    <col min="15621" max="15621" width="18.140625" bestFit="1" customWidth="1"/>
    <col min="15622" max="15622" width="10.42578125" customWidth="1"/>
    <col min="15623" max="15623" width="10.7109375" bestFit="1" customWidth="1"/>
    <col min="15624" max="15624" width="31" customWidth="1"/>
    <col min="15625" max="15625" width="16.42578125" customWidth="1"/>
    <col min="15626" max="15626" width="9.7109375" bestFit="1" customWidth="1"/>
    <col min="15627" max="15627" width="15.140625" bestFit="1" customWidth="1"/>
    <col min="15628" max="15628" width="15" bestFit="1" customWidth="1"/>
    <col min="15629" max="15629" width="14.7109375" bestFit="1" customWidth="1"/>
    <col min="15630" max="15630" width="12.7109375" bestFit="1" customWidth="1"/>
    <col min="15631" max="15636" width="0" hidden="1" customWidth="1"/>
    <col min="15637" max="15637" width="14.140625" customWidth="1"/>
    <col min="15638" max="15638" width="16.28515625" customWidth="1"/>
    <col min="15639" max="15639" width="14.42578125" bestFit="1" customWidth="1"/>
    <col min="15640" max="15640" width="10.42578125" bestFit="1" customWidth="1"/>
    <col min="15641" max="15641" width="14.42578125" bestFit="1" customWidth="1"/>
    <col min="15642" max="15642" width="9.7109375" bestFit="1" customWidth="1"/>
    <col min="15643" max="15643" width="15.42578125" customWidth="1"/>
    <col min="15644" max="15644" width="18.42578125" bestFit="1" customWidth="1"/>
    <col min="15645" max="15645" width="12.140625" bestFit="1" customWidth="1"/>
    <col min="15646" max="15646" width="9.42578125" bestFit="1" customWidth="1"/>
    <col min="15647" max="15647" width="20.42578125" bestFit="1" customWidth="1"/>
    <col min="15648" max="15648" width="9.42578125" bestFit="1" customWidth="1"/>
    <col min="15649" max="15649" width="14.28515625" bestFit="1" customWidth="1"/>
    <col min="15650" max="15650" width="24.42578125" bestFit="1" customWidth="1"/>
    <col min="15651" max="15651" width="16.28515625" bestFit="1" customWidth="1"/>
    <col min="15652" max="15652" width="14" bestFit="1" customWidth="1"/>
    <col min="15653" max="15653" width="18" bestFit="1" customWidth="1"/>
    <col min="15876" max="15876" width="3.7109375" customWidth="1"/>
    <col min="15877" max="15877" width="18.140625" bestFit="1" customWidth="1"/>
    <col min="15878" max="15878" width="10.42578125" customWidth="1"/>
    <col min="15879" max="15879" width="10.7109375" bestFit="1" customWidth="1"/>
    <col min="15880" max="15880" width="31" customWidth="1"/>
    <col min="15881" max="15881" width="16.42578125" customWidth="1"/>
    <col min="15882" max="15882" width="9.7109375" bestFit="1" customWidth="1"/>
    <col min="15883" max="15883" width="15.140625" bestFit="1" customWidth="1"/>
    <col min="15884" max="15884" width="15" bestFit="1" customWidth="1"/>
    <col min="15885" max="15885" width="14.7109375" bestFit="1" customWidth="1"/>
    <col min="15886" max="15886" width="12.7109375" bestFit="1" customWidth="1"/>
    <col min="15887" max="15892" width="0" hidden="1" customWidth="1"/>
    <col min="15893" max="15893" width="14.140625" customWidth="1"/>
    <col min="15894" max="15894" width="16.28515625" customWidth="1"/>
    <col min="15895" max="15895" width="14.42578125" bestFit="1" customWidth="1"/>
    <col min="15896" max="15896" width="10.42578125" bestFit="1" customWidth="1"/>
    <col min="15897" max="15897" width="14.42578125" bestFit="1" customWidth="1"/>
    <col min="15898" max="15898" width="9.7109375" bestFit="1" customWidth="1"/>
    <col min="15899" max="15899" width="15.42578125" customWidth="1"/>
    <col min="15900" max="15900" width="18.42578125" bestFit="1" customWidth="1"/>
    <col min="15901" max="15901" width="12.140625" bestFit="1" customWidth="1"/>
    <col min="15902" max="15902" width="9.42578125" bestFit="1" customWidth="1"/>
    <col min="15903" max="15903" width="20.42578125" bestFit="1" customWidth="1"/>
    <col min="15904" max="15904" width="9.42578125" bestFit="1" customWidth="1"/>
    <col min="15905" max="15905" width="14.28515625" bestFit="1" customWidth="1"/>
    <col min="15906" max="15906" width="24.42578125" bestFit="1" customWidth="1"/>
    <col min="15907" max="15907" width="16.28515625" bestFit="1" customWidth="1"/>
    <col min="15908" max="15908" width="14" bestFit="1" customWidth="1"/>
    <col min="15909" max="15909" width="18" bestFit="1" customWidth="1"/>
    <col min="16132" max="16132" width="3.7109375" customWidth="1"/>
    <col min="16133" max="16133" width="18.140625" bestFit="1" customWidth="1"/>
    <col min="16134" max="16134" width="10.42578125" customWidth="1"/>
    <col min="16135" max="16135" width="10.7109375" bestFit="1" customWidth="1"/>
    <col min="16136" max="16136" width="31" customWidth="1"/>
    <col min="16137" max="16137" width="16.42578125" customWidth="1"/>
    <col min="16138" max="16138" width="9.7109375" bestFit="1" customWidth="1"/>
    <col min="16139" max="16139" width="15.140625" bestFit="1" customWidth="1"/>
    <col min="16140" max="16140" width="15" bestFit="1" customWidth="1"/>
    <col min="16141" max="16141" width="14.7109375" bestFit="1" customWidth="1"/>
    <col min="16142" max="16142" width="12.7109375" bestFit="1" customWidth="1"/>
    <col min="16143" max="16148" width="0" hidden="1" customWidth="1"/>
    <col min="16149" max="16149" width="14.140625" customWidth="1"/>
    <col min="16150" max="16150" width="16.28515625" customWidth="1"/>
    <col min="16151" max="16151" width="14.42578125" bestFit="1" customWidth="1"/>
    <col min="16152" max="16152" width="10.42578125" bestFit="1" customWidth="1"/>
    <col min="16153" max="16153" width="14.42578125" bestFit="1" customWidth="1"/>
    <col min="16154" max="16154" width="9.7109375" bestFit="1" customWidth="1"/>
    <col min="16155" max="16155" width="15.42578125" customWidth="1"/>
    <col min="16156" max="16156" width="18.42578125" bestFit="1" customWidth="1"/>
    <col min="16157" max="16157" width="12.140625" bestFit="1" customWidth="1"/>
    <col min="16158" max="16158" width="9.42578125" bestFit="1" customWidth="1"/>
    <col min="16159" max="16159" width="20.42578125" bestFit="1" customWidth="1"/>
    <col min="16160" max="16160" width="9.42578125" bestFit="1" customWidth="1"/>
    <col min="16161" max="16161" width="14.28515625" bestFit="1" customWidth="1"/>
    <col min="16162" max="16162" width="24.42578125" bestFit="1" customWidth="1"/>
    <col min="16163" max="16163" width="16.28515625" bestFit="1" customWidth="1"/>
    <col min="16164" max="16164" width="14" bestFit="1" customWidth="1"/>
    <col min="16165" max="16165" width="18" bestFit="1" customWidth="1"/>
  </cols>
  <sheetData>
    <row r="2" spans="1:44" s="3" customFormat="1" ht="10.199999999999999" customHeight="1" x14ac:dyDescent="0.2">
      <c r="A2" s="1"/>
      <c r="B2" s="2" t="s">
        <v>0</v>
      </c>
      <c r="C2" s="1"/>
      <c r="I2" s="208" t="s">
        <v>157</v>
      </c>
      <c r="J2" s="208"/>
      <c r="U2" s="4" t="s">
        <v>158</v>
      </c>
      <c r="V2" s="4"/>
      <c r="W2" s="4" t="s">
        <v>159</v>
      </c>
      <c r="X2" s="4"/>
      <c r="Y2" s="4" t="s">
        <v>160</v>
      </c>
      <c r="AA2" s="4" t="s">
        <v>161</v>
      </c>
      <c r="AG2" s="1"/>
    </row>
    <row r="3" spans="1:44" s="3" customFormat="1" x14ac:dyDescent="0.2">
      <c r="A3" s="1"/>
      <c r="B3" s="2" t="s">
        <v>1</v>
      </c>
      <c r="C3" s="1"/>
      <c r="AG3" s="1"/>
    </row>
    <row r="4" spans="1:44" s="3" customFormat="1" x14ac:dyDescent="0.2">
      <c r="A4" s="1"/>
      <c r="B4" s="2" t="s">
        <v>2</v>
      </c>
      <c r="C4" s="1"/>
      <c r="AG4" s="1"/>
    </row>
    <row r="5" spans="1:44" s="3" customFormat="1" x14ac:dyDescent="0.2">
      <c r="A5" s="1"/>
      <c r="B5" s="2" t="s">
        <v>3</v>
      </c>
      <c r="C5" s="1"/>
      <c r="D5" s="39"/>
      <c r="AG5" s="1"/>
    </row>
    <row r="6" spans="1:44" s="3" customFormat="1" x14ac:dyDescent="0.2">
      <c r="A6" s="1"/>
      <c r="B6" s="2"/>
      <c r="C6" s="1"/>
      <c r="AG6" s="1"/>
    </row>
    <row r="7" spans="1:44" s="3" customFormat="1" x14ac:dyDescent="0.2">
      <c r="A7" s="1"/>
      <c r="B7" s="2" t="s">
        <v>262</v>
      </c>
      <c r="C7" s="1"/>
      <c r="AG7" s="1"/>
    </row>
    <row r="8" spans="1:44" s="3" customFormat="1" x14ac:dyDescent="0.2">
      <c r="A8" s="1"/>
      <c r="B8" s="1"/>
      <c r="C8" s="1"/>
      <c r="AG8" s="1"/>
    </row>
    <row r="9" spans="1:44" s="3" customFormat="1" x14ac:dyDescent="0.2">
      <c r="A9" s="1"/>
      <c r="B9" s="209" t="s">
        <v>162</v>
      </c>
      <c r="C9" s="212" t="s">
        <v>13</v>
      </c>
      <c r="D9" s="209" t="s">
        <v>163</v>
      </c>
      <c r="E9" s="209" t="s">
        <v>164</v>
      </c>
      <c r="F9" s="209" t="s">
        <v>165</v>
      </c>
      <c r="G9" s="209" t="s">
        <v>166</v>
      </c>
      <c r="H9" s="215" t="s">
        <v>167</v>
      </c>
      <c r="I9" s="218" t="s">
        <v>168</v>
      </c>
      <c r="J9" s="219"/>
      <c r="K9" s="212" t="s">
        <v>13</v>
      </c>
      <c r="L9" s="218" t="s">
        <v>169</v>
      </c>
      <c r="M9" s="219"/>
      <c r="N9" s="218" t="s">
        <v>170</v>
      </c>
      <c r="O9" s="219"/>
      <c r="P9" s="209" t="s">
        <v>171</v>
      </c>
      <c r="Q9" s="222" t="s">
        <v>172</v>
      </c>
      <c r="R9" s="223"/>
      <c r="S9" s="223"/>
      <c r="T9" s="224"/>
      <c r="U9" s="218" t="s">
        <v>173</v>
      </c>
      <c r="V9" s="219"/>
      <c r="W9" s="218" t="s">
        <v>174</v>
      </c>
      <c r="X9" s="219"/>
      <c r="Y9" s="229" t="s">
        <v>175</v>
      </c>
      <c r="Z9" s="229" t="s">
        <v>176</v>
      </c>
      <c r="AA9" s="209" t="s">
        <v>177</v>
      </c>
      <c r="AB9" s="209" t="s">
        <v>178</v>
      </c>
      <c r="AC9" s="209" t="s">
        <v>179</v>
      </c>
      <c r="AD9" s="209" t="s">
        <v>180</v>
      </c>
      <c r="AE9" s="209" t="s">
        <v>181</v>
      </c>
      <c r="AF9" s="225"/>
      <c r="AG9" s="226"/>
      <c r="AH9" s="226"/>
      <c r="AI9" s="226"/>
      <c r="AJ9" s="226"/>
      <c r="AK9" s="226"/>
      <c r="AL9" s="226"/>
      <c r="AM9" s="58"/>
      <c r="AN9" s="58"/>
      <c r="AO9" s="58"/>
      <c r="AP9" s="58"/>
      <c r="AQ9" s="58"/>
      <c r="AR9" s="58"/>
    </row>
    <row r="10" spans="1:44" s="3" customFormat="1" ht="46.2" customHeight="1" x14ac:dyDescent="0.2">
      <c r="A10" s="1"/>
      <c r="B10" s="210"/>
      <c r="C10" s="213"/>
      <c r="D10" s="210"/>
      <c r="E10" s="210"/>
      <c r="F10" s="210"/>
      <c r="G10" s="210"/>
      <c r="H10" s="216"/>
      <c r="I10" s="220"/>
      <c r="J10" s="221"/>
      <c r="K10" s="213"/>
      <c r="L10" s="220"/>
      <c r="M10" s="221"/>
      <c r="N10" s="220"/>
      <c r="O10" s="221"/>
      <c r="P10" s="211"/>
      <c r="Q10" s="222" t="s">
        <v>182</v>
      </c>
      <c r="R10" s="223"/>
      <c r="S10" s="223"/>
      <c r="T10" s="224"/>
      <c r="U10" s="220"/>
      <c r="V10" s="221"/>
      <c r="W10" s="220"/>
      <c r="X10" s="221"/>
      <c r="Y10" s="230"/>
      <c r="Z10" s="230"/>
      <c r="AA10" s="210"/>
      <c r="AB10" s="210"/>
      <c r="AC10" s="210"/>
      <c r="AD10" s="210"/>
      <c r="AE10" s="210"/>
      <c r="AF10" s="225"/>
      <c r="AG10" s="226"/>
      <c r="AH10" s="226"/>
      <c r="AI10" s="226"/>
      <c r="AJ10" s="226"/>
      <c r="AK10" s="226"/>
      <c r="AL10" s="226"/>
      <c r="AM10" s="58"/>
      <c r="AN10" s="58"/>
      <c r="AO10" s="58"/>
      <c r="AP10" s="58"/>
      <c r="AQ10" s="58"/>
      <c r="AR10" s="58"/>
    </row>
    <row r="11" spans="1:44" s="3" customFormat="1" ht="33.6" customHeight="1" x14ac:dyDescent="0.2">
      <c r="A11" s="1"/>
      <c r="B11" s="211"/>
      <c r="C11" s="214"/>
      <c r="D11" s="211"/>
      <c r="E11" s="211"/>
      <c r="F11" s="211"/>
      <c r="G11" s="211"/>
      <c r="H11" s="217"/>
      <c r="I11" s="5" t="s">
        <v>31</v>
      </c>
      <c r="J11" s="5" t="s">
        <v>32</v>
      </c>
      <c r="K11" s="214"/>
      <c r="L11" s="5" t="s">
        <v>31</v>
      </c>
      <c r="M11" s="5" t="s">
        <v>32</v>
      </c>
      <c r="N11" s="5" t="s">
        <v>31</v>
      </c>
      <c r="O11" s="5" t="s">
        <v>32</v>
      </c>
      <c r="P11" s="57" t="s">
        <v>183</v>
      </c>
      <c r="Q11" s="5" t="s">
        <v>31</v>
      </c>
      <c r="R11" s="5" t="s">
        <v>32</v>
      </c>
      <c r="S11" s="5" t="s">
        <v>31</v>
      </c>
      <c r="T11" s="5" t="s">
        <v>32</v>
      </c>
      <c r="U11" s="6" t="s">
        <v>184</v>
      </c>
      <c r="V11" s="6" t="s">
        <v>185</v>
      </c>
      <c r="W11" s="6" t="s">
        <v>186</v>
      </c>
      <c r="X11" s="6" t="s">
        <v>187</v>
      </c>
      <c r="Y11" s="231"/>
      <c r="Z11" s="231"/>
      <c r="AA11" s="211"/>
      <c r="AB11" s="211"/>
      <c r="AC11" s="211"/>
      <c r="AD11" s="211">
        <v>22</v>
      </c>
      <c r="AE11" s="211"/>
      <c r="AF11" s="227"/>
      <c r="AG11" s="228"/>
      <c r="AH11" s="228"/>
      <c r="AI11" s="228"/>
      <c r="AJ11" s="228"/>
      <c r="AK11" s="228"/>
      <c r="AL11" s="228"/>
      <c r="AM11" s="58"/>
      <c r="AN11" s="58"/>
      <c r="AO11" s="58"/>
      <c r="AP11" s="58"/>
      <c r="AQ11" s="58"/>
      <c r="AR11" s="58"/>
    </row>
    <row r="12" spans="1:44" s="3" customFormat="1" ht="20.7" customHeight="1" x14ac:dyDescent="0.2">
      <c r="A12" s="1"/>
      <c r="B12" s="7">
        <v>1</v>
      </c>
      <c r="C12" s="7">
        <v>2</v>
      </c>
      <c r="D12" s="7">
        <v>3</v>
      </c>
      <c r="E12" s="7">
        <v>4</v>
      </c>
      <c r="F12" s="7">
        <v>5</v>
      </c>
      <c r="G12" s="7">
        <v>6</v>
      </c>
      <c r="H12" s="7">
        <v>7</v>
      </c>
      <c r="I12" s="7">
        <v>8</v>
      </c>
      <c r="J12" s="7">
        <v>9</v>
      </c>
      <c r="K12" s="7">
        <v>10</v>
      </c>
      <c r="L12" s="7">
        <v>11</v>
      </c>
      <c r="M12" s="7">
        <v>12</v>
      </c>
      <c r="N12" s="7">
        <v>11</v>
      </c>
      <c r="O12" s="7">
        <v>12</v>
      </c>
      <c r="P12" s="7"/>
      <c r="Q12" s="7">
        <v>13</v>
      </c>
      <c r="R12" s="7">
        <v>14</v>
      </c>
      <c r="S12" s="7">
        <v>15</v>
      </c>
      <c r="T12" s="7">
        <v>16</v>
      </c>
      <c r="U12" s="7">
        <v>17</v>
      </c>
      <c r="V12" s="7">
        <v>18</v>
      </c>
      <c r="W12" s="7">
        <v>19</v>
      </c>
      <c r="X12" s="7">
        <v>20</v>
      </c>
      <c r="Y12" s="7">
        <v>21</v>
      </c>
      <c r="Z12" s="7">
        <v>22</v>
      </c>
      <c r="AA12" s="7">
        <v>23</v>
      </c>
      <c r="AB12" s="7">
        <v>24</v>
      </c>
      <c r="AC12" s="7">
        <v>25</v>
      </c>
      <c r="AD12" s="7">
        <v>26</v>
      </c>
      <c r="AE12" s="7">
        <v>27</v>
      </c>
      <c r="AF12" s="8" t="s">
        <v>42</v>
      </c>
      <c r="AG12" s="9" t="s">
        <v>188</v>
      </c>
      <c r="AH12" s="10" t="s">
        <v>189</v>
      </c>
      <c r="AI12" s="10" t="s">
        <v>190</v>
      </c>
      <c r="AJ12" s="10" t="s">
        <v>191</v>
      </c>
      <c r="AK12" s="10" t="s">
        <v>192</v>
      </c>
      <c r="AL12" s="10" t="s">
        <v>193</v>
      </c>
      <c r="AM12" s="58"/>
      <c r="AN12" s="58"/>
      <c r="AO12" s="58"/>
      <c r="AP12" s="58"/>
      <c r="AQ12" s="58"/>
      <c r="AR12" s="58"/>
    </row>
    <row r="13" spans="1:44" s="3" customFormat="1" x14ac:dyDescent="0.2">
      <c r="B13" s="98" t="s">
        <v>516</v>
      </c>
      <c r="C13" s="12" t="b">
        <f>B13=B12</f>
        <v>0</v>
      </c>
      <c r="D13" s="119" t="s">
        <v>551</v>
      </c>
      <c r="E13" s="48" t="s">
        <v>552</v>
      </c>
      <c r="F13" s="98" t="s">
        <v>558</v>
      </c>
      <c r="G13" s="48" t="s">
        <v>45</v>
      </c>
      <c r="H13" s="38">
        <f>SUM(I13:AA13)</f>
        <v>0</v>
      </c>
      <c r="I13" s="38">
        <v>0</v>
      </c>
      <c r="J13" s="38">
        <v>0</v>
      </c>
      <c r="K13" s="11">
        <f t="shared" ref="K13:K39" si="0">I13*0.19-J13</f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59">
        <v>0</v>
      </c>
      <c r="T13" s="59">
        <v>0</v>
      </c>
      <c r="U13" s="59">
        <v>0</v>
      </c>
      <c r="V13" s="59">
        <v>0</v>
      </c>
      <c r="W13" s="48">
        <v>0</v>
      </c>
      <c r="X13" s="59">
        <v>0</v>
      </c>
      <c r="Y13" s="48">
        <v>0</v>
      </c>
      <c r="Z13" s="59"/>
      <c r="AA13" s="59"/>
      <c r="AB13" s="114">
        <f>VLOOKUP(B13,'[2]JV 29.02.2024 16_Bimed_final'!$A$2:$AA$62,26,0)</f>
        <v>17000047</v>
      </c>
      <c r="AC13" s="114" t="str">
        <f>VLOOKUP(B13,'[2]JV 29.02.2024 16_Bimed_final'!$A$2:$AA$62,27,0)</f>
        <v>01.02.2024</v>
      </c>
      <c r="AD13" s="48" t="s">
        <v>47</v>
      </c>
      <c r="AE13" s="48"/>
      <c r="AF13" s="12"/>
      <c r="AG13" s="15"/>
      <c r="AH13" s="12"/>
      <c r="AI13" s="12"/>
      <c r="AJ13" s="12"/>
      <c r="AK13" s="12"/>
      <c r="AL13" s="12"/>
    </row>
    <row r="14" spans="1:44" s="3" customFormat="1" x14ac:dyDescent="0.2">
      <c r="B14" s="98" t="s">
        <v>517</v>
      </c>
      <c r="C14" s="12" t="b">
        <f t="shared" ref="C14:C72" si="1">B14=B13</f>
        <v>0</v>
      </c>
      <c r="D14" s="119" t="s">
        <v>551</v>
      </c>
      <c r="E14" s="48" t="s">
        <v>552</v>
      </c>
      <c r="F14" s="98" t="s">
        <v>558</v>
      </c>
      <c r="G14" s="48" t="s">
        <v>45</v>
      </c>
      <c r="H14" s="38"/>
      <c r="I14" s="38">
        <v>0</v>
      </c>
      <c r="J14" s="38">
        <v>0</v>
      </c>
      <c r="K14" s="11"/>
      <c r="L14" s="11"/>
      <c r="M14" s="11"/>
      <c r="N14" s="11"/>
      <c r="O14" s="11"/>
      <c r="P14" s="11">
        <v>0</v>
      </c>
      <c r="Q14" s="11"/>
      <c r="R14" s="11"/>
      <c r="S14" s="59"/>
      <c r="T14" s="59"/>
      <c r="U14" s="59"/>
      <c r="V14" s="59"/>
      <c r="W14" s="48">
        <v>0</v>
      </c>
      <c r="X14" s="59"/>
      <c r="Y14" s="48">
        <v>0</v>
      </c>
      <c r="Z14" s="59"/>
      <c r="AA14" s="59"/>
      <c r="AB14" s="114">
        <f>VLOOKUP(B14,'[2]JV 29.02.2024 16_Bimed_final'!$A$2:$AA$62,26,0)</f>
        <v>17000048</v>
      </c>
      <c r="AC14" s="114" t="str">
        <f>VLOOKUP(B14,'[2]JV 29.02.2024 16_Bimed_final'!$A$2:$AA$62,27,0)</f>
        <v>01.02.2024</v>
      </c>
      <c r="AD14" s="48" t="s">
        <v>47</v>
      </c>
      <c r="AE14" s="48"/>
      <c r="AF14" s="12"/>
      <c r="AG14" s="15"/>
      <c r="AH14" s="12"/>
      <c r="AI14" s="12"/>
      <c r="AJ14" s="12"/>
      <c r="AK14" s="12"/>
      <c r="AL14" s="12"/>
    </row>
    <row r="15" spans="1:44" s="3" customFormat="1" x14ac:dyDescent="0.2">
      <c r="B15" s="98" t="s">
        <v>263</v>
      </c>
      <c r="C15" s="12" t="b">
        <f>B15=B14</f>
        <v>0</v>
      </c>
      <c r="D15" s="119" t="s">
        <v>434</v>
      </c>
      <c r="E15" s="48" t="s">
        <v>461</v>
      </c>
      <c r="F15" s="98" t="s">
        <v>491</v>
      </c>
      <c r="G15" s="48" t="s">
        <v>45</v>
      </c>
      <c r="H15" s="38"/>
      <c r="I15" s="38">
        <v>0</v>
      </c>
      <c r="J15" s="38">
        <v>0</v>
      </c>
      <c r="K15" s="11"/>
      <c r="L15" s="11"/>
      <c r="M15" s="11"/>
      <c r="N15" s="11"/>
      <c r="O15" s="11"/>
      <c r="P15" s="11">
        <v>0</v>
      </c>
      <c r="Q15" s="11"/>
      <c r="R15" s="11"/>
      <c r="S15" s="59"/>
      <c r="T15" s="59"/>
      <c r="U15" s="59"/>
      <c r="V15" s="59"/>
      <c r="W15" s="48">
        <v>0</v>
      </c>
      <c r="X15" s="59"/>
      <c r="Y15" s="48">
        <v>0</v>
      </c>
      <c r="Z15" s="59"/>
      <c r="AA15" s="59"/>
      <c r="AB15" s="114">
        <f>VLOOKUP(B15,'[2]JV 29.02.2024 16_Bimed_final'!$A$2:$AA$62,26,0)</f>
        <v>51000295</v>
      </c>
      <c r="AC15" s="114" t="str">
        <f>VLOOKUP(B15,'[2]JV 29.02.2024 16_Bimed_final'!$A$2:$AA$62,27,0)</f>
        <v>28.02.2024</v>
      </c>
      <c r="AD15" s="48" t="s">
        <v>565</v>
      </c>
      <c r="AE15" s="48"/>
      <c r="AF15" s="12"/>
      <c r="AG15" s="15"/>
      <c r="AH15" s="12">
        <v>4.9686000000000003</v>
      </c>
      <c r="AI15" s="12"/>
      <c r="AJ15" s="12"/>
      <c r="AK15" s="12"/>
      <c r="AL15" s="12"/>
    </row>
    <row r="16" spans="1:44" s="3" customFormat="1" x14ac:dyDescent="0.2">
      <c r="B16" s="98" t="s">
        <v>275</v>
      </c>
      <c r="C16" s="12" t="b">
        <f t="shared" si="1"/>
        <v>0</v>
      </c>
      <c r="D16" s="119" t="s">
        <v>236</v>
      </c>
      <c r="E16" s="48" t="s">
        <v>64</v>
      </c>
      <c r="F16" s="98">
        <v>3300458914</v>
      </c>
      <c r="G16" s="48" t="s">
        <v>65</v>
      </c>
      <c r="H16" s="38"/>
      <c r="I16" s="38">
        <v>0</v>
      </c>
      <c r="J16" s="38">
        <v>0</v>
      </c>
      <c r="K16" s="11"/>
      <c r="L16" s="11"/>
      <c r="M16" s="11"/>
      <c r="N16" s="11"/>
      <c r="O16" s="11"/>
      <c r="P16" s="11">
        <v>0</v>
      </c>
      <c r="Q16" s="11"/>
      <c r="R16" s="11"/>
      <c r="S16" s="59"/>
      <c r="T16" s="59"/>
      <c r="U16" s="59"/>
      <c r="V16" s="59"/>
      <c r="W16" s="48">
        <v>0</v>
      </c>
      <c r="X16" s="59"/>
      <c r="Y16" s="48">
        <v>0</v>
      </c>
      <c r="Z16" s="59"/>
      <c r="AA16" s="59"/>
      <c r="AB16" s="114">
        <f>VLOOKUP(B16,'[2]JV 29.02.2024 16_Bimed_final'!$A$2:$AA$62,26,0)</f>
        <v>51000184</v>
      </c>
      <c r="AC16" s="114" t="str">
        <f>VLOOKUP(B16,'[2]JV 29.02.2024 16_Bimed_final'!$A$2:$AA$62,27,0)</f>
        <v>01.02.2024</v>
      </c>
      <c r="AD16" s="48" t="s">
        <v>565</v>
      </c>
      <c r="AE16" s="48"/>
      <c r="AF16" s="12"/>
      <c r="AG16" s="15"/>
      <c r="AH16" s="12">
        <v>4.9768999999999997</v>
      </c>
      <c r="AI16" s="12"/>
      <c r="AJ16" s="12"/>
      <c r="AK16" s="12"/>
      <c r="AL16" s="12"/>
    </row>
    <row r="17" spans="2:38" s="3" customFormat="1" x14ac:dyDescent="0.2">
      <c r="B17" s="98" t="s">
        <v>275</v>
      </c>
      <c r="C17" s="12" t="b">
        <f t="shared" si="1"/>
        <v>1</v>
      </c>
      <c r="D17" s="119" t="s">
        <v>236</v>
      </c>
      <c r="E17" s="48" t="s">
        <v>64</v>
      </c>
      <c r="F17" s="98">
        <v>3300458914</v>
      </c>
      <c r="G17" s="48" t="s">
        <v>65</v>
      </c>
      <c r="H17" s="38"/>
      <c r="I17" s="38">
        <v>0</v>
      </c>
      <c r="J17" s="38">
        <v>0</v>
      </c>
      <c r="K17" s="11"/>
      <c r="L17" s="11"/>
      <c r="M17" s="11"/>
      <c r="N17" s="11"/>
      <c r="O17" s="11"/>
      <c r="P17" s="11">
        <v>0</v>
      </c>
      <c r="Q17" s="11"/>
      <c r="R17" s="11"/>
      <c r="S17" s="59"/>
      <c r="T17" s="59"/>
      <c r="U17" s="59"/>
      <c r="V17" s="59"/>
      <c r="W17" s="48">
        <v>0</v>
      </c>
      <c r="X17" s="59"/>
      <c r="Y17" s="48">
        <v>0</v>
      </c>
      <c r="Z17" s="59"/>
      <c r="AA17" s="59"/>
      <c r="AB17" s="114">
        <f>VLOOKUP(B17,'[2]JV 29.02.2024 16_Bimed_final'!$A$2:$AA$62,26,0)</f>
        <v>51000184</v>
      </c>
      <c r="AC17" s="114" t="str">
        <f>VLOOKUP(B17,'[2]JV 29.02.2024 16_Bimed_final'!$A$2:$AA$62,27,0)</f>
        <v>01.02.2024</v>
      </c>
      <c r="AD17" s="48" t="s">
        <v>565</v>
      </c>
      <c r="AE17" s="48"/>
      <c r="AF17" s="12"/>
      <c r="AG17" s="15"/>
      <c r="AH17" s="12">
        <v>4.9768999999999997</v>
      </c>
      <c r="AI17" s="12"/>
      <c r="AJ17" s="12"/>
      <c r="AK17" s="12"/>
      <c r="AL17" s="12"/>
    </row>
    <row r="18" spans="2:38" s="3" customFormat="1" x14ac:dyDescent="0.2">
      <c r="B18" s="98" t="s">
        <v>275</v>
      </c>
      <c r="C18" s="12" t="b">
        <f t="shared" si="1"/>
        <v>1</v>
      </c>
      <c r="D18" s="119" t="s">
        <v>236</v>
      </c>
      <c r="E18" s="48" t="s">
        <v>64</v>
      </c>
      <c r="F18" s="98">
        <v>3300458914</v>
      </c>
      <c r="G18" s="48" t="s">
        <v>65</v>
      </c>
      <c r="H18" s="38"/>
      <c r="I18" s="38">
        <v>0</v>
      </c>
      <c r="J18" s="38">
        <v>0</v>
      </c>
      <c r="K18" s="11"/>
      <c r="L18" s="11"/>
      <c r="M18" s="11"/>
      <c r="N18" s="11"/>
      <c r="O18" s="11"/>
      <c r="P18" s="11">
        <v>0</v>
      </c>
      <c r="Q18" s="11"/>
      <c r="R18" s="11"/>
      <c r="S18" s="59"/>
      <c r="T18" s="59"/>
      <c r="U18" s="59"/>
      <c r="V18" s="59"/>
      <c r="W18" s="48">
        <v>0</v>
      </c>
      <c r="X18" s="59"/>
      <c r="Y18" s="48">
        <v>0</v>
      </c>
      <c r="Z18" s="59"/>
      <c r="AA18" s="59"/>
      <c r="AB18" s="114">
        <f>VLOOKUP(B18,'[2]JV 29.02.2024 16_Bimed_final'!$A$2:$AA$62,26,0)</f>
        <v>51000184</v>
      </c>
      <c r="AC18" s="114" t="str">
        <f>VLOOKUP(B18,'[2]JV 29.02.2024 16_Bimed_final'!$A$2:$AA$62,27,0)</f>
        <v>01.02.2024</v>
      </c>
      <c r="AD18" s="48" t="s">
        <v>565</v>
      </c>
      <c r="AE18" s="48"/>
      <c r="AF18" s="12"/>
      <c r="AG18" s="15"/>
      <c r="AH18" s="12">
        <v>4.9730999999999996</v>
      </c>
      <c r="AI18" s="12"/>
      <c r="AJ18" s="12"/>
      <c r="AK18" s="12"/>
      <c r="AL18" s="12"/>
    </row>
    <row r="19" spans="2:38" s="3" customFormat="1" x14ac:dyDescent="0.2">
      <c r="B19" s="98" t="s">
        <v>276</v>
      </c>
      <c r="C19" s="12" t="b">
        <f t="shared" si="1"/>
        <v>0</v>
      </c>
      <c r="D19" s="119" t="s">
        <v>233</v>
      </c>
      <c r="E19" s="48" t="s">
        <v>64</v>
      </c>
      <c r="F19" s="98">
        <v>3300458914</v>
      </c>
      <c r="G19" s="48" t="s">
        <v>65</v>
      </c>
      <c r="H19" s="38"/>
      <c r="I19" s="38">
        <v>0</v>
      </c>
      <c r="J19" s="38">
        <v>0</v>
      </c>
      <c r="K19" s="11"/>
      <c r="L19" s="11"/>
      <c r="M19" s="11"/>
      <c r="N19" s="11"/>
      <c r="O19" s="11"/>
      <c r="P19" s="11">
        <v>0</v>
      </c>
      <c r="Q19" s="11"/>
      <c r="R19" s="11"/>
      <c r="S19" s="59"/>
      <c r="T19" s="59"/>
      <c r="U19" s="59"/>
      <c r="V19" s="59"/>
      <c r="W19" s="48">
        <v>0</v>
      </c>
      <c r="X19" s="59"/>
      <c r="Y19" s="48">
        <v>0</v>
      </c>
      <c r="Z19" s="59"/>
      <c r="AA19" s="59"/>
      <c r="AB19" s="114">
        <f>VLOOKUP(B19,'[2]JV 29.02.2024 16_Bimed_final'!$A$2:$AA$62,26,0)</f>
        <v>51000187</v>
      </c>
      <c r="AC19" s="114" t="str">
        <f>VLOOKUP(B19,'[2]JV 29.02.2024 16_Bimed_final'!$A$2:$AA$62,27,0)</f>
        <v>01.02.2024</v>
      </c>
      <c r="AD19" s="48" t="s">
        <v>565</v>
      </c>
      <c r="AE19" s="48"/>
      <c r="AF19" s="12"/>
      <c r="AG19" s="15"/>
      <c r="AH19" s="12">
        <v>4.9768999999999997</v>
      </c>
      <c r="AI19" s="12"/>
      <c r="AJ19" s="12"/>
      <c r="AK19" s="12"/>
      <c r="AL19" s="12"/>
    </row>
    <row r="20" spans="2:38" s="3" customFormat="1" x14ac:dyDescent="0.2">
      <c r="B20" s="98" t="s">
        <v>277</v>
      </c>
      <c r="C20" s="12" t="b">
        <f t="shared" si="1"/>
        <v>0</v>
      </c>
      <c r="D20" s="119" t="s">
        <v>235</v>
      </c>
      <c r="E20" s="48" t="s">
        <v>466</v>
      </c>
      <c r="F20" s="98">
        <v>8430026332</v>
      </c>
      <c r="G20" s="48" t="s">
        <v>65</v>
      </c>
      <c r="H20" s="38"/>
      <c r="I20" s="38">
        <v>0</v>
      </c>
      <c r="J20" s="38">
        <v>0</v>
      </c>
      <c r="K20" s="11"/>
      <c r="L20" s="11"/>
      <c r="M20" s="11"/>
      <c r="N20" s="11"/>
      <c r="O20" s="11"/>
      <c r="P20" s="11">
        <v>0</v>
      </c>
      <c r="Q20" s="11"/>
      <c r="R20" s="11"/>
      <c r="S20" s="59"/>
      <c r="T20" s="59"/>
      <c r="U20" s="59"/>
      <c r="V20" s="59"/>
      <c r="W20" s="48">
        <v>0</v>
      </c>
      <c r="X20" s="59"/>
      <c r="Y20" s="48">
        <v>0</v>
      </c>
      <c r="Z20" s="59"/>
      <c r="AA20" s="59"/>
      <c r="AB20" s="114">
        <f>VLOOKUP(B20,'[2]JV 29.02.2024 16_Bimed_final'!$A$2:$AA$62,26,0)</f>
        <v>51000299</v>
      </c>
      <c r="AC20" s="114" t="str">
        <f>VLOOKUP(B20,'[2]JV 29.02.2024 16_Bimed_final'!$A$2:$AA$62,27,0)</f>
        <v>01.02.2024</v>
      </c>
      <c r="AD20" s="48" t="s">
        <v>565</v>
      </c>
      <c r="AE20" s="48"/>
      <c r="AF20" s="12"/>
      <c r="AG20" s="15"/>
      <c r="AH20" s="12">
        <v>4.9736000000000002</v>
      </c>
      <c r="AI20" s="12"/>
      <c r="AJ20" s="12"/>
      <c r="AK20" s="12"/>
      <c r="AL20" s="12"/>
    </row>
    <row r="21" spans="2:38" s="3" customFormat="1" x14ac:dyDescent="0.2">
      <c r="B21" s="98" t="s">
        <v>278</v>
      </c>
      <c r="C21" s="12" t="b">
        <f t="shared" si="1"/>
        <v>0</v>
      </c>
      <c r="D21" s="119" t="s">
        <v>228</v>
      </c>
      <c r="E21" s="48" t="s">
        <v>466</v>
      </c>
      <c r="F21" s="98">
        <v>8430026332</v>
      </c>
      <c r="G21" s="48" t="s">
        <v>65</v>
      </c>
      <c r="H21" s="38"/>
      <c r="I21" s="38">
        <v>0</v>
      </c>
      <c r="J21" s="38">
        <v>0</v>
      </c>
      <c r="K21" s="11"/>
      <c r="L21" s="11"/>
      <c r="M21" s="11"/>
      <c r="N21" s="11"/>
      <c r="O21" s="11"/>
      <c r="P21" s="11">
        <v>0</v>
      </c>
      <c r="Q21" s="11"/>
      <c r="R21" s="11"/>
      <c r="S21" s="59"/>
      <c r="T21" s="59"/>
      <c r="U21" s="59"/>
      <c r="V21" s="59"/>
      <c r="W21" s="48">
        <v>0</v>
      </c>
      <c r="X21" s="59"/>
      <c r="Y21" s="48">
        <v>0</v>
      </c>
      <c r="Z21" s="59"/>
      <c r="AA21" s="59"/>
      <c r="AB21" s="114">
        <f>VLOOKUP(B21,'[2]JV 29.02.2024 16_Bimed_final'!$A$2:$AA$62,26,0)</f>
        <v>51000301</v>
      </c>
      <c r="AC21" s="114" t="str">
        <f>VLOOKUP(B21,'[2]JV 29.02.2024 16_Bimed_final'!$A$2:$AA$62,27,0)</f>
        <v>01.02.2024</v>
      </c>
      <c r="AD21" s="48" t="s">
        <v>565</v>
      </c>
      <c r="AE21" s="48"/>
      <c r="AF21" s="12"/>
      <c r="AG21" s="15"/>
      <c r="AH21" s="12">
        <v>4.9759000000000002</v>
      </c>
      <c r="AI21" s="12"/>
      <c r="AJ21" s="12"/>
      <c r="AK21" s="12"/>
      <c r="AL21" s="12"/>
    </row>
    <row r="22" spans="2:38" s="3" customFormat="1" x14ac:dyDescent="0.2">
      <c r="B22" s="98" t="s">
        <v>279</v>
      </c>
      <c r="C22" s="12" t="b">
        <f t="shared" si="1"/>
        <v>0</v>
      </c>
      <c r="D22" s="119" t="s">
        <v>436</v>
      </c>
      <c r="E22" s="48" t="s">
        <v>64</v>
      </c>
      <c r="F22" s="98">
        <v>3300458914</v>
      </c>
      <c r="G22" s="48" t="s">
        <v>65</v>
      </c>
      <c r="H22" s="38"/>
      <c r="I22" s="38">
        <v>0</v>
      </c>
      <c r="J22" s="38">
        <v>0</v>
      </c>
      <c r="K22" s="11"/>
      <c r="L22" s="11"/>
      <c r="M22" s="11"/>
      <c r="N22" s="11"/>
      <c r="O22" s="11"/>
      <c r="P22" s="11">
        <v>0</v>
      </c>
      <c r="Q22" s="11"/>
      <c r="R22" s="11"/>
      <c r="S22" s="59"/>
      <c r="T22" s="59"/>
      <c r="U22" s="59"/>
      <c r="V22" s="59"/>
      <c r="W22" s="48">
        <v>0</v>
      </c>
      <c r="X22" s="59"/>
      <c r="Y22" s="48">
        <v>0</v>
      </c>
      <c r="Z22" s="59"/>
      <c r="AA22" s="59"/>
      <c r="AB22" s="114">
        <f>VLOOKUP(B22,'[2]JV 29.02.2024 16_Bimed_final'!$A$2:$AA$62,26,0)</f>
        <v>51000272</v>
      </c>
      <c r="AC22" s="114" t="str">
        <f>VLOOKUP(B22,'[2]JV 29.02.2024 16_Bimed_final'!$A$2:$AA$62,27,0)</f>
        <v>14.02.2024</v>
      </c>
      <c r="AD22" s="48" t="s">
        <v>565</v>
      </c>
      <c r="AE22" s="48"/>
      <c r="AF22" s="12"/>
      <c r="AG22" s="15"/>
      <c r="AH22" s="12">
        <v>4.9760999999999997</v>
      </c>
      <c r="AI22" s="12"/>
      <c r="AJ22" s="12"/>
      <c r="AK22" s="12"/>
      <c r="AL22" s="12"/>
    </row>
    <row r="23" spans="2:38" s="3" customFormat="1" x14ac:dyDescent="0.2">
      <c r="B23" s="98" t="s">
        <v>280</v>
      </c>
      <c r="C23" s="12" t="b">
        <f t="shared" si="1"/>
        <v>0</v>
      </c>
      <c r="D23" s="119" t="s">
        <v>437</v>
      </c>
      <c r="E23" s="48" t="s">
        <v>64</v>
      </c>
      <c r="F23" s="98">
        <v>3300458914</v>
      </c>
      <c r="G23" s="48" t="s">
        <v>65</v>
      </c>
      <c r="H23" s="38"/>
      <c r="I23" s="38">
        <v>0</v>
      </c>
      <c r="J23" s="38">
        <v>0</v>
      </c>
      <c r="K23" s="11"/>
      <c r="L23" s="11"/>
      <c r="M23" s="11"/>
      <c r="N23" s="11"/>
      <c r="O23" s="11"/>
      <c r="P23" s="11">
        <v>0</v>
      </c>
      <c r="Q23" s="11"/>
      <c r="R23" s="11"/>
      <c r="S23" s="59"/>
      <c r="T23" s="59"/>
      <c r="U23" s="59"/>
      <c r="V23" s="59"/>
      <c r="W23" s="48">
        <v>0</v>
      </c>
      <c r="X23" s="59"/>
      <c r="Y23" s="48">
        <v>0</v>
      </c>
      <c r="Z23" s="59"/>
      <c r="AA23" s="59"/>
      <c r="AB23" s="114">
        <f>VLOOKUP(B23,'[2]JV 29.02.2024 16_Bimed_final'!$A$2:$AA$62,26,0)</f>
        <v>51000273</v>
      </c>
      <c r="AC23" s="114" t="str">
        <f>VLOOKUP(B23,'[2]JV 29.02.2024 16_Bimed_final'!$A$2:$AA$62,27,0)</f>
        <v>27.02.2024</v>
      </c>
      <c r="AD23" s="48" t="s">
        <v>565</v>
      </c>
      <c r="AE23" s="48"/>
      <c r="AF23" s="12"/>
      <c r="AG23" s="15"/>
      <c r="AH23" s="12">
        <v>4.9730999999999996</v>
      </c>
      <c r="AI23" s="12"/>
      <c r="AJ23" s="12"/>
      <c r="AK23" s="12"/>
      <c r="AL23" s="12"/>
    </row>
    <row r="24" spans="2:38" s="3" customFormat="1" x14ac:dyDescent="0.2">
      <c r="B24" s="98" t="s">
        <v>281</v>
      </c>
      <c r="C24" s="12" t="b">
        <f t="shared" si="1"/>
        <v>0</v>
      </c>
      <c r="D24" s="119" t="s">
        <v>438</v>
      </c>
      <c r="E24" s="48" t="s">
        <v>467</v>
      </c>
      <c r="F24" s="98">
        <v>7350000025</v>
      </c>
      <c r="G24" s="48" t="s">
        <v>65</v>
      </c>
      <c r="H24" s="38"/>
      <c r="I24" s="38">
        <v>0</v>
      </c>
      <c r="J24" s="38">
        <v>0</v>
      </c>
      <c r="K24" s="11"/>
      <c r="L24" s="11"/>
      <c r="M24" s="11"/>
      <c r="N24" s="11"/>
      <c r="O24" s="11"/>
      <c r="P24" s="11">
        <v>0</v>
      </c>
      <c r="Q24" s="11"/>
      <c r="R24" s="11"/>
      <c r="S24" s="59"/>
      <c r="T24" s="59"/>
      <c r="U24" s="59"/>
      <c r="V24" s="59"/>
      <c r="W24" s="48">
        <v>0</v>
      </c>
      <c r="X24" s="59"/>
      <c r="Y24" s="48">
        <v>0</v>
      </c>
      <c r="Z24" s="59"/>
      <c r="AA24" s="59"/>
      <c r="AB24" s="114">
        <f>VLOOKUP(B24,'[2]JV 29.02.2024 16_Bimed_final'!$A$2:$AA$62,26,0)</f>
        <v>51000257</v>
      </c>
      <c r="AC24" s="114" t="str">
        <f>VLOOKUP(B24,'[2]JV 29.02.2024 16_Bimed_final'!$A$2:$AA$62,27,0)</f>
        <v>29.02.2024</v>
      </c>
      <c r="AD24" s="48" t="s">
        <v>565</v>
      </c>
      <c r="AE24" s="48"/>
      <c r="AF24" s="12"/>
      <c r="AG24" s="15"/>
      <c r="AH24" s="12">
        <v>4.97</v>
      </c>
      <c r="AI24" s="12"/>
      <c r="AJ24" s="12"/>
      <c r="AK24" s="12"/>
      <c r="AL24" s="12"/>
    </row>
    <row r="25" spans="2:38" s="3" customFormat="1" x14ac:dyDescent="0.2">
      <c r="B25" s="98" t="s">
        <v>287</v>
      </c>
      <c r="C25" s="12" t="b">
        <f t="shared" si="1"/>
        <v>0</v>
      </c>
      <c r="D25" s="119" t="s">
        <v>447</v>
      </c>
      <c r="E25" s="48" t="s">
        <v>69</v>
      </c>
      <c r="F25" s="98" t="s">
        <v>70</v>
      </c>
      <c r="G25" s="48" t="s">
        <v>71</v>
      </c>
      <c r="H25" s="38"/>
      <c r="I25" s="38">
        <v>0</v>
      </c>
      <c r="J25" s="38">
        <v>0</v>
      </c>
      <c r="K25" s="11"/>
      <c r="L25" s="11"/>
      <c r="M25" s="11"/>
      <c r="N25" s="11"/>
      <c r="O25" s="11"/>
      <c r="P25" s="11">
        <v>0</v>
      </c>
      <c r="Q25" s="11"/>
      <c r="R25" s="11"/>
      <c r="S25" s="59"/>
      <c r="T25" s="59"/>
      <c r="U25" s="59"/>
      <c r="V25" s="59"/>
      <c r="W25" s="48">
        <v>0</v>
      </c>
      <c r="X25" s="59"/>
      <c r="Y25" s="48">
        <v>0</v>
      </c>
      <c r="Z25" s="59"/>
      <c r="AA25" s="59"/>
      <c r="AB25" s="114">
        <f>VLOOKUP(B25,'[2]JV 29.02.2024 16_Bimed_final'!$A$2:$AA$62,26,0)</f>
        <v>51000172</v>
      </c>
      <c r="AC25" s="114" t="str">
        <f>VLOOKUP(B25,'[2]JV 29.02.2024 16_Bimed_final'!$A$2:$AA$62,27,0)</f>
        <v>07.02.2024</v>
      </c>
      <c r="AD25" s="48" t="s">
        <v>565</v>
      </c>
      <c r="AE25" s="48"/>
      <c r="AF25" s="12"/>
      <c r="AG25" s="15"/>
      <c r="AH25" s="12">
        <v>4.976</v>
      </c>
      <c r="AI25" s="12"/>
      <c r="AJ25" s="12"/>
      <c r="AK25" s="12"/>
      <c r="AL25" s="12"/>
    </row>
    <row r="26" spans="2:38" s="3" customFormat="1" x14ac:dyDescent="0.2">
      <c r="B26" s="98" t="s">
        <v>288</v>
      </c>
      <c r="C26" s="12" t="b">
        <f t="shared" si="1"/>
        <v>0</v>
      </c>
      <c r="D26" s="119" t="s">
        <v>447</v>
      </c>
      <c r="E26" s="48" t="s">
        <v>69</v>
      </c>
      <c r="F26" s="98" t="s">
        <v>70</v>
      </c>
      <c r="G26" s="48" t="s">
        <v>71</v>
      </c>
      <c r="H26" s="38"/>
      <c r="I26" s="38">
        <v>0</v>
      </c>
      <c r="J26" s="38">
        <v>0</v>
      </c>
      <c r="K26" s="11"/>
      <c r="L26" s="11"/>
      <c r="M26" s="11"/>
      <c r="N26" s="11"/>
      <c r="O26" s="11"/>
      <c r="P26" s="11">
        <v>0</v>
      </c>
      <c r="Q26" s="11"/>
      <c r="R26" s="11"/>
      <c r="S26" s="59"/>
      <c r="T26" s="59"/>
      <c r="U26" s="59"/>
      <c r="V26" s="59"/>
      <c r="W26" s="48">
        <v>0</v>
      </c>
      <c r="X26" s="59"/>
      <c r="Y26" s="48">
        <v>0</v>
      </c>
      <c r="Z26" s="59"/>
      <c r="AA26" s="59"/>
      <c r="AB26" s="114">
        <f>VLOOKUP(B26,'[2]JV 29.02.2024 16_Bimed_final'!$A$2:$AA$62,26,0)</f>
        <v>51000173</v>
      </c>
      <c r="AC26" s="114" t="str">
        <f>VLOOKUP(B26,'[2]JV 29.02.2024 16_Bimed_final'!$A$2:$AA$62,27,0)</f>
        <v>07.02.2024</v>
      </c>
      <c r="AD26" s="48" t="s">
        <v>565</v>
      </c>
      <c r="AE26" s="48"/>
      <c r="AF26" s="12"/>
      <c r="AG26" s="15"/>
      <c r="AH26" s="12">
        <v>4.976</v>
      </c>
      <c r="AI26" s="12"/>
      <c r="AJ26" s="12"/>
      <c r="AK26" s="12"/>
      <c r="AL26" s="12"/>
    </row>
    <row r="27" spans="2:38" s="3" customFormat="1" x14ac:dyDescent="0.2">
      <c r="B27" s="98" t="s">
        <v>289</v>
      </c>
      <c r="C27" s="12" t="b">
        <f t="shared" si="1"/>
        <v>0</v>
      </c>
      <c r="D27" s="119" t="s">
        <v>447</v>
      </c>
      <c r="E27" s="48" t="s">
        <v>69</v>
      </c>
      <c r="F27" s="98" t="s">
        <v>70</v>
      </c>
      <c r="G27" s="48" t="s">
        <v>71</v>
      </c>
      <c r="H27" s="38"/>
      <c r="I27" s="38">
        <v>0</v>
      </c>
      <c r="J27" s="38">
        <v>0</v>
      </c>
      <c r="K27" s="11"/>
      <c r="L27" s="11"/>
      <c r="M27" s="11"/>
      <c r="N27" s="11"/>
      <c r="O27" s="11"/>
      <c r="P27" s="11">
        <v>0</v>
      </c>
      <c r="Q27" s="11"/>
      <c r="R27" s="11"/>
      <c r="S27" s="59"/>
      <c r="T27" s="59"/>
      <c r="U27" s="59"/>
      <c r="V27" s="59"/>
      <c r="W27" s="48">
        <v>0</v>
      </c>
      <c r="X27" s="59"/>
      <c r="Y27" s="48">
        <v>0</v>
      </c>
      <c r="Z27" s="59"/>
      <c r="AA27" s="59"/>
      <c r="AB27" s="114">
        <f>VLOOKUP(B27,'[2]JV 29.02.2024 16_Bimed_final'!$A$2:$AA$62,26,0)</f>
        <v>51000174</v>
      </c>
      <c r="AC27" s="114" t="str">
        <f>VLOOKUP(B27,'[2]JV 29.02.2024 16_Bimed_final'!$A$2:$AA$62,27,0)</f>
        <v>07.02.2024</v>
      </c>
      <c r="AD27" s="48" t="s">
        <v>565</v>
      </c>
      <c r="AE27" s="48"/>
      <c r="AF27" s="12"/>
      <c r="AG27" s="15"/>
      <c r="AH27" s="12">
        <v>4.976</v>
      </c>
      <c r="AI27" s="12"/>
      <c r="AJ27" s="12"/>
      <c r="AK27" s="12"/>
      <c r="AL27" s="12"/>
    </row>
    <row r="28" spans="2:38" s="3" customFormat="1" x14ac:dyDescent="0.2">
      <c r="B28" s="98" t="s">
        <v>290</v>
      </c>
      <c r="C28" s="12" t="b">
        <f t="shared" si="1"/>
        <v>0</v>
      </c>
      <c r="D28" s="119" t="s">
        <v>447</v>
      </c>
      <c r="E28" s="48" t="s">
        <v>69</v>
      </c>
      <c r="F28" s="98" t="s">
        <v>70</v>
      </c>
      <c r="G28" s="48" t="s">
        <v>71</v>
      </c>
      <c r="H28" s="38"/>
      <c r="I28" s="38">
        <v>0</v>
      </c>
      <c r="J28" s="38">
        <v>0</v>
      </c>
      <c r="K28" s="11"/>
      <c r="L28" s="11"/>
      <c r="M28" s="11"/>
      <c r="N28" s="11"/>
      <c r="O28" s="11"/>
      <c r="P28" s="11">
        <v>0</v>
      </c>
      <c r="Q28" s="11"/>
      <c r="R28" s="11"/>
      <c r="S28" s="59"/>
      <c r="T28" s="59"/>
      <c r="U28" s="59"/>
      <c r="V28" s="59"/>
      <c r="W28" s="48">
        <v>0</v>
      </c>
      <c r="X28" s="59"/>
      <c r="Y28" s="48">
        <v>0</v>
      </c>
      <c r="Z28" s="59"/>
      <c r="AA28" s="59"/>
      <c r="AB28" s="114">
        <f>VLOOKUP(B28,'[2]JV 29.02.2024 16_Bimed_final'!$A$2:$AA$62,26,0)</f>
        <v>51000175</v>
      </c>
      <c r="AC28" s="114" t="str">
        <f>VLOOKUP(B28,'[2]JV 29.02.2024 16_Bimed_final'!$A$2:$AA$62,27,0)</f>
        <v>07.02.2024</v>
      </c>
      <c r="AD28" s="48" t="s">
        <v>565</v>
      </c>
      <c r="AE28" s="48"/>
      <c r="AF28" s="12"/>
      <c r="AG28" s="15"/>
      <c r="AH28" s="12">
        <v>4.976</v>
      </c>
      <c r="AI28" s="12"/>
      <c r="AJ28" s="12"/>
      <c r="AK28" s="12"/>
      <c r="AL28" s="12"/>
    </row>
    <row r="29" spans="2:38" s="3" customFormat="1" x14ac:dyDescent="0.2">
      <c r="B29" s="98" t="s">
        <v>291</v>
      </c>
      <c r="C29" s="12" t="b">
        <f t="shared" si="1"/>
        <v>0</v>
      </c>
      <c r="D29" s="119" t="s">
        <v>447</v>
      </c>
      <c r="E29" s="48" t="s">
        <v>69</v>
      </c>
      <c r="F29" s="98" t="s">
        <v>70</v>
      </c>
      <c r="G29" s="48" t="s">
        <v>71</v>
      </c>
      <c r="H29" s="38"/>
      <c r="I29" s="38">
        <v>0</v>
      </c>
      <c r="J29" s="38">
        <v>0</v>
      </c>
      <c r="K29" s="11"/>
      <c r="L29" s="11"/>
      <c r="M29" s="11"/>
      <c r="N29" s="11"/>
      <c r="O29" s="11"/>
      <c r="P29" s="11">
        <v>0</v>
      </c>
      <c r="Q29" s="11"/>
      <c r="R29" s="11"/>
      <c r="S29" s="59"/>
      <c r="T29" s="59"/>
      <c r="U29" s="59"/>
      <c r="V29" s="59"/>
      <c r="W29" s="48">
        <v>0</v>
      </c>
      <c r="X29" s="59"/>
      <c r="Y29" s="48">
        <v>0</v>
      </c>
      <c r="Z29" s="59"/>
      <c r="AA29" s="59"/>
      <c r="AB29" s="114">
        <f>VLOOKUP(B29,'[2]JV 29.02.2024 16_Bimed_final'!$A$2:$AA$62,26,0)</f>
        <v>51000176</v>
      </c>
      <c r="AC29" s="114" t="str">
        <f>VLOOKUP(B29,'[2]JV 29.02.2024 16_Bimed_final'!$A$2:$AA$62,27,0)</f>
        <v>07.02.2024</v>
      </c>
      <c r="AD29" s="48" t="s">
        <v>565</v>
      </c>
      <c r="AE29" s="48"/>
      <c r="AF29" s="12"/>
      <c r="AG29" s="15"/>
      <c r="AH29" s="12">
        <v>4.976</v>
      </c>
      <c r="AI29" s="12"/>
      <c r="AJ29" s="12"/>
      <c r="AK29" s="12"/>
      <c r="AL29" s="12"/>
    </row>
    <row r="30" spans="2:38" s="3" customFormat="1" x14ac:dyDescent="0.2">
      <c r="B30" s="98" t="s">
        <v>292</v>
      </c>
      <c r="C30" s="12" t="b">
        <f t="shared" si="1"/>
        <v>0</v>
      </c>
      <c r="D30" s="119" t="s">
        <v>447</v>
      </c>
      <c r="E30" s="48" t="s">
        <v>69</v>
      </c>
      <c r="F30" s="98" t="s">
        <v>70</v>
      </c>
      <c r="G30" s="48" t="s">
        <v>71</v>
      </c>
      <c r="H30" s="38"/>
      <c r="I30" s="38">
        <v>0</v>
      </c>
      <c r="J30" s="38">
        <v>0</v>
      </c>
      <c r="K30" s="11"/>
      <c r="L30" s="11"/>
      <c r="M30" s="11"/>
      <c r="N30" s="11"/>
      <c r="O30" s="11"/>
      <c r="P30" s="11">
        <v>0</v>
      </c>
      <c r="Q30" s="11"/>
      <c r="R30" s="11"/>
      <c r="S30" s="59"/>
      <c r="T30" s="59"/>
      <c r="U30" s="59"/>
      <c r="V30" s="59"/>
      <c r="W30" s="48">
        <v>0</v>
      </c>
      <c r="X30" s="59"/>
      <c r="Y30" s="48">
        <v>0</v>
      </c>
      <c r="Z30" s="59"/>
      <c r="AA30" s="59"/>
      <c r="AB30" s="114">
        <f>VLOOKUP(B30,'[2]JV 29.02.2024 16_Bimed_final'!$A$2:$AA$62,26,0)</f>
        <v>51000177</v>
      </c>
      <c r="AC30" s="114" t="str">
        <f>VLOOKUP(B30,'[2]JV 29.02.2024 16_Bimed_final'!$A$2:$AA$62,27,0)</f>
        <v>07.02.2024</v>
      </c>
      <c r="AD30" s="48" t="s">
        <v>565</v>
      </c>
      <c r="AE30" s="48"/>
      <c r="AF30" s="12"/>
      <c r="AG30" s="15"/>
      <c r="AH30" s="12">
        <v>4.976</v>
      </c>
      <c r="AI30" s="12"/>
      <c r="AJ30" s="12"/>
      <c r="AK30" s="12"/>
      <c r="AL30" s="12"/>
    </row>
    <row r="31" spans="2:38" s="3" customFormat="1" x14ac:dyDescent="0.2">
      <c r="B31" s="98" t="s">
        <v>293</v>
      </c>
      <c r="C31" s="12" t="b">
        <f t="shared" si="1"/>
        <v>0</v>
      </c>
      <c r="D31" s="119" t="s">
        <v>447</v>
      </c>
      <c r="E31" s="48" t="s">
        <v>69</v>
      </c>
      <c r="F31" s="98" t="s">
        <v>70</v>
      </c>
      <c r="G31" s="48" t="s">
        <v>71</v>
      </c>
      <c r="H31" s="38"/>
      <c r="I31" s="38">
        <v>0</v>
      </c>
      <c r="J31" s="38">
        <v>0</v>
      </c>
      <c r="K31" s="11"/>
      <c r="L31" s="11"/>
      <c r="M31" s="11"/>
      <c r="N31" s="11"/>
      <c r="O31" s="11"/>
      <c r="P31" s="11">
        <v>0</v>
      </c>
      <c r="Q31" s="11"/>
      <c r="R31" s="11"/>
      <c r="S31" s="59"/>
      <c r="T31" s="59"/>
      <c r="U31" s="59"/>
      <c r="V31" s="59"/>
      <c r="W31" s="48">
        <v>0</v>
      </c>
      <c r="X31" s="59"/>
      <c r="Y31" s="48">
        <v>0</v>
      </c>
      <c r="Z31" s="59"/>
      <c r="AA31" s="59"/>
      <c r="AB31" s="114">
        <f>VLOOKUP(B31,'[2]JV 29.02.2024 16_Bimed_final'!$A$2:$AA$62,26,0)</f>
        <v>51000178</v>
      </c>
      <c r="AC31" s="114" t="str">
        <f>VLOOKUP(B31,'[2]JV 29.02.2024 16_Bimed_final'!$A$2:$AA$62,27,0)</f>
        <v>07.02.2024</v>
      </c>
      <c r="AD31" s="48" t="s">
        <v>565</v>
      </c>
      <c r="AE31" s="48"/>
      <c r="AF31" s="12"/>
      <c r="AG31" s="15"/>
      <c r="AH31" s="12">
        <v>4.976</v>
      </c>
      <c r="AI31" s="12"/>
      <c r="AJ31" s="12"/>
      <c r="AK31" s="12"/>
      <c r="AL31" s="12"/>
    </row>
    <row r="32" spans="2:38" s="3" customFormat="1" x14ac:dyDescent="0.2">
      <c r="B32" s="98" t="s">
        <v>294</v>
      </c>
      <c r="C32" s="12" t="b">
        <f t="shared" si="1"/>
        <v>0</v>
      </c>
      <c r="D32" s="119" t="s">
        <v>447</v>
      </c>
      <c r="E32" s="48" t="s">
        <v>69</v>
      </c>
      <c r="F32" s="98" t="s">
        <v>70</v>
      </c>
      <c r="G32" s="48" t="s">
        <v>71</v>
      </c>
      <c r="H32" s="38"/>
      <c r="I32" s="38">
        <v>0</v>
      </c>
      <c r="J32" s="38">
        <v>0</v>
      </c>
      <c r="K32" s="11"/>
      <c r="L32" s="11"/>
      <c r="M32" s="11"/>
      <c r="N32" s="11"/>
      <c r="O32" s="11"/>
      <c r="P32" s="11">
        <v>0</v>
      </c>
      <c r="Q32" s="11"/>
      <c r="R32" s="11"/>
      <c r="S32" s="59"/>
      <c r="T32" s="59"/>
      <c r="U32" s="59"/>
      <c r="V32" s="59"/>
      <c r="W32" s="48">
        <v>0</v>
      </c>
      <c r="X32" s="59"/>
      <c r="Y32" s="48">
        <v>0</v>
      </c>
      <c r="Z32" s="59"/>
      <c r="AA32" s="59"/>
      <c r="AB32" s="114">
        <f>VLOOKUP(B32,'[2]JV 29.02.2024 16_Bimed_final'!$A$2:$AA$62,26,0)</f>
        <v>51000179</v>
      </c>
      <c r="AC32" s="114" t="str">
        <f>VLOOKUP(B32,'[2]JV 29.02.2024 16_Bimed_final'!$A$2:$AA$62,27,0)</f>
        <v>07.02.2024</v>
      </c>
      <c r="AD32" s="48" t="s">
        <v>565</v>
      </c>
      <c r="AE32" s="48"/>
      <c r="AF32" s="12"/>
      <c r="AG32" s="15"/>
      <c r="AH32" s="12">
        <v>4.976</v>
      </c>
      <c r="AI32" s="12"/>
      <c r="AJ32" s="12"/>
      <c r="AK32" s="12"/>
      <c r="AL32" s="12"/>
    </row>
    <row r="33" spans="2:38" s="3" customFormat="1" x14ac:dyDescent="0.2">
      <c r="B33" s="98" t="s">
        <v>295</v>
      </c>
      <c r="C33" s="12" t="b">
        <f t="shared" si="1"/>
        <v>0</v>
      </c>
      <c r="D33" s="119" t="s">
        <v>447</v>
      </c>
      <c r="E33" s="48" t="s">
        <v>69</v>
      </c>
      <c r="F33" s="98" t="s">
        <v>70</v>
      </c>
      <c r="G33" s="48" t="s">
        <v>71</v>
      </c>
      <c r="H33" s="38"/>
      <c r="I33" s="38">
        <v>0</v>
      </c>
      <c r="J33" s="38">
        <v>0</v>
      </c>
      <c r="K33" s="11"/>
      <c r="L33" s="11"/>
      <c r="M33" s="11"/>
      <c r="N33" s="11"/>
      <c r="O33" s="11"/>
      <c r="P33" s="11">
        <v>0</v>
      </c>
      <c r="Q33" s="11"/>
      <c r="R33" s="11"/>
      <c r="S33" s="59"/>
      <c r="T33" s="59"/>
      <c r="U33" s="59"/>
      <c r="V33" s="59"/>
      <c r="W33" s="48">
        <v>0</v>
      </c>
      <c r="X33" s="59"/>
      <c r="Y33" s="48">
        <v>0</v>
      </c>
      <c r="Z33" s="59"/>
      <c r="AA33" s="59"/>
      <c r="AB33" s="114">
        <f>VLOOKUP(B33,'[2]JV 29.02.2024 16_Bimed_final'!$A$2:$AA$62,26,0)</f>
        <v>51000180</v>
      </c>
      <c r="AC33" s="114" t="str">
        <f>VLOOKUP(B33,'[2]JV 29.02.2024 16_Bimed_final'!$A$2:$AA$62,27,0)</f>
        <v>07.02.2024</v>
      </c>
      <c r="AD33" s="48" t="s">
        <v>565</v>
      </c>
      <c r="AE33" s="48"/>
      <c r="AF33" s="12"/>
      <c r="AG33" s="15"/>
      <c r="AH33" s="12">
        <v>4.976</v>
      </c>
      <c r="AI33" s="12"/>
      <c r="AJ33" s="12"/>
      <c r="AK33" s="12"/>
      <c r="AL33" s="12"/>
    </row>
    <row r="34" spans="2:38" s="3" customFormat="1" x14ac:dyDescent="0.2">
      <c r="B34" s="98" t="s">
        <v>296</v>
      </c>
      <c r="C34" s="12" t="b">
        <f t="shared" si="1"/>
        <v>0</v>
      </c>
      <c r="D34" s="119" t="s">
        <v>447</v>
      </c>
      <c r="E34" s="48" t="s">
        <v>69</v>
      </c>
      <c r="F34" s="98" t="s">
        <v>70</v>
      </c>
      <c r="G34" s="48" t="s">
        <v>71</v>
      </c>
      <c r="H34" s="38"/>
      <c r="I34" s="38">
        <v>0</v>
      </c>
      <c r="J34" s="38">
        <v>0</v>
      </c>
      <c r="K34" s="11"/>
      <c r="L34" s="11"/>
      <c r="M34" s="11"/>
      <c r="N34" s="11"/>
      <c r="O34" s="11"/>
      <c r="P34" s="11">
        <v>0</v>
      </c>
      <c r="Q34" s="11"/>
      <c r="R34" s="11"/>
      <c r="S34" s="59"/>
      <c r="T34" s="59"/>
      <c r="U34" s="59"/>
      <c r="V34" s="59"/>
      <c r="W34" s="48">
        <v>0</v>
      </c>
      <c r="X34" s="59"/>
      <c r="Y34" s="48">
        <v>0</v>
      </c>
      <c r="Z34" s="59"/>
      <c r="AA34" s="59"/>
      <c r="AB34" s="114">
        <f>VLOOKUP(B34,'[2]JV 29.02.2024 16_Bimed_final'!$A$2:$AA$62,26,0)</f>
        <v>51000181</v>
      </c>
      <c r="AC34" s="114" t="str">
        <f>VLOOKUP(B34,'[2]JV 29.02.2024 16_Bimed_final'!$A$2:$AA$62,27,0)</f>
        <v>07.02.2024</v>
      </c>
      <c r="AD34" s="48" t="s">
        <v>565</v>
      </c>
      <c r="AE34" s="48"/>
      <c r="AF34" s="12"/>
      <c r="AG34" s="15"/>
      <c r="AH34" s="12">
        <v>4.976</v>
      </c>
      <c r="AI34" s="12"/>
      <c r="AJ34" s="12"/>
      <c r="AK34" s="12"/>
      <c r="AL34" s="12"/>
    </row>
    <row r="35" spans="2:38" s="3" customFormat="1" x14ac:dyDescent="0.2">
      <c r="B35" s="98" t="s">
        <v>297</v>
      </c>
      <c r="C35" s="12" t="b">
        <f t="shared" si="1"/>
        <v>0</v>
      </c>
      <c r="D35" s="119" t="s">
        <v>447</v>
      </c>
      <c r="E35" s="48" t="s">
        <v>69</v>
      </c>
      <c r="F35" s="98" t="s">
        <v>70</v>
      </c>
      <c r="G35" s="48" t="s">
        <v>71</v>
      </c>
      <c r="H35" s="38">
        <f t="shared" ref="H35:H72" si="2">SUM(I35:AA35)</f>
        <v>0</v>
      </c>
      <c r="I35" s="38">
        <v>0</v>
      </c>
      <c r="J35" s="38">
        <v>0</v>
      </c>
      <c r="K35" s="11">
        <f t="shared" si="0"/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59">
        <v>0</v>
      </c>
      <c r="T35" s="59">
        <v>0</v>
      </c>
      <c r="U35" s="60">
        <v>0</v>
      </c>
      <c r="V35" s="11">
        <v>0</v>
      </c>
      <c r="W35" s="48">
        <v>0</v>
      </c>
      <c r="X35" s="11">
        <v>0</v>
      </c>
      <c r="Y35" s="48">
        <v>0</v>
      </c>
      <c r="Z35" s="59"/>
      <c r="AA35" s="59"/>
      <c r="AB35" s="114">
        <f>VLOOKUP(B35,'[2]JV 29.02.2024 16_Bimed_final'!$A$2:$AA$62,26,0)</f>
        <v>51000182</v>
      </c>
      <c r="AC35" s="114" t="str">
        <f>VLOOKUP(B35,'[2]JV 29.02.2024 16_Bimed_final'!$A$2:$AA$62,27,0)</f>
        <v>07.02.2024</v>
      </c>
      <c r="AD35" s="48" t="s">
        <v>565</v>
      </c>
      <c r="AE35" s="48"/>
      <c r="AF35" s="12"/>
      <c r="AG35" s="15"/>
      <c r="AH35" s="12">
        <v>4.9767000000000001</v>
      </c>
      <c r="AI35" s="12"/>
      <c r="AJ35" s="12"/>
      <c r="AK35" s="12"/>
      <c r="AL35" s="12"/>
    </row>
    <row r="36" spans="2:38" s="3" customFormat="1" x14ac:dyDescent="0.2">
      <c r="B36" s="98" t="s">
        <v>298</v>
      </c>
      <c r="C36" s="12" t="b">
        <f t="shared" si="1"/>
        <v>0</v>
      </c>
      <c r="D36" s="119" t="s">
        <v>447</v>
      </c>
      <c r="E36" s="48" t="s">
        <v>69</v>
      </c>
      <c r="F36" s="98" t="s">
        <v>70</v>
      </c>
      <c r="G36" s="48" t="s">
        <v>71</v>
      </c>
      <c r="H36" s="38">
        <f t="shared" si="2"/>
        <v>0</v>
      </c>
      <c r="I36" s="38">
        <v>0</v>
      </c>
      <c r="J36" s="38">
        <v>0</v>
      </c>
      <c r="K36" s="11">
        <f t="shared" si="0"/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59">
        <v>0</v>
      </c>
      <c r="T36" s="59">
        <v>0</v>
      </c>
      <c r="U36" s="60">
        <v>0</v>
      </c>
      <c r="V36" s="11"/>
      <c r="W36" s="48">
        <v>0</v>
      </c>
      <c r="X36" s="11">
        <v>0</v>
      </c>
      <c r="Y36" s="48">
        <v>0</v>
      </c>
      <c r="Z36" s="59"/>
      <c r="AA36" s="59"/>
      <c r="AB36" s="114">
        <f>VLOOKUP(B36,'[2]JV 29.02.2024 16_Bimed_final'!$A$2:$AA$62,26,0)</f>
        <v>51000183</v>
      </c>
      <c r="AC36" s="114" t="str">
        <f>VLOOKUP(B36,'[2]JV 29.02.2024 16_Bimed_final'!$A$2:$AA$62,27,0)</f>
        <v>07.02.2024</v>
      </c>
      <c r="AD36" s="48" t="s">
        <v>565</v>
      </c>
      <c r="AE36" s="48"/>
      <c r="AF36" s="12"/>
      <c r="AG36" s="15"/>
      <c r="AH36" s="12">
        <v>4.976</v>
      </c>
      <c r="AI36" s="12"/>
      <c r="AJ36" s="12"/>
      <c r="AK36" s="12"/>
      <c r="AL36" s="12"/>
    </row>
    <row r="37" spans="2:38" s="3" customFormat="1" x14ac:dyDescent="0.2">
      <c r="B37" s="98" t="s">
        <v>299</v>
      </c>
      <c r="C37" s="12" t="b">
        <f t="shared" si="1"/>
        <v>0</v>
      </c>
      <c r="D37" s="119" t="s">
        <v>447</v>
      </c>
      <c r="E37" s="48" t="s">
        <v>69</v>
      </c>
      <c r="F37" s="98" t="s">
        <v>70</v>
      </c>
      <c r="G37" s="48" t="s">
        <v>71</v>
      </c>
      <c r="H37" s="38">
        <f t="shared" si="2"/>
        <v>0</v>
      </c>
      <c r="I37" s="38">
        <v>0</v>
      </c>
      <c r="J37" s="38">
        <v>0</v>
      </c>
      <c r="K37" s="11">
        <f t="shared" si="0"/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59">
        <v>0</v>
      </c>
      <c r="T37" s="59">
        <v>0</v>
      </c>
      <c r="U37" s="60">
        <v>0</v>
      </c>
      <c r="V37" s="11">
        <v>0</v>
      </c>
      <c r="W37" s="48">
        <v>0</v>
      </c>
      <c r="X37" s="11">
        <v>0</v>
      </c>
      <c r="Y37" s="48">
        <v>0</v>
      </c>
      <c r="Z37" s="59"/>
      <c r="AA37" s="59"/>
      <c r="AB37" s="114">
        <f>VLOOKUP(B37,'[2]JV 29.02.2024 16_Bimed_final'!$A$2:$AA$62,26,0)</f>
        <v>51000206</v>
      </c>
      <c r="AC37" s="114" t="str">
        <f>VLOOKUP(B37,'[2]JV 29.02.2024 16_Bimed_final'!$A$2:$AA$62,27,0)</f>
        <v>07.02.2024</v>
      </c>
      <c r="AD37" s="48" t="s">
        <v>565</v>
      </c>
      <c r="AE37" s="48"/>
      <c r="AF37" s="12"/>
      <c r="AG37" s="15"/>
      <c r="AH37" s="12">
        <v>4.976</v>
      </c>
      <c r="AI37" s="12"/>
      <c r="AJ37" s="12"/>
      <c r="AK37" s="12"/>
      <c r="AL37" s="12"/>
    </row>
    <row r="38" spans="2:38" s="3" customFormat="1" x14ac:dyDescent="0.2">
      <c r="B38" s="98" t="s">
        <v>518</v>
      </c>
      <c r="C38" s="12" t="e">
        <f>B38=#REF!</f>
        <v>#REF!</v>
      </c>
      <c r="D38" s="119" t="s">
        <v>439</v>
      </c>
      <c r="E38" s="48" t="s">
        <v>195</v>
      </c>
      <c r="F38" s="98" t="s">
        <v>196</v>
      </c>
      <c r="G38" s="48" t="s">
        <v>194</v>
      </c>
      <c r="H38" s="38">
        <f t="shared" si="2"/>
        <v>541.71180000000004</v>
      </c>
      <c r="I38" s="38">
        <v>455.22</v>
      </c>
      <c r="J38" s="38">
        <v>86.51</v>
      </c>
      <c r="K38" s="11">
        <f t="shared" si="0"/>
        <v>-1.8199999999993111E-2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59">
        <v>0</v>
      </c>
      <c r="T38" s="59">
        <v>0</v>
      </c>
      <c r="U38" s="60">
        <v>0</v>
      </c>
      <c r="V38" s="11">
        <v>0</v>
      </c>
      <c r="W38" s="48">
        <v>0</v>
      </c>
      <c r="X38" s="11">
        <v>0</v>
      </c>
      <c r="Y38" s="48">
        <v>0</v>
      </c>
      <c r="Z38" s="59"/>
      <c r="AA38" s="59"/>
      <c r="AB38" s="114">
        <f>VLOOKUP(B38,'[2]JV 29.02.2024 16_Bimed_final'!$A$2:$AA$62,26,0)</f>
        <v>30</v>
      </c>
      <c r="AC38" s="114" t="str">
        <f>VLOOKUP(B38,'[2]JV 29.02.2024 16_Bimed_final'!$A$2:$AA$62,27,0)</f>
        <v>01.02.2024</v>
      </c>
      <c r="AD38" s="48" t="s">
        <v>565</v>
      </c>
      <c r="AE38" s="48"/>
      <c r="AF38" s="12"/>
      <c r="AG38" s="15"/>
      <c r="AH38" s="12">
        <v>4.9265999999999996</v>
      </c>
      <c r="AI38" s="12"/>
      <c r="AJ38" s="12"/>
      <c r="AK38" s="12"/>
      <c r="AL38" s="12"/>
    </row>
    <row r="39" spans="2:38" s="3" customFormat="1" x14ac:dyDescent="0.2">
      <c r="B39" s="98" t="s">
        <v>519</v>
      </c>
      <c r="C39" s="12" t="b">
        <f t="shared" si="1"/>
        <v>0</v>
      </c>
      <c r="D39" s="119" t="s">
        <v>442</v>
      </c>
      <c r="E39" s="48" t="s">
        <v>554</v>
      </c>
      <c r="F39" s="98" t="s">
        <v>560</v>
      </c>
      <c r="G39" s="48" t="s">
        <v>194</v>
      </c>
      <c r="H39" s="38">
        <f t="shared" si="2"/>
        <v>32514.096299999997</v>
      </c>
      <c r="I39" s="38">
        <v>27322.77</v>
      </c>
      <c r="J39" s="38">
        <v>5191.33</v>
      </c>
      <c r="K39" s="11">
        <f t="shared" si="0"/>
        <v>-3.7000000002080924E-3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59">
        <v>0</v>
      </c>
      <c r="T39" s="59">
        <v>0</v>
      </c>
      <c r="U39" s="60">
        <v>0</v>
      </c>
      <c r="V39" s="11">
        <v>0</v>
      </c>
      <c r="W39" s="48">
        <v>0</v>
      </c>
      <c r="X39" s="11">
        <v>0</v>
      </c>
      <c r="Y39" s="48">
        <v>0</v>
      </c>
      <c r="Z39" s="59"/>
      <c r="AA39" s="59"/>
      <c r="AB39" s="114">
        <f>VLOOKUP(B39,'[2]JV 29.02.2024 16_Bimed_final'!$A$2:$AA$62,26,0)</f>
        <v>49</v>
      </c>
      <c r="AC39" s="114" t="str">
        <f>VLOOKUP(B39,'[2]JV 29.02.2024 16_Bimed_final'!$A$2:$AA$62,27,0)</f>
        <v>16.02.2024</v>
      </c>
      <c r="AD39" s="48" t="s">
        <v>47</v>
      </c>
      <c r="AE39" s="48"/>
      <c r="AF39" s="12"/>
      <c r="AG39" s="15"/>
      <c r="AH39" s="12"/>
      <c r="AI39" s="12"/>
      <c r="AJ39" s="12"/>
      <c r="AK39" s="12"/>
      <c r="AL39" s="12"/>
    </row>
    <row r="40" spans="2:38" s="3" customFormat="1" x14ac:dyDescent="0.2">
      <c r="B40" s="98" t="s">
        <v>520</v>
      </c>
      <c r="C40" s="12" t="b">
        <f t="shared" si="1"/>
        <v>0</v>
      </c>
      <c r="D40" s="119" t="s">
        <v>442</v>
      </c>
      <c r="E40" s="48" t="s">
        <v>195</v>
      </c>
      <c r="F40" s="98" t="s">
        <v>196</v>
      </c>
      <c r="G40" s="48" t="s">
        <v>194</v>
      </c>
      <c r="H40" s="38">
        <f t="shared" si="2"/>
        <v>688.48</v>
      </c>
      <c r="I40" s="38">
        <v>578.54</v>
      </c>
      <c r="J40" s="38">
        <v>109.94</v>
      </c>
      <c r="K40" s="11"/>
      <c r="L40" s="11"/>
      <c r="M40" s="11"/>
      <c r="N40" s="11"/>
      <c r="O40" s="11"/>
      <c r="P40" s="11">
        <v>0</v>
      </c>
      <c r="Q40" s="11"/>
      <c r="R40" s="11"/>
      <c r="S40" s="59"/>
      <c r="T40" s="59"/>
      <c r="U40" s="60"/>
      <c r="V40" s="11"/>
      <c r="W40" s="48">
        <v>0</v>
      </c>
      <c r="X40" s="11"/>
      <c r="Y40" s="48">
        <v>0</v>
      </c>
      <c r="Z40" s="59"/>
      <c r="AA40" s="59"/>
      <c r="AB40" s="114">
        <f>VLOOKUP(B40,'[2]JV 29.02.2024 16_Bimed_final'!$A$2:$AA$62,26,0)</f>
        <v>51</v>
      </c>
      <c r="AC40" s="114" t="str">
        <f>VLOOKUP(B40,'[2]JV 29.02.2024 16_Bimed_final'!$A$2:$AA$62,27,0)</f>
        <v>16.02.2024</v>
      </c>
      <c r="AD40" s="48" t="s">
        <v>565</v>
      </c>
      <c r="AE40" s="48"/>
      <c r="AF40" s="12"/>
      <c r="AG40" s="15"/>
      <c r="AH40" s="12">
        <v>4.9767000000000001</v>
      </c>
      <c r="AI40" s="12"/>
      <c r="AJ40" s="12"/>
      <c r="AK40" s="12"/>
      <c r="AL40" s="12"/>
    </row>
    <row r="41" spans="2:38" s="3" customFormat="1" x14ac:dyDescent="0.2">
      <c r="B41" s="98" t="s">
        <v>257</v>
      </c>
      <c r="C41" s="12" t="b">
        <f t="shared" si="1"/>
        <v>0</v>
      </c>
      <c r="D41" s="119" t="s">
        <v>232</v>
      </c>
      <c r="E41" s="48" t="s">
        <v>100</v>
      </c>
      <c r="F41" s="98" t="s">
        <v>101</v>
      </c>
      <c r="G41" s="48" t="s">
        <v>197</v>
      </c>
      <c r="H41" s="38">
        <f t="shared" si="2"/>
        <v>-30085.8</v>
      </c>
      <c r="I41" s="38">
        <v>0</v>
      </c>
      <c r="J41" s="38">
        <v>0</v>
      </c>
      <c r="K41" s="11"/>
      <c r="L41" s="11"/>
      <c r="M41" s="11"/>
      <c r="N41" s="11"/>
      <c r="O41" s="11"/>
      <c r="P41" s="11">
        <v>-30085.8</v>
      </c>
      <c r="Q41" s="11"/>
      <c r="R41" s="11"/>
      <c r="S41" s="59"/>
      <c r="T41" s="59"/>
      <c r="U41" s="60"/>
      <c r="V41" s="11"/>
      <c r="W41" s="48">
        <v>0</v>
      </c>
      <c r="X41" s="11"/>
      <c r="Y41" s="48">
        <v>0</v>
      </c>
      <c r="Z41" s="59"/>
      <c r="AA41" s="59"/>
      <c r="AB41" s="114">
        <f>VLOOKUP(B41,'[2]JV 29.02.2024 16_Bimed_final'!$A$2:$AA$62,26,0)</f>
        <v>18000004</v>
      </c>
      <c r="AC41" s="114" t="str">
        <f>VLOOKUP(B41,'[2]JV 29.02.2024 16_Bimed_final'!$A$2:$AA$62,27,0)</f>
        <v>01.02.2024</v>
      </c>
      <c r="AD41" s="48" t="s">
        <v>47</v>
      </c>
      <c r="AE41" s="48"/>
      <c r="AF41" s="12"/>
      <c r="AG41" s="15"/>
      <c r="AH41" s="12"/>
      <c r="AI41" s="12"/>
      <c r="AJ41" s="12"/>
      <c r="AK41" s="12"/>
      <c r="AL41" s="12"/>
    </row>
    <row r="42" spans="2:38" s="3" customFormat="1" x14ac:dyDescent="0.2">
      <c r="B42" s="98" t="s">
        <v>257</v>
      </c>
      <c r="C42" s="12" t="b">
        <f t="shared" si="1"/>
        <v>1</v>
      </c>
      <c r="D42" s="119" t="s">
        <v>232</v>
      </c>
      <c r="E42" s="48" t="s">
        <v>100</v>
      </c>
      <c r="F42" s="98" t="s">
        <v>101</v>
      </c>
      <c r="G42" s="48" t="s">
        <v>197</v>
      </c>
      <c r="H42" s="38">
        <f t="shared" si="2"/>
        <v>29484.080000000002</v>
      </c>
      <c r="I42" s="38">
        <v>0</v>
      </c>
      <c r="J42" s="38">
        <v>0</v>
      </c>
      <c r="K42" s="11"/>
      <c r="L42" s="11"/>
      <c r="M42" s="11"/>
      <c r="N42" s="11"/>
      <c r="O42" s="11"/>
      <c r="P42" s="11">
        <v>29484.080000000002</v>
      </c>
      <c r="Q42" s="11"/>
      <c r="R42" s="11"/>
      <c r="S42" s="59"/>
      <c r="T42" s="59"/>
      <c r="U42" s="60"/>
      <c r="V42" s="11"/>
      <c r="W42" s="48">
        <v>0</v>
      </c>
      <c r="X42" s="11"/>
      <c r="Y42" s="48">
        <v>0</v>
      </c>
      <c r="Z42" s="59"/>
      <c r="AA42" s="59"/>
      <c r="AB42" s="114">
        <f>VLOOKUP(B42,'[2]JV 29.02.2024 16_Bimed_final'!$A$2:$AA$62,26,0)</f>
        <v>18000004</v>
      </c>
      <c r="AC42" s="114" t="str">
        <f>VLOOKUP(B42,'[2]JV 29.02.2024 16_Bimed_final'!$A$2:$AA$62,27,0)</f>
        <v>01.02.2024</v>
      </c>
      <c r="AD42" s="48" t="s">
        <v>47</v>
      </c>
      <c r="AE42" s="48"/>
      <c r="AF42" s="12"/>
      <c r="AG42" s="15"/>
      <c r="AH42" s="12"/>
      <c r="AI42" s="12"/>
      <c r="AJ42" s="12"/>
      <c r="AK42" s="12"/>
      <c r="AL42" s="12"/>
    </row>
    <row r="43" spans="2:38" s="3" customFormat="1" x14ac:dyDescent="0.2">
      <c r="B43" s="98" t="s">
        <v>521</v>
      </c>
      <c r="C43" s="12" t="b">
        <f t="shared" si="1"/>
        <v>0</v>
      </c>
      <c r="D43" s="119" t="s">
        <v>449</v>
      </c>
      <c r="E43" s="48" t="s">
        <v>100</v>
      </c>
      <c r="F43" s="98" t="s">
        <v>101</v>
      </c>
      <c r="G43" s="48" t="s">
        <v>197</v>
      </c>
      <c r="H43" s="38">
        <f t="shared" si="2"/>
        <v>10412.75</v>
      </c>
      <c r="I43" s="38">
        <v>0</v>
      </c>
      <c r="J43" s="38">
        <v>0</v>
      </c>
      <c r="K43" s="11"/>
      <c r="L43" s="11"/>
      <c r="M43" s="11"/>
      <c r="N43" s="11"/>
      <c r="O43" s="11"/>
      <c r="P43" s="11">
        <v>10412.75</v>
      </c>
      <c r="Q43" s="11"/>
      <c r="R43" s="11"/>
      <c r="S43" s="59"/>
      <c r="T43" s="59"/>
      <c r="U43" s="60"/>
      <c r="V43" s="11"/>
      <c r="W43" s="48">
        <v>0</v>
      </c>
      <c r="X43" s="11"/>
      <c r="Y43" s="48">
        <v>0</v>
      </c>
      <c r="Z43" s="59"/>
      <c r="AA43" s="59"/>
      <c r="AB43" s="114">
        <f>VLOOKUP(B43,'[2]JV 29.02.2024 16_Bimed_final'!$A$2:$AA$62,26,0)</f>
        <v>18000002</v>
      </c>
      <c r="AC43" s="114" t="str">
        <f>VLOOKUP(B43,'[2]JV 29.02.2024 16_Bimed_final'!$A$2:$AA$62,27,0)</f>
        <v>22.02.2024</v>
      </c>
      <c r="AD43" s="48" t="s">
        <v>47</v>
      </c>
      <c r="AE43" s="48"/>
      <c r="AF43" s="12"/>
      <c r="AG43" s="15"/>
      <c r="AH43" s="12"/>
      <c r="AI43" s="12"/>
      <c r="AJ43" s="12"/>
      <c r="AK43" s="12"/>
      <c r="AL43" s="12"/>
    </row>
    <row r="44" spans="2:38" s="3" customFormat="1" x14ac:dyDescent="0.2">
      <c r="B44" s="98" t="s">
        <v>522</v>
      </c>
      <c r="C44" s="12" t="b">
        <f t="shared" si="1"/>
        <v>0</v>
      </c>
      <c r="D44" s="119" t="s">
        <v>439</v>
      </c>
      <c r="E44" s="48" t="s">
        <v>555</v>
      </c>
      <c r="F44" s="98" t="s">
        <v>561</v>
      </c>
      <c r="G44" s="48" t="s">
        <v>200</v>
      </c>
      <c r="H44" s="38">
        <f t="shared" si="2"/>
        <v>13893.01</v>
      </c>
      <c r="I44" s="38">
        <v>0</v>
      </c>
      <c r="J44" s="38">
        <v>0</v>
      </c>
      <c r="K44" s="11"/>
      <c r="L44" s="11"/>
      <c r="M44" s="11"/>
      <c r="N44" s="11"/>
      <c r="O44" s="11"/>
      <c r="P44" s="11">
        <v>0</v>
      </c>
      <c r="Q44" s="11"/>
      <c r="R44" s="11"/>
      <c r="S44" s="59"/>
      <c r="T44" s="59"/>
      <c r="U44" s="60"/>
      <c r="V44" s="11"/>
      <c r="W44" s="48">
        <v>13893.01</v>
      </c>
      <c r="X44" s="11"/>
      <c r="Y44" s="48">
        <v>0</v>
      </c>
      <c r="Z44" s="59"/>
      <c r="AA44" s="59"/>
      <c r="AB44" s="114">
        <f>VLOOKUP(B44,'[2]JV 29.02.2024 16_Bimed_final'!$A$2:$AA$62,26,0)</f>
        <v>31</v>
      </c>
      <c r="AC44" s="114" t="str">
        <f>VLOOKUP(B44,'[2]JV 29.02.2024 16_Bimed_final'!$A$2:$AA$62,27,0)</f>
        <v>01.02.2024</v>
      </c>
      <c r="AD44" s="48" t="s">
        <v>565</v>
      </c>
      <c r="AE44" s="48"/>
      <c r="AF44" s="12"/>
      <c r="AG44" s="15"/>
      <c r="AH44" s="12">
        <v>4.9265999999999996</v>
      </c>
      <c r="AI44" s="12"/>
      <c r="AJ44" s="12"/>
      <c r="AK44" s="12"/>
      <c r="AL44" s="12"/>
    </row>
    <row r="45" spans="2:38" s="3" customFormat="1" x14ac:dyDescent="0.2">
      <c r="B45" s="98" t="s">
        <v>523</v>
      </c>
      <c r="C45" s="12" t="b">
        <f t="shared" si="1"/>
        <v>0</v>
      </c>
      <c r="D45" s="119" t="s">
        <v>439</v>
      </c>
      <c r="E45" s="48" t="s">
        <v>203</v>
      </c>
      <c r="F45" s="98" t="s">
        <v>204</v>
      </c>
      <c r="G45" s="48" t="s">
        <v>200</v>
      </c>
      <c r="H45" s="38">
        <f t="shared" si="2"/>
        <v>21385.39</v>
      </c>
      <c r="I45" s="38">
        <v>0</v>
      </c>
      <c r="J45" s="38">
        <v>0</v>
      </c>
      <c r="K45" s="11"/>
      <c r="L45" s="11"/>
      <c r="M45" s="11"/>
      <c r="N45" s="11"/>
      <c r="O45" s="11"/>
      <c r="P45" s="11">
        <v>0</v>
      </c>
      <c r="Q45" s="11"/>
      <c r="R45" s="11"/>
      <c r="S45" s="59"/>
      <c r="T45" s="59"/>
      <c r="U45" s="60"/>
      <c r="V45" s="11"/>
      <c r="W45" s="48">
        <v>21385.39</v>
      </c>
      <c r="X45" s="11"/>
      <c r="Y45" s="48">
        <v>0</v>
      </c>
      <c r="Z45" s="59"/>
      <c r="AA45" s="59"/>
      <c r="AB45" s="114">
        <f>VLOOKUP(B45,'[2]JV 29.02.2024 16_Bimed_final'!$A$2:$AA$62,26,0)</f>
        <v>32</v>
      </c>
      <c r="AC45" s="114" t="str">
        <f>VLOOKUP(B45,'[2]JV 29.02.2024 16_Bimed_final'!$A$2:$AA$62,27,0)</f>
        <v>01.02.2024</v>
      </c>
      <c r="AD45" s="48" t="s">
        <v>565</v>
      </c>
      <c r="AE45" s="48"/>
      <c r="AF45" s="12"/>
      <c r="AG45" s="15"/>
      <c r="AH45" s="12">
        <v>4.9265999999999996</v>
      </c>
      <c r="AI45" s="12"/>
      <c r="AJ45" s="12"/>
      <c r="AK45" s="12"/>
      <c r="AL45" s="12"/>
    </row>
    <row r="46" spans="2:38" s="3" customFormat="1" x14ac:dyDescent="0.2">
      <c r="B46" s="98" t="s">
        <v>524</v>
      </c>
      <c r="C46" s="12" t="b">
        <f t="shared" si="1"/>
        <v>0</v>
      </c>
      <c r="D46" s="119" t="s">
        <v>440</v>
      </c>
      <c r="E46" s="48" t="s">
        <v>198</v>
      </c>
      <c r="F46" s="98" t="s">
        <v>199</v>
      </c>
      <c r="G46" s="48" t="s">
        <v>200</v>
      </c>
      <c r="H46" s="38">
        <f t="shared" si="2"/>
        <v>67987.08</v>
      </c>
      <c r="I46" s="38">
        <v>0</v>
      </c>
      <c r="J46" s="38">
        <v>0</v>
      </c>
      <c r="K46" s="11"/>
      <c r="L46" s="11"/>
      <c r="M46" s="11"/>
      <c r="N46" s="11"/>
      <c r="O46" s="11"/>
      <c r="P46" s="11">
        <v>0</v>
      </c>
      <c r="Q46" s="11"/>
      <c r="R46" s="11"/>
      <c r="S46" s="59"/>
      <c r="T46" s="59"/>
      <c r="U46" s="60"/>
      <c r="V46" s="11"/>
      <c r="W46" s="48">
        <v>67987.08</v>
      </c>
      <c r="X46" s="11"/>
      <c r="Y46" s="48">
        <v>0</v>
      </c>
      <c r="Z46" s="59"/>
      <c r="AA46" s="59"/>
      <c r="AB46" s="114">
        <f>VLOOKUP(B46,'[2]JV 29.02.2024 16_Bimed_final'!$A$2:$AA$62,26,0)</f>
        <v>33</v>
      </c>
      <c r="AC46" s="114" t="str">
        <f>VLOOKUP(B46,'[2]JV 29.02.2024 16_Bimed_final'!$A$2:$AA$62,27,0)</f>
        <v>02.02.2024</v>
      </c>
      <c r="AD46" s="48" t="s">
        <v>565</v>
      </c>
      <c r="AE46" s="48"/>
      <c r="AF46" s="12"/>
      <c r="AG46" s="15"/>
      <c r="AH46" s="12">
        <v>4.9265999999999996</v>
      </c>
      <c r="AI46" s="12"/>
      <c r="AJ46" s="12"/>
      <c r="AK46" s="12"/>
      <c r="AL46" s="12"/>
    </row>
    <row r="47" spans="2:38" s="3" customFormat="1" x14ac:dyDescent="0.2">
      <c r="B47" s="98" t="s">
        <v>525</v>
      </c>
      <c r="C47" s="12" t="b">
        <f t="shared" si="1"/>
        <v>0</v>
      </c>
      <c r="D47" s="119" t="s">
        <v>440</v>
      </c>
      <c r="E47" s="48" t="s">
        <v>553</v>
      </c>
      <c r="F47" s="98" t="s">
        <v>559</v>
      </c>
      <c r="G47" s="48" t="s">
        <v>200</v>
      </c>
      <c r="H47" s="38">
        <f t="shared" si="2"/>
        <v>192452.55</v>
      </c>
      <c r="I47" s="38">
        <v>0</v>
      </c>
      <c r="J47" s="38">
        <v>0</v>
      </c>
      <c r="K47" s="11"/>
      <c r="L47" s="11"/>
      <c r="M47" s="11"/>
      <c r="N47" s="11"/>
      <c r="O47" s="11"/>
      <c r="P47" s="11">
        <v>0</v>
      </c>
      <c r="Q47" s="11"/>
      <c r="R47" s="11"/>
      <c r="S47" s="59"/>
      <c r="T47" s="59"/>
      <c r="U47" s="60"/>
      <c r="V47" s="11"/>
      <c r="W47" s="48">
        <v>192452.55</v>
      </c>
      <c r="X47" s="11"/>
      <c r="Y47" s="48">
        <v>0</v>
      </c>
      <c r="Z47" s="59"/>
      <c r="AA47" s="59"/>
      <c r="AB47" s="114">
        <f>VLOOKUP(B47,'[2]JV 29.02.2024 16_Bimed_final'!$A$2:$AA$62,26,0)</f>
        <v>35</v>
      </c>
      <c r="AC47" s="114" t="str">
        <f>VLOOKUP(B47,'[2]JV 29.02.2024 16_Bimed_final'!$A$2:$AA$62,27,0)</f>
        <v>02.02.2024</v>
      </c>
      <c r="AD47" s="48" t="s">
        <v>565</v>
      </c>
      <c r="AE47" s="48"/>
      <c r="AF47" s="12"/>
      <c r="AG47" s="15"/>
      <c r="AH47" s="12">
        <v>4.9265999999999996</v>
      </c>
      <c r="AI47" s="12"/>
      <c r="AJ47" s="12"/>
      <c r="AK47" s="12"/>
      <c r="AL47" s="12"/>
    </row>
    <row r="48" spans="2:38" s="3" customFormat="1" x14ac:dyDescent="0.2">
      <c r="B48" s="98" t="s">
        <v>526</v>
      </c>
      <c r="C48" s="12" t="b">
        <f t="shared" si="1"/>
        <v>0</v>
      </c>
      <c r="D48" s="119" t="s">
        <v>435</v>
      </c>
      <c r="E48" s="48" t="s">
        <v>203</v>
      </c>
      <c r="F48" s="98" t="s">
        <v>204</v>
      </c>
      <c r="G48" s="48" t="s">
        <v>200</v>
      </c>
      <c r="H48" s="38">
        <f t="shared" si="2"/>
        <v>70987.38</v>
      </c>
      <c r="I48" s="38">
        <v>0</v>
      </c>
      <c r="J48" s="38">
        <v>0</v>
      </c>
      <c r="K48" s="11"/>
      <c r="L48" s="11"/>
      <c r="M48" s="11"/>
      <c r="N48" s="11"/>
      <c r="O48" s="11"/>
      <c r="P48" s="11">
        <v>0</v>
      </c>
      <c r="Q48" s="11"/>
      <c r="R48" s="11"/>
      <c r="S48" s="59"/>
      <c r="T48" s="59"/>
      <c r="U48" s="60"/>
      <c r="V48" s="11"/>
      <c r="W48" s="48">
        <v>70987.38</v>
      </c>
      <c r="X48" s="11"/>
      <c r="Y48" s="48">
        <v>0</v>
      </c>
      <c r="Z48" s="59"/>
      <c r="AA48" s="59"/>
      <c r="AB48" s="114">
        <f>VLOOKUP(B48,'[2]JV 29.02.2024 16_Bimed_final'!$A$2:$AA$62,26,0)</f>
        <v>36</v>
      </c>
      <c r="AC48" s="114" t="str">
        <f>VLOOKUP(B48,'[2]JV 29.02.2024 16_Bimed_final'!$A$2:$AA$62,27,0)</f>
        <v>05.02.2024</v>
      </c>
      <c r="AD48" s="48" t="s">
        <v>565</v>
      </c>
      <c r="AE48" s="48"/>
      <c r="AF48" s="12"/>
      <c r="AG48" s="15"/>
      <c r="AH48" s="12">
        <v>4.9265999999999996</v>
      </c>
      <c r="AI48" s="12"/>
      <c r="AJ48" s="12"/>
      <c r="AK48" s="12"/>
      <c r="AL48" s="12"/>
    </row>
    <row r="49" spans="2:38" s="3" customFormat="1" x14ac:dyDescent="0.2">
      <c r="B49" s="98" t="s">
        <v>527</v>
      </c>
      <c r="C49" s="12" t="b">
        <f t="shared" si="1"/>
        <v>0</v>
      </c>
      <c r="D49" s="119" t="s">
        <v>453</v>
      </c>
      <c r="E49" s="48" t="s">
        <v>205</v>
      </c>
      <c r="F49" s="98" t="s">
        <v>206</v>
      </c>
      <c r="G49" s="48" t="s">
        <v>200</v>
      </c>
      <c r="H49" s="38">
        <f t="shared" si="2"/>
        <v>7657.41</v>
      </c>
      <c r="I49" s="38">
        <v>0</v>
      </c>
      <c r="J49" s="38">
        <v>0</v>
      </c>
      <c r="K49" s="11"/>
      <c r="L49" s="11"/>
      <c r="M49" s="11"/>
      <c r="N49" s="11"/>
      <c r="O49" s="11"/>
      <c r="P49" s="11">
        <v>0</v>
      </c>
      <c r="Q49" s="11"/>
      <c r="R49" s="11"/>
      <c r="S49" s="59"/>
      <c r="T49" s="59"/>
      <c r="U49" s="60"/>
      <c r="V49" s="11"/>
      <c r="W49" s="48">
        <v>7657.41</v>
      </c>
      <c r="X49" s="11"/>
      <c r="Y49" s="48">
        <v>0</v>
      </c>
      <c r="Z49" s="59"/>
      <c r="AA49" s="59"/>
      <c r="AB49" s="114">
        <f>VLOOKUP(B49,'[2]JV 29.02.2024 16_Bimed_final'!$A$2:$AA$62,26,0)</f>
        <v>37</v>
      </c>
      <c r="AC49" s="114" t="str">
        <f>VLOOKUP(B49,'[2]JV 29.02.2024 16_Bimed_final'!$A$2:$AA$62,27,0)</f>
        <v>06.02.2024</v>
      </c>
      <c r="AD49" s="48" t="s">
        <v>565</v>
      </c>
      <c r="AE49" s="48"/>
      <c r="AF49" s="12"/>
      <c r="AG49" s="15"/>
      <c r="AH49" s="12">
        <v>4.9265999999999996</v>
      </c>
      <c r="AI49" s="12"/>
      <c r="AJ49" s="12"/>
      <c r="AK49" s="12"/>
      <c r="AL49" s="12"/>
    </row>
    <row r="50" spans="2:38" s="3" customFormat="1" x14ac:dyDescent="0.2">
      <c r="B50" s="98" t="s">
        <v>528</v>
      </c>
      <c r="C50" s="12" t="b">
        <f t="shared" si="1"/>
        <v>0</v>
      </c>
      <c r="D50" s="119" t="s">
        <v>445</v>
      </c>
      <c r="E50" s="48" t="s">
        <v>198</v>
      </c>
      <c r="F50" s="98" t="s">
        <v>199</v>
      </c>
      <c r="G50" s="48" t="s">
        <v>200</v>
      </c>
      <c r="H50" s="38">
        <f t="shared" si="2"/>
        <v>67987.08</v>
      </c>
      <c r="I50" s="38">
        <v>0</v>
      </c>
      <c r="J50" s="38">
        <v>0</v>
      </c>
      <c r="K50" s="11"/>
      <c r="L50" s="11"/>
      <c r="M50" s="11"/>
      <c r="N50" s="11"/>
      <c r="O50" s="11"/>
      <c r="P50" s="11">
        <v>0</v>
      </c>
      <c r="Q50" s="11"/>
      <c r="R50" s="11"/>
      <c r="S50" s="59"/>
      <c r="T50" s="59"/>
      <c r="U50" s="60"/>
      <c r="V50" s="11"/>
      <c r="W50" s="48">
        <v>67987.08</v>
      </c>
      <c r="X50" s="11"/>
      <c r="Y50" s="48">
        <v>0</v>
      </c>
      <c r="Z50" s="59"/>
      <c r="AA50" s="59"/>
      <c r="AB50" s="114">
        <f>VLOOKUP(B50,'[2]JV 29.02.2024 16_Bimed_final'!$A$2:$AA$62,26,0)</f>
        <v>38</v>
      </c>
      <c r="AC50" s="114" t="str">
        <f>VLOOKUP(B50,'[2]JV 29.02.2024 16_Bimed_final'!$A$2:$AA$62,27,0)</f>
        <v>08.02.2024</v>
      </c>
      <c r="AD50" s="48" t="s">
        <v>565</v>
      </c>
      <c r="AE50" s="48"/>
      <c r="AF50" s="12"/>
      <c r="AG50" s="15"/>
      <c r="AH50" s="12">
        <v>4.9265999999999996</v>
      </c>
      <c r="AI50" s="12"/>
      <c r="AJ50" s="12"/>
      <c r="AK50" s="12"/>
      <c r="AL50" s="12"/>
    </row>
    <row r="51" spans="2:38" s="3" customFormat="1" x14ac:dyDescent="0.2">
      <c r="B51" s="98" t="s">
        <v>529</v>
      </c>
      <c r="C51" s="12" t="b">
        <f t="shared" si="1"/>
        <v>0</v>
      </c>
      <c r="D51" s="119" t="s">
        <v>445</v>
      </c>
      <c r="E51" s="48" t="s">
        <v>201</v>
      </c>
      <c r="F51" s="98" t="s">
        <v>202</v>
      </c>
      <c r="G51" s="48" t="s">
        <v>200</v>
      </c>
      <c r="H51" s="38">
        <f t="shared" si="2"/>
        <v>40981.379999999997</v>
      </c>
      <c r="I51" s="38">
        <v>0</v>
      </c>
      <c r="J51" s="38">
        <v>0</v>
      </c>
      <c r="K51" s="11"/>
      <c r="L51" s="11"/>
      <c r="M51" s="11"/>
      <c r="N51" s="11"/>
      <c r="O51" s="11"/>
      <c r="P51" s="11">
        <v>0</v>
      </c>
      <c r="Q51" s="11"/>
      <c r="R51" s="11"/>
      <c r="S51" s="59"/>
      <c r="T51" s="59"/>
      <c r="U51" s="60"/>
      <c r="V51" s="11"/>
      <c r="W51" s="48">
        <v>40981.379999999997</v>
      </c>
      <c r="X51" s="11"/>
      <c r="Y51" s="48">
        <v>0</v>
      </c>
      <c r="Z51" s="59"/>
      <c r="AA51" s="59"/>
      <c r="AB51" s="114">
        <f>VLOOKUP(B51,'[2]JV 29.02.2024 16_Bimed_final'!$A$2:$AA$62,26,0)</f>
        <v>39</v>
      </c>
      <c r="AC51" s="114" t="str">
        <f>VLOOKUP(B51,'[2]JV 29.02.2024 16_Bimed_final'!$A$2:$AA$62,27,0)</f>
        <v>08.02.2024</v>
      </c>
      <c r="AD51" s="48" t="s">
        <v>565</v>
      </c>
      <c r="AE51" s="48"/>
      <c r="AF51" s="12"/>
      <c r="AG51" s="15"/>
      <c r="AH51" s="12">
        <v>4.9265999999999996</v>
      </c>
      <c r="AI51" s="12"/>
      <c r="AJ51" s="12"/>
      <c r="AK51" s="12"/>
      <c r="AL51" s="12"/>
    </row>
    <row r="52" spans="2:38" s="3" customFormat="1" x14ac:dyDescent="0.2">
      <c r="B52" s="98" t="s">
        <v>530</v>
      </c>
      <c r="C52" s="12" t="b">
        <f t="shared" si="1"/>
        <v>0</v>
      </c>
      <c r="D52" s="119" t="s">
        <v>441</v>
      </c>
      <c r="E52" s="48" t="s">
        <v>203</v>
      </c>
      <c r="F52" s="98" t="s">
        <v>204</v>
      </c>
      <c r="G52" s="48" t="s">
        <v>200</v>
      </c>
      <c r="H52" s="38">
        <f t="shared" si="2"/>
        <v>1029.6600000000001</v>
      </c>
      <c r="I52" s="38">
        <v>0</v>
      </c>
      <c r="J52" s="38">
        <v>0</v>
      </c>
      <c r="K52" s="11"/>
      <c r="L52" s="11"/>
      <c r="M52" s="11"/>
      <c r="N52" s="11"/>
      <c r="O52" s="11"/>
      <c r="P52" s="11">
        <v>0</v>
      </c>
      <c r="Q52" s="11"/>
      <c r="R52" s="11"/>
      <c r="S52" s="59"/>
      <c r="T52" s="59"/>
      <c r="U52" s="60"/>
      <c r="V52" s="11"/>
      <c r="W52" s="48">
        <v>1029.6600000000001</v>
      </c>
      <c r="X52" s="11"/>
      <c r="Y52" s="48">
        <v>0</v>
      </c>
      <c r="Z52" s="59"/>
      <c r="AA52" s="59"/>
      <c r="AB52" s="114">
        <f>VLOOKUP(B52,'[2]JV 29.02.2024 16_Bimed_final'!$A$2:$AA$62,26,0)</f>
        <v>42</v>
      </c>
      <c r="AC52" s="114" t="str">
        <f>VLOOKUP(B52,'[2]JV 29.02.2024 16_Bimed_final'!$A$2:$AA$62,27,0)</f>
        <v>12.02.2024</v>
      </c>
      <c r="AD52" s="48" t="s">
        <v>565</v>
      </c>
      <c r="AE52" s="48"/>
      <c r="AF52" s="12"/>
      <c r="AG52" s="15"/>
      <c r="AH52" s="12">
        <v>4.9265999999999996</v>
      </c>
      <c r="AI52" s="12"/>
      <c r="AJ52" s="12"/>
      <c r="AK52" s="12"/>
      <c r="AL52" s="12"/>
    </row>
    <row r="53" spans="2:38" s="3" customFormat="1" x14ac:dyDescent="0.2">
      <c r="B53" s="98" t="s">
        <v>531</v>
      </c>
      <c r="C53" s="12" t="b">
        <f t="shared" si="1"/>
        <v>0</v>
      </c>
      <c r="D53" s="119" t="s">
        <v>455</v>
      </c>
      <c r="E53" s="48" t="s">
        <v>205</v>
      </c>
      <c r="F53" s="98" t="s">
        <v>206</v>
      </c>
      <c r="G53" s="48" t="s">
        <v>200</v>
      </c>
      <c r="H53" s="38">
        <f t="shared" si="2"/>
        <v>4877.33</v>
      </c>
      <c r="I53" s="38">
        <v>0</v>
      </c>
      <c r="J53" s="38">
        <v>0</v>
      </c>
      <c r="K53" s="11"/>
      <c r="L53" s="11"/>
      <c r="M53" s="11"/>
      <c r="N53" s="11"/>
      <c r="O53" s="11"/>
      <c r="P53" s="11">
        <v>0</v>
      </c>
      <c r="Q53" s="11"/>
      <c r="R53" s="11"/>
      <c r="S53" s="59"/>
      <c r="T53" s="59"/>
      <c r="U53" s="60"/>
      <c r="V53" s="11"/>
      <c r="W53" s="48">
        <v>4877.33</v>
      </c>
      <c r="X53" s="11"/>
      <c r="Y53" s="48">
        <v>0</v>
      </c>
      <c r="Z53" s="59"/>
      <c r="AA53" s="59"/>
      <c r="AB53" s="114">
        <f>VLOOKUP(B53,'[2]JV 29.02.2024 16_Bimed_final'!$A$2:$AA$62,26,0)</f>
        <v>43</v>
      </c>
      <c r="AC53" s="114" t="str">
        <f>VLOOKUP(B53,'[2]JV 29.02.2024 16_Bimed_final'!$A$2:$AA$62,27,0)</f>
        <v>13.02.2024</v>
      </c>
      <c r="AD53" s="48" t="s">
        <v>565</v>
      </c>
      <c r="AE53" s="48"/>
      <c r="AF53" s="12"/>
      <c r="AG53" s="15"/>
      <c r="AH53" s="12">
        <v>4.9265999999999996</v>
      </c>
      <c r="AI53" s="12"/>
      <c r="AJ53" s="12"/>
      <c r="AK53" s="12"/>
      <c r="AL53" s="12"/>
    </row>
    <row r="54" spans="2:38" s="3" customFormat="1" x14ac:dyDescent="0.2">
      <c r="B54" s="98" t="s">
        <v>532</v>
      </c>
      <c r="C54" s="12" t="b">
        <f t="shared" si="1"/>
        <v>0</v>
      </c>
      <c r="D54" s="119" t="s">
        <v>455</v>
      </c>
      <c r="E54" s="48" t="s">
        <v>556</v>
      </c>
      <c r="F54" s="98" t="s">
        <v>562</v>
      </c>
      <c r="G54" s="48" t="s">
        <v>200</v>
      </c>
      <c r="H54" s="38">
        <f t="shared" si="2"/>
        <v>20199.060000000001</v>
      </c>
      <c r="I54" s="38">
        <v>0</v>
      </c>
      <c r="J54" s="38">
        <v>0</v>
      </c>
      <c r="K54" s="11"/>
      <c r="L54" s="11"/>
      <c r="M54" s="11"/>
      <c r="N54" s="11"/>
      <c r="O54" s="11"/>
      <c r="P54" s="11">
        <v>0</v>
      </c>
      <c r="Q54" s="11"/>
      <c r="R54" s="11"/>
      <c r="S54" s="59"/>
      <c r="T54" s="59"/>
      <c r="U54" s="60"/>
      <c r="V54" s="11"/>
      <c r="W54" s="48">
        <v>20199.060000000001</v>
      </c>
      <c r="X54" s="11"/>
      <c r="Y54" s="48">
        <v>0</v>
      </c>
      <c r="Z54" s="59"/>
      <c r="AA54" s="59"/>
      <c r="AB54" s="114">
        <f>VLOOKUP(B54,'[2]JV 29.02.2024 16_Bimed_final'!$A$2:$AA$62,26,0)</f>
        <v>44</v>
      </c>
      <c r="AC54" s="114" t="str">
        <f>VLOOKUP(B54,'[2]JV 29.02.2024 16_Bimed_final'!$A$2:$AA$62,27,0)</f>
        <v>13.02.2024</v>
      </c>
      <c r="AD54" s="48" t="s">
        <v>565</v>
      </c>
      <c r="AE54" s="48"/>
      <c r="AF54" s="12"/>
      <c r="AG54" s="15"/>
      <c r="AH54" s="12">
        <v>4.9265999999999996</v>
      </c>
      <c r="AI54" s="12"/>
      <c r="AJ54" s="12"/>
      <c r="AK54" s="12"/>
      <c r="AL54" s="12"/>
    </row>
    <row r="55" spans="2:38" s="3" customFormat="1" x14ac:dyDescent="0.2">
      <c r="B55" s="98" t="s">
        <v>533</v>
      </c>
      <c r="C55" s="12" t="b">
        <f t="shared" si="1"/>
        <v>0</v>
      </c>
      <c r="D55" s="119" t="s">
        <v>455</v>
      </c>
      <c r="E55" s="48" t="s">
        <v>209</v>
      </c>
      <c r="F55" s="98" t="s">
        <v>210</v>
      </c>
      <c r="G55" s="48" t="s">
        <v>200</v>
      </c>
      <c r="H55" s="38">
        <f t="shared" si="2"/>
        <v>3301.56</v>
      </c>
      <c r="I55" s="38">
        <v>0</v>
      </c>
      <c r="J55" s="38">
        <v>0</v>
      </c>
      <c r="K55" s="11"/>
      <c r="L55" s="11"/>
      <c r="M55" s="11"/>
      <c r="N55" s="11"/>
      <c r="O55" s="11"/>
      <c r="P55" s="11">
        <v>0</v>
      </c>
      <c r="Q55" s="11"/>
      <c r="R55" s="11"/>
      <c r="S55" s="59"/>
      <c r="T55" s="59"/>
      <c r="U55" s="60"/>
      <c r="V55" s="11"/>
      <c r="W55" s="48">
        <v>3301.56</v>
      </c>
      <c r="X55" s="11"/>
      <c r="Y55" s="48">
        <v>0</v>
      </c>
      <c r="Z55" s="59"/>
      <c r="AA55" s="59"/>
      <c r="AB55" s="114">
        <f>VLOOKUP(B55,'[2]JV 29.02.2024 16_Bimed_final'!$A$2:$AA$62,26,0)</f>
        <v>45</v>
      </c>
      <c r="AC55" s="114" t="str">
        <f>VLOOKUP(B55,'[2]JV 29.02.2024 16_Bimed_final'!$A$2:$AA$62,27,0)</f>
        <v>13.02.2024</v>
      </c>
      <c r="AD55" s="48" t="s">
        <v>565</v>
      </c>
      <c r="AE55" s="48"/>
      <c r="AF55" s="12"/>
      <c r="AG55" s="15"/>
      <c r="AH55" s="12">
        <v>4.9265999999999996</v>
      </c>
      <c r="AI55" s="12"/>
      <c r="AJ55" s="12"/>
      <c r="AK55" s="12"/>
      <c r="AL55" s="12"/>
    </row>
    <row r="56" spans="2:38" s="3" customFormat="1" x14ac:dyDescent="0.2">
      <c r="B56" s="98" t="s">
        <v>534</v>
      </c>
      <c r="C56" s="12" t="b">
        <f t="shared" si="1"/>
        <v>0</v>
      </c>
      <c r="D56" s="119" t="s">
        <v>436</v>
      </c>
      <c r="E56" s="48" t="s">
        <v>201</v>
      </c>
      <c r="F56" s="98" t="s">
        <v>202</v>
      </c>
      <c r="G56" s="48" t="s">
        <v>200</v>
      </c>
      <c r="H56" s="38">
        <f t="shared" si="2"/>
        <v>89715.55</v>
      </c>
      <c r="I56" s="38">
        <v>0</v>
      </c>
      <c r="J56" s="38">
        <v>0</v>
      </c>
      <c r="K56" s="11"/>
      <c r="L56" s="11"/>
      <c r="M56" s="11"/>
      <c r="N56" s="11"/>
      <c r="O56" s="11"/>
      <c r="P56" s="11">
        <v>0</v>
      </c>
      <c r="Q56" s="11"/>
      <c r="R56" s="11"/>
      <c r="S56" s="59"/>
      <c r="T56" s="59"/>
      <c r="U56" s="60"/>
      <c r="V56" s="11"/>
      <c r="W56" s="48">
        <v>89715.55</v>
      </c>
      <c r="X56" s="11"/>
      <c r="Y56" s="48">
        <v>0</v>
      </c>
      <c r="Z56" s="59"/>
      <c r="AA56" s="59"/>
      <c r="AB56" s="114">
        <f>VLOOKUP(B56,'[2]JV 29.02.2024 16_Bimed_final'!$A$2:$AA$62,26,0)</f>
        <v>46</v>
      </c>
      <c r="AC56" s="114" t="str">
        <f>VLOOKUP(B56,'[2]JV 29.02.2024 16_Bimed_final'!$A$2:$AA$62,27,0)</f>
        <v>14.02.2024</v>
      </c>
      <c r="AD56" s="48" t="s">
        <v>565</v>
      </c>
      <c r="AE56" s="48"/>
      <c r="AF56" s="12"/>
      <c r="AG56" s="15"/>
      <c r="AH56" s="12">
        <v>4.9760999999999997</v>
      </c>
      <c r="AI56" s="12"/>
      <c r="AJ56" s="12"/>
      <c r="AK56" s="12"/>
      <c r="AL56" s="12"/>
    </row>
    <row r="57" spans="2:38" s="3" customFormat="1" x14ac:dyDescent="0.2">
      <c r="B57" s="98" t="s">
        <v>535</v>
      </c>
      <c r="C57" s="12" t="b">
        <f t="shared" si="1"/>
        <v>0</v>
      </c>
      <c r="D57" s="119" t="s">
        <v>436</v>
      </c>
      <c r="E57" s="48" t="s">
        <v>198</v>
      </c>
      <c r="F57" s="98" t="s">
        <v>199</v>
      </c>
      <c r="G57" s="48" t="s">
        <v>200</v>
      </c>
      <c r="H57" s="38">
        <f t="shared" si="2"/>
        <v>68670.179999999993</v>
      </c>
      <c r="I57" s="38">
        <v>0</v>
      </c>
      <c r="J57" s="38">
        <v>0</v>
      </c>
      <c r="K57" s="11"/>
      <c r="L57" s="11"/>
      <c r="M57" s="11"/>
      <c r="N57" s="11"/>
      <c r="O57" s="11"/>
      <c r="P57" s="11">
        <v>0</v>
      </c>
      <c r="Q57" s="11"/>
      <c r="R57" s="11"/>
      <c r="S57" s="59"/>
      <c r="T57" s="59"/>
      <c r="U57" s="60"/>
      <c r="V57" s="11"/>
      <c r="W57" s="48">
        <v>68670.179999999993</v>
      </c>
      <c r="X57" s="11"/>
      <c r="Y57" s="48">
        <v>0</v>
      </c>
      <c r="Z57" s="59"/>
      <c r="AA57" s="59"/>
      <c r="AB57" s="114">
        <f>VLOOKUP(B57,'[2]JV 29.02.2024 16_Bimed_final'!$A$2:$AA$62,26,0)</f>
        <v>47</v>
      </c>
      <c r="AC57" s="114" t="str">
        <f>VLOOKUP(B57,'[2]JV 29.02.2024 16_Bimed_final'!$A$2:$AA$62,27,0)</f>
        <v>14.02.2024</v>
      </c>
      <c r="AD57" s="48" t="s">
        <v>565</v>
      </c>
      <c r="AE57" s="48"/>
      <c r="AF57" s="12"/>
      <c r="AG57" s="15"/>
      <c r="AH57" s="12">
        <v>4.9760999999999997</v>
      </c>
      <c r="AI57" s="12"/>
      <c r="AJ57" s="12"/>
      <c r="AK57" s="12"/>
      <c r="AL57" s="12"/>
    </row>
    <row r="58" spans="2:38" s="3" customFormat="1" x14ac:dyDescent="0.2">
      <c r="B58" s="98" t="s">
        <v>536</v>
      </c>
      <c r="C58" s="12" t="b">
        <f t="shared" si="1"/>
        <v>0</v>
      </c>
      <c r="D58" s="119" t="s">
        <v>442</v>
      </c>
      <c r="E58" s="48" t="s">
        <v>555</v>
      </c>
      <c r="F58" s="98" t="s">
        <v>561</v>
      </c>
      <c r="G58" s="48" t="s">
        <v>200</v>
      </c>
      <c r="H58" s="38">
        <f t="shared" si="2"/>
        <v>36354.79</v>
      </c>
      <c r="I58" s="38">
        <v>0</v>
      </c>
      <c r="J58" s="38">
        <v>0</v>
      </c>
      <c r="K58" s="11"/>
      <c r="L58" s="11"/>
      <c r="M58" s="11"/>
      <c r="N58" s="11"/>
      <c r="O58" s="11"/>
      <c r="P58" s="11">
        <v>0</v>
      </c>
      <c r="Q58" s="11"/>
      <c r="R58" s="11"/>
      <c r="S58" s="59"/>
      <c r="T58" s="59"/>
      <c r="U58" s="60"/>
      <c r="V58" s="11"/>
      <c r="W58" s="48">
        <v>36354.79</v>
      </c>
      <c r="X58" s="11"/>
      <c r="Y58" s="48">
        <v>0</v>
      </c>
      <c r="Z58" s="59"/>
      <c r="AA58" s="59"/>
      <c r="AB58" s="114">
        <f>VLOOKUP(B58,'[2]JV 29.02.2024 16_Bimed_final'!$A$2:$AA$62,26,0)</f>
        <v>50</v>
      </c>
      <c r="AC58" s="114" t="str">
        <f>VLOOKUP(B58,'[2]JV 29.02.2024 16_Bimed_final'!$A$2:$AA$62,27,0)</f>
        <v>16.02.2024</v>
      </c>
      <c r="AD58" s="48" t="s">
        <v>565</v>
      </c>
      <c r="AE58" s="48"/>
      <c r="AF58" s="12"/>
      <c r="AG58" s="15"/>
      <c r="AH58" s="12">
        <v>4.9767000000000001</v>
      </c>
      <c r="AI58" s="12"/>
      <c r="AJ58" s="12"/>
      <c r="AK58" s="12"/>
      <c r="AL58" s="12"/>
    </row>
    <row r="59" spans="2:38" s="3" customFormat="1" x14ac:dyDescent="0.2">
      <c r="B59" s="98" t="s">
        <v>537</v>
      </c>
      <c r="C59" s="12" t="b">
        <f t="shared" si="1"/>
        <v>0</v>
      </c>
      <c r="D59" s="119" t="s">
        <v>460</v>
      </c>
      <c r="E59" s="48" t="s">
        <v>203</v>
      </c>
      <c r="F59" s="98" t="s">
        <v>204</v>
      </c>
      <c r="G59" s="48" t="s">
        <v>200</v>
      </c>
      <c r="H59" s="38">
        <f t="shared" si="2"/>
        <v>18121.62</v>
      </c>
      <c r="I59" s="38">
        <v>0</v>
      </c>
      <c r="J59" s="38">
        <v>0</v>
      </c>
      <c r="K59" s="11"/>
      <c r="L59" s="11"/>
      <c r="M59" s="11"/>
      <c r="N59" s="11"/>
      <c r="O59" s="11"/>
      <c r="P59" s="11">
        <v>0</v>
      </c>
      <c r="Q59" s="11"/>
      <c r="R59" s="11"/>
      <c r="S59" s="59"/>
      <c r="T59" s="59"/>
      <c r="U59" s="60"/>
      <c r="V59" s="11"/>
      <c r="W59" s="48">
        <v>18121.62</v>
      </c>
      <c r="X59" s="11"/>
      <c r="Y59" s="48">
        <v>0</v>
      </c>
      <c r="Z59" s="59"/>
      <c r="AA59" s="59"/>
      <c r="AB59" s="114">
        <f>VLOOKUP(B59,'[2]JV 29.02.2024 16_Bimed_final'!$A$2:$AA$62,26,0)</f>
        <v>52</v>
      </c>
      <c r="AC59" s="114" t="str">
        <f>VLOOKUP(B59,'[2]JV 29.02.2024 16_Bimed_final'!$A$2:$AA$62,27,0)</f>
        <v>21.02.2024</v>
      </c>
      <c r="AD59" s="48" t="s">
        <v>565</v>
      </c>
      <c r="AE59" s="48"/>
      <c r="AF59" s="12"/>
      <c r="AG59" s="15"/>
      <c r="AH59" s="12">
        <v>4.9771000000000001</v>
      </c>
      <c r="AI59" s="12"/>
      <c r="AJ59" s="12"/>
      <c r="AK59" s="12"/>
      <c r="AL59" s="12"/>
    </row>
    <row r="60" spans="2:38" s="3" customFormat="1" x14ac:dyDescent="0.2">
      <c r="B60" s="98" t="s">
        <v>538</v>
      </c>
      <c r="C60" s="12" t="b">
        <f t="shared" si="1"/>
        <v>0</v>
      </c>
      <c r="D60" s="119" t="s">
        <v>460</v>
      </c>
      <c r="E60" s="48" t="s">
        <v>198</v>
      </c>
      <c r="F60" s="98" t="s">
        <v>199</v>
      </c>
      <c r="G60" s="48" t="s">
        <v>200</v>
      </c>
      <c r="H60" s="38">
        <f t="shared" si="2"/>
        <v>68683.98</v>
      </c>
      <c r="I60" s="38">
        <v>0</v>
      </c>
      <c r="J60" s="38">
        <v>0</v>
      </c>
      <c r="K60" s="11"/>
      <c r="L60" s="11"/>
      <c r="M60" s="11"/>
      <c r="N60" s="11"/>
      <c r="O60" s="11"/>
      <c r="P60" s="11">
        <v>0</v>
      </c>
      <c r="Q60" s="11"/>
      <c r="R60" s="11"/>
      <c r="S60" s="59"/>
      <c r="T60" s="59"/>
      <c r="U60" s="60"/>
      <c r="V60" s="11"/>
      <c r="W60" s="48">
        <v>68683.98</v>
      </c>
      <c r="X60" s="11"/>
      <c r="Y60" s="48">
        <v>0</v>
      </c>
      <c r="Z60" s="59"/>
      <c r="AA60" s="59"/>
      <c r="AB60" s="114">
        <f>VLOOKUP(B60,'[2]JV 29.02.2024 16_Bimed_final'!$A$2:$AA$62,26,0)</f>
        <v>53</v>
      </c>
      <c r="AC60" s="114" t="str">
        <f>VLOOKUP(B60,'[2]JV 29.02.2024 16_Bimed_final'!$A$2:$AA$62,27,0)</f>
        <v>21.02.2024</v>
      </c>
      <c r="AD60" s="48" t="s">
        <v>565</v>
      </c>
      <c r="AE60" s="48"/>
      <c r="AF60" s="12"/>
      <c r="AG60" s="15"/>
      <c r="AH60" s="12">
        <v>4.9771000000000001</v>
      </c>
      <c r="AI60" s="12"/>
      <c r="AJ60" s="12"/>
      <c r="AK60" s="12"/>
      <c r="AL60" s="12"/>
    </row>
    <row r="61" spans="2:38" s="3" customFormat="1" x14ac:dyDescent="0.2">
      <c r="B61" s="98" t="s">
        <v>539</v>
      </c>
      <c r="C61" s="12" t="b">
        <f t="shared" si="1"/>
        <v>0</v>
      </c>
      <c r="D61" s="119" t="s">
        <v>460</v>
      </c>
      <c r="E61" s="48" t="s">
        <v>205</v>
      </c>
      <c r="F61" s="98" t="s">
        <v>206</v>
      </c>
      <c r="G61" s="48" t="s">
        <v>200</v>
      </c>
      <c r="H61" s="38">
        <f t="shared" si="2"/>
        <v>94311.07</v>
      </c>
      <c r="I61" s="38">
        <v>0</v>
      </c>
      <c r="J61" s="38">
        <v>0</v>
      </c>
      <c r="K61" s="11"/>
      <c r="L61" s="11"/>
      <c r="M61" s="11"/>
      <c r="N61" s="11"/>
      <c r="O61" s="11"/>
      <c r="P61" s="11">
        <v>0</v>
      </c>
      <c r="Q61" s="11"/>
      <c r="R61" s="11"/>
      <c r="S61" s="59"/>
      <c r="T61" s="59"/>
      <c r="U61" s="60"/>
      <c r="V61" s="11"/>
      <c r="W61" s="48">
        <v>94311.07</v>
      </c>
      <c r="X61" s="11"/>
      <c r="Y61" s="48">
        <v>0</v>
      </c>
      <c r="Z61" s="59"/>
      <c r="AA61" s="59"/>
      <c r="AB61" s="114">
        <f>VLOOKUP(B61,'[2]JV 29.02.2024 16_Bimed_final'!$A$2:$AA$62,26,0)</f>
        <v>54</v>
      </c>
      <c r="AC61" s="114" t="str">
        <f>VLOOKUP(B61,'[2]JV 29.02.2024 16_Bimed_final'!$A$2:$AA$62,27,0)</f>
        <v>21.02.2024</v>
      </c>
      <c r="AD61" s="48" t="s">
        <v>565</v>
      </c>
      <c r="AE61" s="48"/>
      <c r="AF61" s="12"/>
      <c r="AG61" s="15"/>
      <c r="AH61" s="12">
        <v>4.9771000000000001</v>
      </c>
      <c r="AI61" s="12"/>
      <c r="AJ61" s="12"/>
      <c r="AK61" s="12"/>
      <c r="AL61" s="12"/>
    </row>
    <row r="62" spans="2:38" s="3" customFormat="1" x14ac:dyDescent="0.2">
      <c r="B62" s="98" t="s">
        <v>540</v>
      </c>
      <c r="C62" s="12" t="b">
        <f t="shared" si="1"/>
        <v>0</v>
      </c>
      <c r="D62" s="119" t="s">
        <v>443</v>
      </c>
      <c r="E62" s="48" t="s">
        <v>201</v>
      </c>
      <c r="F62" s="98" t="s">
        <v>202</v>
      </c>
      <c r="G62" s="48" t="s">
        <v>200</v>
      </c>
      <c r="H62" s="38">
        <f t="shared" si="2"/>
        <v>86378.13</v>
      </c>
      <c r="I62" s="38">
        <v>0</v>
      </c>
      <c r="J62" s="38">
        <v>0</v>
      </c>
      <c r="K62" s="11"/>
      <c r="L62" s="11"/>
      <c r="M62" s="11"/>
      <c r="N62" s="11"/>
      <c r="O62" s="11"/>
      <c r="P62" s="11">
        <v>0</v>
      </c>
      <c r="Q62" s="11"/>
      <c r="R62" s="11"/>
      <c r="S62" s="59"/>
      <c r="T62" s="59"/>
      <c r="U62" s="60"/>
      <c r="V62" s="11"/>
      <c r="W62" s="48">
        <v>86378.13</v>
      </c>
      <c r="X62" s="11"/>
      <c r="Y62" s="48">
        <v>0</v>
      </c>
      <c r="Z62" s="59"/>
      <c r="AA62" s="59"/>
      <c r="AB62" s="114">
        <f>VLOOKUP(B62,'[2]JV 29.02.2024 16_Bimed_final'!$A$2:$AA$62,26,0)</f>
        <v>57</v>
      </c>
      <c r="AC62" s="114" t="str">
        <f>VLOOKUP(B62,'[2]JV 29.02.2024 16_Bimed_final'!$A$2:$AA$62,27,0)</f>
        <v>23.02.2024</v>
      </c>
      <c r="AD62" s="48" t="s">
        <v>565</v>
      </c>
      <c r="AE62" s="48"/>
      <c r="AF62" s="12"/>
      <c r="AG62" s="15"/>
      <c r="AH62" s="12">
        <v>4.9768999999999997</v>
      </c>
      <c r="AI62" s="12"/>
      <c r="AJ62" s="12"/>
      <c r="AK62" s="12"/>
      <c r="AL62" s="12"/>
    </row>
    <row r="63" spans="2:38" s="3" customFormat="1" x14ac:dyDescent="0.2">
      <c r="B63" s="98" t="s">
        <v>541</v>
      </c>
      <c r="C63" s="12" t="b">
        <f t="shared" si="1"/>
        <v>0</v>
      </c>
      <c r="D63" s="119" t="s">
        <v>443</v>
      </c>
      <c r="E63" s="48" t="s">
        <v>207</v>
      </c>
      <c r="F63" s="98" t="s">
        <v>208</v>
      </c>
      <c r="G63" s="48" t="s">
        <v>200</v>
      </c>
      <c r="H63" s="38">
        <f t="shared" si="2"/>
        <v>137606.01</v>
      </c>
      <c r="I63" s="38">
        <v>0</v>
      </c>
      <c r="J63" s="38">
        <v>0</v>
      </c>
      <c r="K63" s="11"/>
      <c r="L63" s="11"/>
      <c r="M63" s="11"/>
      <c r="N63" s="11"/>
      <c r="O63" s="11"/>
      <c r="P63" s="11">
        <v>0</v>
      </c>
      <c r="Q63" s="11"/>
      <c r="R63" s="11"/>
      <c r="S63" s="59"/>
      <c r="T63" s="59"/>
      <c r="U63" s="60"/>
      <c r="V63" s="11"/>
      <c r="W63" s="48">
        <v>137606.01</v>
      </c>
      <c r="X63" s="11"/>
      <c r="Y63" s="48">
        <v>0</v>
      </c>
      <c r="Z63" s="59"/>
      <c r="AA63" s="59"/>
      <c r="AB63" s="114">
        <f>VLOOKUP(B63,'[2]JV 29.02.2024 16_Bimed_final'!$A$2:$AA$62,26,0)</f>
        <v>58</v>
      </c>
      <c r="AC63" s="114" t="str">
        <f>VLOOKUP(B63,'[2]JV 29.02.2024 16_Bimed_final'!$A$2:$AA$62,27,0)</f>
        <v>23.02.2024</v>
      </c>
      <c r="AD63" s="48" t="s">
        <v>565</v>
      </c>
      <c r="AE63" s="48"/>
      <c r="AF63" s="12"/>
      <c r="AG63" s="15"/>
      <c r="AH63" s="12">
        <v>4.9768999999999997</v>
      </c>
      <c r="AI63" s="12"/>
      <c r="AJ63" s="12"/>
      <c r="AK63" s="12"/>
      <c r="AL63" s="12"/>
    </row>
    <row r="64" spans="2:38" s="3" customFormat="1" x14ac:dyDescent="0.2">
      <c r="B64" s="98" t="s">
        <v>542</v>
      </c>
      <c r="C64" s="12" t="b">
        <f t="shared" si="1"/>
        <v>0</v>
      </c>
      <c r="D64" s="119" t="s">
        <v>437</v>
      </c>
      <c r="E64" s="48" t="s">
        <v>203</v>
      </c>
      <c r="F64" s="98" t="s">
        <v>204</v>
      </c>
      <c r="G64" s="48" t="s">
        <v>200</v>
      </c>
      <c r="H64" s="38">
        <f t="shared" si="2"/>
        <v>130295.22</v>
      </c>
      <c r="I64" s="38">
        <v>0</v>
      </c>
      <c r="J64" s="38">
        <v>0</v>
      </c>
      <c r="K64" s="11"/>
      <c r="L64" s="11"/>
      <c r="M64" s="11"/>
      <c r="N64" s="11"/>
      <c r="O64" s="11"/>
      <c r="P64" s="11">
        <v>0</v>
      </c>
      <c r="Q64" s="11"/>
      <c r="R64" s="11"/>
      <c r="S64" s="59"/>
      <c r="T64" s="59"/>
      <c r="U64" s="60"/>
      <c r="V64" s="11"/>
      <c r="W64" s="48">
        <v>130295.22</v>
      </c>
      <c r="X64" s="11"/>
      <c r="Y64" s="48">
        <v>0</v>
      </c>
      <c r="Z64" s="59"/>
      <c r="AA64" s="59"/>
      <c r="AB64" s="114">
        <f>VLOOKUP(B64,'[2]JV 29.02.2024 16_Bimed_final'!$A$2:$AA$62,26,0)</f>
        <v>59</v>
      </c>
      <c r="AC64" s="114" t="str">
        <f>VLOOKUP(B64,'[2]JV 29.02.2024 16_Bimed_final'!$A$2:$AA$62,27,0)</f>
        <v>27.02.2024</v>
      </c>
      <c r="AD64" s="48" t="s">
        <v>565</v>
      </c>
      <c r="AE64" s="48"/>
      <c r="AF64" s="12"/>
      <c r="AG64" s="15"/>
      <c r="AH64" s="12">
        <v>4.9730999999999996</v>
      </c>
      <c r="AI64" s="12"/>
      <c r="AJ64" s="12"/>
      <c r="AK64" s="12"/>
      <c r="AL64" s="12"/>
    </row>
    <row r="65" spans="1:38" s="3" customFormat="1" x14ac:dyDescent="0.2">
      <c r="B65" s="98" t="s">
        <v>543</v>
      </c>
      <c r="C65" s="12" t="b">
        <f t="shared" si="1"/>
        <v>0</v>
      </c>
      <c r="D65" s="119" t="s">
        <v>434</v>
      </c>
      <c r="E65" s="48" t="s">
        <v>201</v>
      </c>
      <c r="F65" s="98" t="s">
        <v>202</v>
      </c>
      <c r="G65" s="48" t="s">
        <v>200</v>
      </c>
      <c r="H65" s="38">
        <f t="shared" si="2"/>
        <v>49611.62</v>
      </c>
      <c r="I65" s="38">
        <v>0</v>
      </c>
      <c r="J65" s="38">
        <v>0</v>
      </c>
      <c r="K65" s="11"/>
      <c r="L65" s="11"/>
      <c r="M65" s="11"/>
      <c r="N65" s="11"/>
      <c r="O65" s="11"/>
      <c r="P65" s="11">
        <v>0</v>
      </c>
      <c r="Q65" s="11"/>
      <c r="R65" s="11"/>
      <c r="S65" s="59"/>
      <c r="T65" s="59"/>
      <c r="U65" s="60"/>
      <c r="V65" s="11"/>
      <c r="W65" s="48">
        <v>49611.62</v>
      </c>
      <c r="X65" s="11"/>
      <c r="Y65" s="48">
        <v>0</v>
      </c>
      <c r="Z65" s="59"/>
      <c r="AA65" s="59"/>
      <c r="AB65" s="114">
        <f>VLOOKUP(B65,'[2]JV 29.02.2024 16_Bimed_final'!$A$2:$AA$62,26,0)</f>
        <v>60</v>
      </c>
      <c r="AC65" s="114" t="str">
        <f>VLOOKUP(B65,'[2]JV 29.02.2024 16_Bimed_final'!$A$2:$AA$62,27,0)</f>
        <v>28.02.2024</v>
      </c>
      <c r="AD65" s="48" t="s">
        <v>565</v>
      </c>
      <c r="AE65" s="48"/>
      <c r="AF65" s="12"/>
      <c r="AG65" s="15"/>
      <c r="AH65" s="12">
        <v>4.9686000000000003</v>
      </c>
      <c r="AI65" s="12"/>
      <c r="AJ65" s="12"/>
      <c r="AK65" s="12"/>
      <c r="AL65" s="12"/>
    </row>
    <row r="66" spans="1:38" s="3" customFormat="1" x14ac:dyDescent="0.2">
      <c r="B66" s="98" t="s">
        <v>544</v>
      </c>
      <c r="C66" s="12" t="b">
        <f t="shared" si="1"/>
        <v>0</v>
      </c>
      <c r="D66" s="119" t="s">
        <v>438</v>
      </c>
      <c r="E66" s="48" t="s">
        <v>198</v>
      </c>
      <c r="F66" s="98" t="s">
        <v>199</v>
      </c>
      <c r="G66" s="48" t="s">
        <v>200</v>
      </c>
      <c r="H66" s="38">
        <f t="shared" si="2"/>
        <v>74301.5</v>
      </c>
      <c r="I66" s="38">
        <v>0</v>
      </c>
      <c r="J66" s="38">
        <v>0</v>
      </c>
      <c r="K66" s="11"/>
      <c r="L66" s="11"/>
      <c r="M66" s="11"/>
      <c r="N66" s="11"/>
      <c r="O66" s="11"/>
      <c r="P66" s="11">
        <v>0</v>
      </c>
      <c r="Q66" s="11"/>
      <c r="R66" s="11"/>
      <c r="S66" s="59"/>
      <c r="T66" s="59"/>
      <c r="U66" s="60"/>
      <c r="V66" s="11"/>
      <c r="W66" s="48">
        <v>74301.5</v>
      </c>
      <c r="X66" s="11"/>
      <c r="Y66" s="48">
        <v>0</v>
      </c>
      <c r="Z66" s="59"/>
      <c r="AA66" s="59"/>
      <c r="AB66" s="114">
        <f>VLOOKUP(B66,'[2]JV 29.02.2024 16_Bimed_final'!$A$2:$AA$62,26,0)</f>
        <v>61</v>
      </c>
      <c r="AC66" s="114" t="str">
        <f>VLOOKUP(B66,'[2]JV 29.02.2024 16_Bimed_final'!$A$2:$AA$62,27,0)</f>
        <v>29.02.2024</v>
      </c>
      <c r="AD66" s="48" t="s">
        <v>565</v>
      </c>
      <c r="AE66" s="48"/>
      <c r="AF66" s="12"/>
      <c r="AG66" s="15"/>
      <c r="AH66" s="12">
        <v>4.97</v>
      </c>
      <c r="AI66" s="12"/>
      <c r="AJ66" s="12"/>
      <c r="AK66" s="12"/>
      <c r="AL66" s="12"/>
    </row>
    <row r="67" spans="1:38" s="3" customFormat="1" x14ac:dyDescent="0.2">
      <c r="B67" s="98" t="s">
        <v>545</v>
      </c>
      <c r="C67" s="12" t="b">
        <f t="shared" si="1"/>
        <v>0</v>
      </c>
      <c r="D67" s="119" t="s">
        <v>440</v>
      </c>
      <c r="E67" s="48" t="s">
        <v>557</v>
      </c>
      <c r="F67" s="98" t="s">
        <v>563</v>
      </c>
      <c r="G67" s="48" t="s">
        <v>212</v>
      </c>
      <c r="H67" s="38">
        <f t="shared" si="2"/>
        <v>149751.22</v>
      </c>
      <c r="I67" s="38">
        <v>0</v>
      </c>
      <c r="J67" s="38">
        <v>0</v>
      </c>
      <c r="K67" s="11"/>
      <c r="L67" s="11"/>
      <c r="M67" s="11"/>
      <c r="N67" s="11"/>
      <c r="O67" s="11"/>
      <c r="P67" s="11">
        <v>0</v>
      </c>
      <c r="Q67" s="11"/>
      <c r="R67" s="11"/>
      <c r="S67" s="59"/>
      <c r="T67" s="59"/>
      <c r="U67" s="60"/>
      <c r="V67" s="11"/>
      <c r="W67" s="48">
        <v>0</v>
      </c>
      <c r="X67" s="11"/>
      <c r="Y67" s="48">
        <v>149751.22</v>
      </c>
      <c r="Z67" s="59"/>
      <c r="AA67" s="59"/>
      <c r="AB67" s="114">
        <f>VLOOKUP(B67,'[2]JV 29.02.2024 16_Bimed_final'!$A$2:$AA$62,26,0)</f>
        <v>34</v>
      </c>
      <c r="AC67" s="114" t="str">
        <f>VLOOKUP(B67,'[2]JV 29.02.2024 16_Bimed_final'!$A$2:$AA$62,27,0)</f>
        <v>02.02.2024</v>
      </c>
      <c r="AD67" s="48" t="s">
        <v>564</v>
      </c>
      <c r="AE67" s="48"/>
      <c r="AF67" s="12"/>
      <c r="AG67" s="15"/>
      <c r="AH67" s="12">
        <v>5.7206999999999999</v>
      </c>
      <c r="AI67" s="12"/>
      <c r="AJ67" s="12"/>
      <c r="AK67" s="12"/>
      <c r="AL67" s="12"/>
    </row>
    <row r="68" spans="1:38" s="3" customFormat="1" x14ac:dyDescent="0.2">
      <c r="B68" s="98" t="s">
        <v>546</v>
      </c>
      <c r="C68" s="12" t="b">
        <f t="shared" si="1"/>
        <v>0</v>
      </c>
      <c r="D68" s="119" t="s">
        <v>448</v>
      </c>
      <c r="E68" s="48" t="s">
        <v>211</v>
      </c>
      <c r="F68" s="98">
        <v>8430026332</v>
      </c>
      <c r="G68" s="48" t="s">
        <v>212</v>
      </c>
      <c r="H68" s="38">
        <f t="shared" si="2"/>
        <v>96972.58</v>
      </c>
      <c r="I68" s="38">
        <v>0</v>
      </c>
      <c r="J68" s="38">
        <v>0</v>
      </c>
      <c r="K68" s="11"/>
      <c r="L68" s="11"/>
      <c r="M68" s="11"/>
      <c r="N68" s="11"/>
      <c r="O68" s="11"/>
      <c r="P68" s="11">
        <v>0</v>
      </c>
      <c r="Q68" s="11"/>
      <c r="R68" s="11"/>
      <c r="S68" s="59"/>
      <c r="T68" s="59"/>
      <c r="U68" s="60"/>
      <c r="V68" s="11"/>
      <c r="W68" s="48">
        <v>0</v>
      </c>
      <c r="X68" s="11"/>
      <c r="Y68" s="48">
        <v>96972.58</v>
      </c>
      <c r="Z68" s="59"/>
      <c r="AA68" s="59"/>
      <c r="AB68" s="114">
        <f>VLOOKUP(B68,'[2]JV 29.02.2024 16_Bimed_final'!$A$2:$AA$62,26,0)</f>
        <v>40</v>
      </c>
      <c r="AC68" s="114" t="str">
        <f>VLOOKUP(B68,'[2]JV 29.02.2024 16_Bimed_final'!$A$2:$AA$62,27,0)</f>
        <v>09.02.2024</v>
      </c>
      <c r="AD68" s="48" t="s">
        <v>565</v>
      </c>
      <c r="AE68" s="48"/>
      <c r="AF68" s="12"/>
      <c r="AG68" s="15"/>
      <c r="AH68" s="12">
        <v>4.9265999999999996</v>
      </c>
      <c r="AI68" s="12"/>
      <c r="AJ68" s="12"/>
      <c r="AK68" s="12"/>
      <c r="AL68" s="12"/>
    </row>
    <row r="69" spans="1:38" s="3" customFormat="1" x14ac:dyDescent="0.2">
      <c r="B69" s="98" t="s">
        <v>547</v>
      </c>
      <c r="C69" s="12" t="b">
        <f t="shared" si="1"/>
        <v>0</v>
      </c>
      <c r="D69" s="119" t="s">
        <v>448</v>
      </c>
      <c r="E69" s="48" t="s">
        <v>211</v>
      </c>
      <c r="F69" s="98">
        <v>8430026332</v>
      </c>
      <c r="G69" s="48" t="s">
        <v>212</v>
      </c>
      <c r="H69" s="38">
        <f t="shared" si="2"/>
        <v>52417.84</v>
      </c>
      <c r="I69" s="38">
        <v>0</v>
      </c>
      <c r="J69" s="38">
        <v>0</v>
      </c>
      <c r="K69" s="11"/>
      <c r="L69" s="11"/>
      <c r="M69" s="11"/>
      <c r="N69" s="11"/>
      <c r="O69" s="11"/>
      <c r="P69" s="11">
        <v>0</v>
      </c>
      <c r="Q69" s="11"/>
      <c r="R69" s="11"/>
      <c r="S69" s="59"/>
      <c r="T69" s="59"/>
      <c r="U69" s="60"/>
      <c r="V69" s="11"/>
      <c r="W69" s="48">
        <v>0</v>
      </c>
      <c r="X69" s="11"/>
      <c r="Y69" s="48">
        <v>52417.84</v>
      </c>
      <c r="Z69" s="59"/>
      <c r="AA69" s="59"/>
      <c r="AB69" s="114">
        <f>VLOOKUP(B69,'[2]JV 29.02.2024 16_Bimed_final'!$A$2:$AA$62,26,0)</f>
        <v>41</v>
      </c>
      <c r="AC69" s="114" t="str">
        <f>VLOOKUP(B69,'[2]JV 29.02.2024 16_Bimed_final'!$A$2:$AA$62,27,0)</f>
        <v>09.02.2024</v>
      </c>
      <c r="AD69" s="48" t="s">
        <v>565</v>
      </c>
      <c r="AE69" s="48"/>
      <c r="AF69" s="12"/>
      <c r="AG69" s="15"/>
      <c r="AH69" s="12">
        <v>4.9265999999999996</v>
      </c>
      <c r="AI69" s="12"/>
      <c r="AJ69" s="12"/>
      <c r="AK69" s="12"/>
      <c r="AL69" s="12"/>
    </row>
    <row r="70" spans="1:38" s="3" customFormat="1" x14ac:dyDescent="0.2">
      <c r="B70" s="98" t="s">
        <v>548</v>
      </c>
      <c r="C70" s="12" t="b">
        <f t="shared" si="1"/>
        <v>0</v>
      </c>
      <c r="D70" s="119" t="s">
        <v>443</v>
      </c>
      <c r="E70" s="48" t="s">
        <v>211</v>
      </c>
      <c r="F70" s="98">
        <v>8430026332</v>
      </c>
      <c r="G70" s="48" t="s">
        <v>212</v>
      </c>
      <c r="H70" s="38">
        <f t="shared" si="2"/>
        <v>36433.199999999997</v>
      </c>
      <c r="I70" s="38">
        <v>0</v>
      </c>
      <c r="J70" s="38">
        <v>0</v>
      </c>
      <c r="K70" s="11"/>
      <c r="L70" s="11"/>
      <c r="M70" s="11"/>
      <c r="N70" s="11"/>
      <c r="O70" s="11"/>
      <c r="P70" s="11">
        <v>0</v>
      </c>
      <c r="Q70" s="11"/>
      <c r="R70" s="11"/>
      <c r="S70" s="59"/>
      <c r="T70" s="59"/>
      <c r="U70" s="60"/>
      <c r="V70" s="11"/>
      <c r="W70" s="48">
        <v>0</v>
      </c>
      <c r="X70" s="11"/>
      <c r="Y70" s="48">
        <v>36433.199999999997</v>
      </c>
      <c r="Z70" s="59"/>
      <c r="AA70" s="59"/>
      <c r="AB70" s="114">
        <f>VLOOKUP(B70,'[2]JV 29.02.2024 16_Bimed_final'!$A$2:$AA$62,26,0)</f>
        <v>55</v>
      </c>
      <c r="AC70" s="114" t="str">
        <f>VLOOKUP(B70,'[2]JV 29.02.2024 16_Bimed_final'!$A$2:$AA$62,27,0)</f>
        <v>23.02.2024</v>
      </c>
      <c r="AD70" s="48" t="s">
        <v>565</v>
      </c>
      <c r="AE70" s="48"/>
      <c r="AF70" s="12"/>
      <c r="AG70" s="15"/>
      <c r="AH70" s="12">
        <v>4.9768999999999997</v>
      </c>
      <c r="AI70" s="12"/>
      <c r="AJ70" s="12"/>
      <c r="AK70" s="12"/>
      <c r="AL70" s="12"/>
    </row>
    <row r="71" spans="1:38" s="3" customFormat="1" x14ac:dyDescent="0.2">
      <c r="B71" s="98" t="s">
        <v>549</v>
      </c>
      <c r="C71" s="12" t="b">
        <f t="shared" si="1"/>
        <v>0</v>
      </c>
      <c r="D71" s="119" t="s">
        <v>443</v>
      </c>
      <c r="E71" s="48" t="s">
        <v>211</v>
      </c>
      <c r="F71" s="98">
        <v>8430026332</v>
      </c>
      <c r="G71" s="48" t="s">
        <v>212</v>
      </c>
      <c r="H71" s="38">
        <f t="shared" si="2"/>
        <v>69981.929999999993</v>
      </c>
      <c r="I71" s="38">
        <v>0</v>
      </c>
      <c r="J71" s="38">
        <v>0</v>
      </c>
      <c r="K71" s="11"/>
      <c r="L71" s="11"/>
      <c r="M71" s="11"/>
      <c r="N71" s="11"/>
      <c r="O71" s="11"/>
      <c r="P71" s="11">
        <v>0</v>
      </c>
      <c r="Q71" s="11"/>
      <c r="R71" s="11"/>
      <c r="S71" s="59"/>
      <c r="T71" s="59"/>
      <c r="U71" s="60"/>
      <c r="V71" s="11"/>
      <c r="W71" s="48">
        <v>0</v>
      </c>
      <c r="X71" s="11"/>
      <c r="Y71" s="48">
        <v>69981.929999999993</v>
      </c>
      <c r="Z71" s="59"/>
      <c r="AA71" s="59"/>
      <c r="AB71" s="114">
        <f>VLOOKUP(B71,'[2]JV 29.02.2024 16_Bimed_final'!$A$2:$AA$62,26,0)</f>
        <v>56</v>
      </c>
      <c r="AC71" s="114" t="str">
        <f>VLOOKUP(B71,'[2]JV 29.02.2024 16_Bimed_final'!$A$2:$AA$62,27,0)</f>
        <v>23.02.2024</v>
      </c>
      <c r="AD71" s="48" t="s">
        <v>565</v>
      </c>
      <c r="AE71" s="48"/>
      <c r="AF71" s="12"/>
      <c r="AG71" s="15"/>
      <c r="AH71" s="12">
        <v>4.9768999999999997</v>
      </c>
      <c r="AI71" s="12"/>
      <c r="AJ71" s="12"/>
      <c r="AK71" s="12"/>
      <c r="AL71" s="12"/>
    </row>
    <row r="72" spans="1:38" s="3" customFormat="1" x14ac:dyDescent="0.2">
      <c r="B72" s="98" t="s">
        <v>550</v>
      </c>
      <c r="C72" s="12" t="b">
        <f t="shared" si="1"/>
        <v>0</v>
      </c>
      <c r="D72" s="119" t="s">
        <v>434</v>
      </c>
      <c r="E72" s="48" t="s">
        <v>211</v>
      </c>
      <c r="F72" s="98">
        <v>8430026332</v>
      </c>
      <c r="G72" s="48" t="s">
        <v>212</v>
      </c>
      <c r="H72" s="38">
        <f t="shared" si="2"/>
        <v>337.02</v>
      </c>
      <c r="I72" s="38">
        <v>0</v>
      </c>
      <c r="J72" s="38">
        <v>0</v>
      </c>
      <c r="K72" s="11"/>
      <c r="L72" s="11"/>
      <c r="M72" s="11"/>
      <c r="N72" s="11"/>
      <c r="O72" s="11"/>
      <c r="P72" s="11">
        <v>0</v>
      </c>
      <c r="Q72" s="11"/>
      <c r="R72" s="11"/>
      <c r="S72" s="59"/>
      <c r="T72" s="59"/>
      <c r="U72" s="60"/>
      <c r="V72" s="11"/>
      <c r="W72" s="48">
        <v>0</v>
      </c>
      <c r="X72" s="11"/>
      <c r="Y72" s="48">
        <v>337.02</v>
      </c>
      <c r="Z72" s="59"/>
      <c r="AA72" s="59"/>
      <c r="AB72" s="114">
        <f>VLOOKUP(B72,'[2]JV 29.02.2024 16_Bimed_final'!$A$2:$AA$62,26,0)</f>
        <v>18000001</v>
      </c>
      <c r="AC72" s="114" t="str">
        <f>VLOOKUP(B72,'[2]JV 29.02.2024 16_Bimed_final'!$A$2:$AA$62,27,0)</f>
        <v>28.02.2024</v>
      </c>
      <c r="AD72" s="48" t="s">
        <v>565</v>
      </c>
      <c r="AE72" s="48"/>
      <c r="AF72" s="12"/>
      <c r="AG72" s="15"/>
      <c r="AH72" s="12">
        <v>4.9686000000000003</v>
      </c>
      <c r="AI72" s="12"/>
      <c r="AJ72" s="12"/>
      <c r="AK72" s="12"/>
      <c r="AL72" s="12"/>
    </row>
    <row r="73" spans="1:38" s="3" customFormat="1" x14ac:dyDescent="0.2">
      <c r="B73" s="98" t="s">
        <v>572</v>
      </c>
      <c r="C73" s="12" t="b">
        <f>B73=B71</f>
        <v>0</v>
      </c>
      <c r="D73" s="48" t="s">
        <v>573</v>
      </c>
      <c r="E73" s="48" t="s">
        <v>213</v>
      </c>
      <c r="F73" s="98"/>
      <c r="G73" s="48" t="s">
        <v>194</v>
      </c>
      <c r="H73" s="38">
        <f>SUM(I73:M73)</f>
        <v>1067.49</v>
      </c>
      <c r="I73" s="38">
        <v>897.05</v>
      </c>
      <c r="J73" s="38">
        <v>170.44</v>
      </c>
      <c r="K73" s="11"/>
      <c r="L73" s="38"/>
      <c r="M73" s="38"/>
      <c r="N73" s="11"/>
      <c r="O73" s="11"/>
      <c r="P73" s="11"/>
      <c r="Q73" s="11"/>
      <c r="R73" s="11"/>
      <c r="S73" s="59"/>
      <c r="T73" s="59"/>
      <c r="U73" s="60"/>
      <c r="V73" s="11"/>
      <c r="W73" s="48"/>
      <c r="X73" s="11"/>
      <c r="Y73" s="48"/>
      <c r="Z73" s="59"/>
      <c r="AA73" s="59"/>
      <c r="AB73" s="48"/>
      <c r="AC73" s="48"/>
      <c r="AD73" s="48"/>
      <c r="AE73" s="48"/>
      <c r="AF73" s="12"/>
      <c r="AG73" s="15"/>
      <c r="AH73" s="12"/>
      <c r="AI73" s="12"/>
      <c r="AJ73" s="12"/>
      <c r="AK73" s="12"/>
    </row>
    <row r="74" spans="1:38" s="3" customFormat="1" x14ac:dyDescent="0.2">
      <c r="B74" s="98" t="s">
        <v>572</v>
      </c>
      <c r="C74" s="12" t="b">
        <f>B74=B72</f>
        <v>0</v>
      </c>
      <c r="D74" s="48" t="s">
        <v>573</v>
      </c>
      <c r="E74" s="48" t="s">
        <v>213</v>
      </c>
      <c r="F74" s="98"/>
      <c r="G74" s="48" t="s">
        <v>574</v>
      </c>
      <c r="H74" s="38">
        <f>SUM(I74:M74)</f>
        <v>6663.29</v>
      </c>
      <c r="I74" s="38"/>
      <c r="J74" s="38"/>
      <c r="K74" s="11"/>
      <c r="L74" s="38">
        <v>6113.11</v>
      </c>
      <c r="M74" s="38">
        <v>550.17999999999995</v>
      </c>
      <c r="N74" s="11"/>
      <c r="O74" s="11"/>
      <c r="P74" s="11"/>
      <c r="Q74" s="11"/>
      <c r="R74" s="11"/>
      <c r="S74" s="59"/>
      <c r="T74" s="59"/>
      <c r="U74" s="60"/>
      <c r="V74" s="11"/>
      <c r="W74" s="48"/>
      <c r="X74" s="11"/>
      <c r="Y74" s="48"/>
      <c r="Z74" s="59"/>
      <c r="AA74" s="59"/>
      <c r="AB74" s="48"/>
      <c r="AC74" s="48"/>
      <c r="AD74" s="48"/>
      <c r="AE74" s="48"/>
      <c r="AF74" s="12"/>
      <c r="AG74" s="15"/>
      <c r="AH74" s="12"/>
      <c r="AI74" s="12"/>
      <c r="AJ74" s="12"/>
      <c r="AK74" s="12"/>
    </row>
    <row r="75" spans="1:38" s="3" customFormat="1" x14ac:dyDescent="0.2">
      <c r="A75" s="1"/>
      <c r="B75" s="13"/>
      <c r="C75" s="13"/>
      <c r="D75" s="13"/>
      <c r="E75" s="13"/>
      <c r="F75" s="13"/>
      <c r="G75" s="13"/>
      <c r="H75" s="14">
        <f>SUM(H13:H74)</f>
        <v>1823968.4481000002</v>
      </c>
      <c r="I75" s="14">
        <f>SUM(I13:I72)</f>
        <v>28356.530000000002</v>
      </c>
      <c r="J75" s="14">
        <f>SUM(J13:J72)</f>
        <v>5387.78</v>
      </c>
      <c r="K75" s="14">
        <f>SUM(K13:K74)</f>
        <v>-2.1900000000201203E-2</v>
      </c>
      <c r="L75" s="14">
        <f>SUM(L13:L74)</f>
        <v>6113.11</v>
      </c>
      <c r="M75" s="14">
        <f>SUM(M13:M74)</f>
        <v>550.17999999999995</v>
      </c>
      <c r="N75" s="14">
        <f>SUM(N13:N74)</f>
        <v>0</v>
      </c>
      <c r="O75" s="14">
        <f>SUM(O13:O74)</f>
        <v>0</v>
      </c>
      <c r="P75" s="14">
        <f>SUM(P13:P74)</f>
        <v>9811.0300000000025</v>
      </c>
      <c r="Q75" s="14">
        <f>SUM(Q13:Q74)</f>
        <v>0</v>
      </c>
      <c r="R75" s="14">
        <f>SUM(R13:R74)</f>
        <v>0</v>
      </c>
      <c r="S75" s="14">
        <f>SUM(S13:S74)</f>
        <v>0</v>
      </c>
      <c r="T75" s="14">
        <f>SUM(T13:T74)</f>
        <v>0</v>
      </c>
      <c r="U75" s="14">
        <f>SUM(U13:U74)</f>
        <v>0</v>
      </c>
      <c r="V75" s="14">
        <f>SUM(V13:V74)</f>
        <v>0</v>
      </c>
      <c r="W75" s="14">
        <f>SUM(W13:W74)</f>
        <v>1366788.5600000003</v>
      </c>
      <c r="X75" s="14">
        <f>SUM(X13:X74)</f>
        <v>0</v>
      </c>
      <c r="Y75" s="14">
        <f>SUM(Y13:Y74)</f>
        <v>405893.79000000004</v>
      </c>
      <c r="Z75" s="14">
        <f>SUM(Z13:Z72)</f>
        <v>0</v>
      </c>
      <c r="AA75" s="14">
        <f>SUM(AA13:AA72)</f>
        <v>0</v>
      </c>
      <c r="AB75" s="13"/>
      <c r="AC75" s="13"/>
      <c r="AD75" s="13"/>
      <c r="AE75" s="13"/>
      <c r="AF75" s="13"/>
      <c r="AG75" s="13"/>
      <c r="AH75" s="13"/>
      <c r="AI75" s="13"/>
      <c r="AJ75" s="13"/>
      <c r="AK75" s="13"/>
    </row>
    <row r="76" spans="1:38" s="3" customFormat="1" x14ac:dyDescent="0.2">
      <c r="A76" s="1"/>
      <c r="I76" s="31">
        <f>I75+I74</f>
        <v>28356.530000000002</v>
      </c>
      <c r="J76" s="31">
        <f>J75+J74</f>
        <v>5387.78</v>
      </c>
      <c r="K76" s="31">
        <f t="shared" ref="K76" si="3">K75+K74</f>
        <v>-2.1900000000201203E-2</v>
      </c>
    </row>
    <row r="77" spans="1:38" s="3" customFormat="1" x14ac:dyDescent="0.2">
      <c r="A77" s="1"/>
    </row>
    <row r="78" spans="1:38" s="3" customFormat="1" x14ac:dyDescent="0.2">
      <c r="A78" s="1"/>
      <c r="I78" s="31"/>
      <c r="J78" s="31"/>
      <c r="P78" s="32"/>
      <c r="U78" s="32"/>
      <c r="W78" s="32"/>
    </row>
    <row r="79" spans="1:38" s="3" customFormat="1" ht="10.8" thickBot="1" x14ac:dyDescent="0.25">
      <c r="A79" s="1"/>
      <c r="K79"/>
      <c r="L79"/>
      <c r="M79"/>
      <c r="N79"/>
      <c r="O79"/>
      <c r="P79"/>
      <c r="Q79"/>
      <c r="R79"/>
      <c r="S79"/>
      <c r="T79"/>
      <c r="U79"/>
      <c r="V79"/>
      <c r="W79"/>
      <c r="X79"/>
    </row>
    <row r="80" spans="1:38" s="3" customFormat="1" x14ac:dyDescent="0.2">
      <c r="A80" s="1"/>
      <c r="E80" s="28" t="s">
        <v>214</v>
      </c>
      <c r="F80" s="29">
        <f>J75</f>
        <v>5387.78</v>
      </c>
      <c r="K80"/>
      <c r="L80" s="74"/>
      <c r="M80"/>
      <c r="N80"/>
      <c r="O80"/>
      <c r="P80"/>
      <c r="Q80"/>
      <c r="R80"/>
      <c r="S80"/>
      <c r="T80"/>
      <c r="U80"/>
      <c r="V80"/>
      <c r="W80" s="62"/>
      <c r="X80"/>
    </row>
    <row r="81" spans="1:24" s="3" customFormat="1" x14ac:dyDescent="0.2">
      <c r="A81" s="1"/>
      <c r="E81" s="30" t="s">
        <v>258</v>
      </c>
      <c r="F81" s="47">
        <f>J74+M74</f>
        <v>550.17999999999995</v>
      </c>
      <c r="K81"/>
      <c r="L81" s="74"/>
      <c r="M81"/>
      <c r="N81"/>
      <c r="O81"/>
      <c r="P81"/>
      <c r="Q81"/>
      <c r="R81"/>
      <c r="S81" s="61"/>
      <c r="T81"/>
      <c r="U81"/>
      <c r="V81" s="62"/>
      <c r="W81"/>
      <c r="X81"/>
    </row>
    <row r="82" spans="1:24" s="3" customFormat="1" x14ac:dyDescent="0.2">
      <c r="A82" s="1"/>
      <c r="E82" s="30" t="s">
        <v>215</v>
      </c>
      <c r="F82" s="36">
        <f>'PJ_02.2024'!AD261</f>
        <v>1814.08</v>
      </c>
      <c r="K82"/>
      <c r="L82"/>
      <c r="M82"/>
      <c r="N82"/>
      <c r="O82"/>
      <c r="P82"/>
      <c r="Q82"/>
      <c r="R82"/>
      <c r="S82" s="61"/>
      <c r="T82"/>
      <c r="U82"/>
      <c r="V82" s="62"/>
      <c r="W82" s="61"/>
      <c r="X82"/>
    </row>
    <row r="83" spans="1:24" s="3" customFormat="1" x14ac:dyDescent="0.2">
      <c r="A83" s="1"/>
      <c r="E83" s="30" t="s">
        <v>216</v>
      </c>
      <c r="F83" s="36">
        <f>'PJ_02.2024'!AA261</f>
        <v>199.19</v>
      </c>
      <c r="K83"/>
      <c r="L83"/>
      <c r="M83"/>
      <c r="N83"/>
      <c r="O83"/>
      <c r="P83"/>
      <c r="Q83"/>
      <c r="R83"/>
      <c r="S83"/>
      <c r="T83"/>
      <c r="U83"/>
      <c r="V83" s="62"/>
      <c r="W83"/>
      <c r="X83"/>
    </row>
    <row r="84" spans="1:24" s="3" customFormat="1" x14ac:dyDescent="0.2">
      <c r="A84" s="1"/>
      <c r="E84" s="30" t="s">
        <v>217</v>
      </c>
      <c r="F84" s="36">
        <f>'PJ_02.2024'!AI261</f>
        <v>4008.4</v>
      </c>
      <c r="K84"/>
      <c r="L84"/>
      <c r="M84"/>
      <c r="N84"/>
      <c r="O84"/>
      <c r="P84"/>
      <c r="Q84"/>
      <c r="R84"/>
      <c r="S84" s="61"/>
      <c r="T84"/>
      <c r="U84"/>
      <c r="V84"/>
      <c r="W84" s="61"/>
      <c r="X84"/>
    </row>
    <row r="85" spans="1:24" s="3" customFormat="1" ht="10.8" thickBot="1" x14ac:dyDescent="0.25">
      <c r="A85" s="1"/>
      <c r="E85" s="35" t="s">
        <v>566</v>
      </c>
      <c r="F85" s="34">
        <f>F80+F81+F83+F82+F84</f>
        <v>11959.63</v>
      </c>
      <c r="H85" s="31"/>
      <c r="K85"/>
      <c r="L85"/>
      <c r="M85"/>
      <c r="N85"/>
      <c r="O85"/>
      <c r="P85"/>
      <c r="Q85"/>
      <c r="R85"/>
      <c r="S85" s="61"/>
      <c r="T85"/>
      <c r="U85"/>
      <c r="V85"/>
      <c r="W85"/>
      <c r="X85"/>
    </row>
    <row r="86" spans="1:24" s="3" customFormat="1" x14ac:dyDescent="0.2">
      <c r="A86" s="1"/>
      <c r="E86" s="3" t="s">
        <v>218</v>
      </c>
      <c r="F86" s="103">
        <v>12130.07</v>
      </c>
      <c r="H86" s="31"/>
      <c r="K86"/>
      <c r="L86"/>
      <c r="M86"/>
      <c r="N86"/>
      <c r="O86"/>
      <c r="P86"/>
      <c r="Q86"/>
      <c r="R86"/>
      <c r="S86" s="61"/>
      <c r="T86"/>
      <c r="U86"/>
      <c r="V86"/>
      <c r="W86"/>
      <c r="X86"/>
    </row>
    <row r="87" spans="1:24" s="3" customFormat="1" x14ac:dyDescent="0.2">
      <c r="A87" s="1"/>
      <c r="E87" s="3" t="s">
        <v>13</v>
      </c>
      <c r="F87" s="43">
        <f>F85-F86</f>
        <v>-170.44000000000051</v>
      </c>
      <c r="K87"/>
      <c r="L87"/>
      <c r="M87"/>
      <c r="N87"/>
      <c r="O87"/>
      <c r="P87"/>
      <c r="Q87"/>
      <c r="R87"/>
      <c r="S87" s="61"/>
      <c r="T87"/>
      <c r="U87"/>
      <c r="V87"/>
      <c r="W87"/>
      <c r="X87"/>
    </row>
    <row r="88" spans="1:24" s="3" customFormat="1" x14ac:dyDescent="0.2">
      <c r="A88" s="1"/>
    </row>
    <row r="89" spans="1:24" s="3" customFormat="1" x14ac:dyDescent="0.2">
      <c r="A89" s="1"/>
    </row>
    <row r="90" spans="1:24" s="3" customFormat="1" x14ac:dyDescent="0.2">
      <c r="A90" s="1"/>
    </row>
    <row r="91" spans="1:24" s="3" customFormat="1" x14ac:dyDescent="0.2">
      <c r="A91" s="1"/>
    </row>
    <row r="92" spans="1:24" s="3" customFormat="1" x14ac:dyDescent="0.2">
      <c r="A92" s="1"/>
    </row>
    <row r="93" spans="1:24" s="3" customFormat="1" x14ac:dyDescent="0.2">
      <c r="A93" s="1"/>
    </row>
    <row r="94" spans="1:24" s="3" customFormat="1" x14ac:dyDescent="0.2">
      <c r="A94" s="1"/>
    </row>
    <row r="95" spans="1:24" s="3" customFormat="1" x14ac:dyDescent="0.2">
      <c r="A95" s="1"/>
    </row>
    <row r="96" spans="1:24" s="3" customFormat="1" x14ac:dyDescent="0.2">
      <c r="A96" s="1"/>
    </row>
    <row r="97" spans="1:1" s="3" customFormat="1" x14ac:dyDescent="0.2">
      <c r="A97" s="1"/>
    </row>
    <row r="98" spans="1:1" s="3" customFormat="1" x14ac:dyDescent="0.2">
      <c r="A98" s="1"/>
    </row>
    <row r="99" spans="1:1" s="3" customFormat="1" x14ac:dyDescent="0.2">
      <c r="A99" s="1"/>
    </row>
    <row r="100" spans="1:1" s="3" customFormat="1" x14ac:dyDescent="0.2">
      <c r="A100" s="1"/>
    </row>
    <row r="101" spans="1:1" s="3" customFormat="1" x14ac:dyDescent="0.2">
      <c r="A101" s="1"/>
    </row>
    <row r="102" spans="1:1" s="3" customFormat="1" x14ac:dyDescent="0.2">
      <c r="A102" s="1"/>
    </row>
    <row r="103" spans="1:1" s="3" customFormat="1" x14ac:dyDescent="0.2">
      <c r="A103" s="1"/>
    </row>
    <row r="104" spans="1:1" s="3" customFormat="1" x14ac:dyDescent="0.2">
      <c r="A104" s="1"/>
    </row>
    <row r="105" spans="1:1" s="3" customFormat="1" x14ac:dyDescent="0.2">
      <c r="A105" s="1"/>
    </row>
    <row r="106" spans="1:1" s="3" customFormat="1" x14ac:dyDescent="0.2">
      <c r="A106" s="1"/>
    </row>
    <row r="107" spans="1:1" s="3" customFormat="1" x14ac:dyDescent="0.2">
      <c r="A107" s="1"/>
    </row>
    <row r="108" spans="1:1" s="3" customFormat="1" x14ac:dyDescent="0.2">
      <c r="A108" s="1"/>
    </row>
    <row r="109" spans="1:1" s="3" customFormat="1" x14ac:dyDescent="0.2">
      <c r="A109" s="1"/>
    </row>
    <row r="110" spans="1:1" s="3" customFormat="1" x14ac:dyDescent="0.2">
      <c r="A110" s="1"/>
    </row>
    <row r="111" spans="1:1" s="3" customFormat="1" x14ac:dyDescent="0.2">
      <c r="A111" s="1"/>
    </row>
    <row r="112" spans="1:1" s="3" customFormat="1" x14ac:dyDescent="0.2">
      <c r="A112" s="1"/>
    </row>
    <row r="113" spans="1:1" s="3" customFormat="1" x14ac:dyDescent="0.2">
      <c r="A113" s="1"/>
    </row>
    <row r="114" spans="1:1" s="3" customFormat="1" x14ac:dyDescent="0.2">
      <c r="A114" s="1"/>
    </row>
    <row r="115" spans="1:1" s="3" customFormat="1" x14ac:dyDescent="0.2">
      <c r="A115" s="1"/>
    </row>
    <row r="116" spans="1:1" s="3" customFormat="1" x14ac:dyDescent="0.2">
      <c r="A116" s="1"/>
    </row>
    <row r="117" spans="1:1" s="3" customFormat="1" x14ac:dyDescent="0.2">
      <c r="A117" s="1"/>
    </row>
    <row r="118" spans="1:1" s="3" customFormat="1" x14ac:dyDescent="0.2">
      <c r="A118" s="1"/>
    </row>
    <row r="119" spans="1:1" s="3" customFormat="1" x14ac:dyDescent="0.2">
      <c r="A119" s="1"/>
    </row>
    <row r="120" spans="1:1" s="3" customFormat="1" x14ac:dyDescent="0.2">
      <c r="A120" s="1"/>
    </row>
    <row r="121" spans="1:1" s="3" customFormat="1" x14ac:dyDescent="0.2">
      <c r="A121" s="1"/>
    </row>
    <row r="122" spans="1:1" s="3" customFormat="1" x14ac:dyDescent="0.2">
      <c r="A122" s="1"/>
    </row>
    <row r="123" spans="1:1" s="3" customFormat="1" x14ac:dyDescent="0.2">
      <c r="A123" s="1"/>
    </row>
    <row r="124" spans="1:1" s="3" customFormat="1" x14ac:dyDescent="0.2">
      <c r="A124" s="1"/>
    </row>
    <row r="125" spans="1:1" s="3" customFormat="1" x14ac:dyDescent="0.2">
      <c r="A125" s="1"/>
    </row>
    <row r="126" spans="1:1" s="3" customFormat="1" x14ac:dyDescent="0.2">
      <c r="A126" s="1"/>
    </row>
    <row r="127" spans="1:1" s="3" customFormat="1" x14ac:dyDescent="0.2">
      <c r="A127" s="1"/>
    </row>
    <row r="128" spans="1:1" s="3" customFormat="1" x14ac:dyDescent="0.2">
      <c r="A128" s="1"/>
    </row>
    <row r="129" spans="1:1" s="3" customFormat="1" x14ac:dyDescent="0.2">
      <c r="A129" s="1"/>
    </row>
    <row r="130" spans="1:1" s="3" customFormat="1" x14ac:dyDescent="0.2">
      <c r="A130" s="1"/>
    </row>
    <row r="131" spans="1:1" s="3" customFormat="1" x14ac:dyDescent="0.2">
      <c r="A131" s="1"/>
    </row>
    <row r="132" spans="1:1" s="3" customFormat="1" x14ac:dyDescent="0.2">
      <c r="A132" s="1"/>
    </row>
    <row r="133" spans="1:1" s="3" customFormat="1" x14ac:dyDescent="0.2">
      <c r="A133" s="1"/>
    </row>
    <row r="134" spans="1:1" s="3" customFormat="1" x14ac:dyDescent="0.2">
      <c r="A134" s="1"/>
    </row>
    <row r="135" spans="1:1" s="3" customFormat="1" x14ac:dyDescent="0.2">
      <c r="A135" s="1"/>
    </row>
    <row r="136" spans="1:1" s="3" customFormat="1" x14ac:dyDescent="0.2">
      <c r="A136" s="1"/>
    </row>
    <row r="137" spans="1:1" s="3" customFormat="1" x14ac:dyDescent="0.2">
      <c r="A137" s="1"/>
    </row>
    <row r="138" spans="1:1" s="3" customFormat="1" x14ac:dyDescent="0.2">
      <c r="A138" s="1"/>
    </row>
    <row r="139" spans="1:1" s="3" customFormat="1" x14ac:dyDescent="0.2">
      <c r="A139" s="1"/>
    </row>
    <row r="140" spans="1:1" s="3" customFormat="1" x14ac:dyDescent="0.2">
      <c r="A140" s="1"/>
    </row>
    <row r="141" spans="1:1" s="3" customFormat="1" x14ac:dyDescent="0.2">
      <c r="A141" s="1"/>
    </row>
    <row r="142" spans="1:1" s="3" customFormat="1" x14ac:dyDescent="0.2">
      <c r="A142" s="1"/>
    </row>
    <row r="143" spans="1:1" s="3" customFormat="1" x14ac:dyDescent="0.2">
      <c r="A143" s="1"/>
    </row>
    <row r="144" spans="1:1" s="3" customFormat="1" x14ac:dyDescent="0.2">
      <c r="A144" s="1"/>
    </row>
    <row r="145" spans="1:1" s="3" customFormat="1" x14ac:dyDescent="0.2">
      <c r="A145" s="1"/>
    </row>
    <row r="146" spans="1:1" s="3" customFormat="1" x14ac:dyDescent="0.2">
      <c r="A146" s="1"/>
    </row>
    <row r="147" spans="1:1" s="3" customFormat="1" x14ac:dyDescent="0.2">
      <c r="A147" s="1"/>
    </row>
    <row r="148" spans="1:1" s="3" customFormat="1" x14ac:dyDescent="0.2">
      <c r="A148" s="1"/>
    </row>
    <row r="149" spans="1:1" s="3" customFormat="1" x14ac:dyDescent="0.2">
      <c r="A149" s="1"/>
    </row>
    <row r="150" spans="1:1" s="3" customFormat="1" x14ac:dyDescent="0.2">
      <c r="A150" s="1"/>
    </row>
    <row r="151" spans="1:1" s="3" customFormat="1" x14ac:dyDescent="0.2">
      <c r="A151" s="1"/>
    </row>
    <row r="152" spans="1:1" s="3" customFormat="1" x14ac:dyDescent="0.2">
      <c r="A152" s="1"/>
    </row>
    <row r="153" spans="1:1" s="3" customFormat="1" x14ac:dyDescent="0.2">
      <c r="A153" s="1"/>
    </row>
    <row r="154" spans="1:1" s="3" customFormat="1" x14ac:dyDescent="0.2">
      <c r="A154" s="1"/>
    </row>
    <row r="155" spans="1:1" s="3" customFormat="1" x14ac:dyDescent="0.2">
      <c r="A155" s="1"/>
    </row>
    <row r="156" spans="1:1" s="3" customFormat="1" x14ac:dyDescent="0.2">
      <c r="A156" s="1"/>
    </row>
    <row r="157" spans="1:1" s="3" customFormat="1" x14ac:dyDescent="0.2">
      <c r="A157" s="1"/>
    </row>
    <row r="158" spans="1:1" s="3" customFormat="1" x14ac:dyDescent="0.2">
      <c r="A158" s="1"/>
    </row>
    <row r="159" spans="1:1" s="3" customFormat="1" x14ac:dyDescent="0.2">
      <c r="A159" s="1"/>
    </row>
    <row r="160" spans="1:1" s="3" customFormat="1" x14ac:dyDescent="0.2">
      <c r="A160" s="1"/>
    </row>
    <row r="161" spans="1:1" s="3" customFormat="1" x14ac:dyDescent="0.2">
      <c r="A161" s="1"/>
    </row>
    <row r="162" spans="1:1" s="3" customFormat="1" x14ac:dyDescent="0.2">
      <c r="A162" s="1"/>
    </row>
    <row r="163" spans="1:1" s="3" customFormat="1" x14ac:dyDescent="0.2">
      <c r="A163" s="1"/>
    </row>
    <row r="164" spans="1:1" s="3" customFormat="1" x14ac:dyDescent="0.2">
      <c r="A164" s="1"/>
    </row>
    <row r="165" spans="1:1" s="3" customFormat="1" x14ac:dyDescent="0.2">
      <c r="A165" s="1"/>
    </row>
    <row r="166" spans="1:1" s="3" customFormat="1" x14ac:dyDescent="0.2">
      <c r="A166" s="1"/>
    </row>
    <row r="167" spans="1:1" s="3" customFormat="1" x14ac:dyDescent="0.2">
      <c r="A167" s="1"/>
    </row>
    <row r="168" spans="1:1" s="3" customFormat="1" x14ac:dyDescent="0.2">
      <c r="A168" s="1"/>
    </row>
    <row r="169" spans="1:1" s="3" customFormat="1" x14ac:dyDescent="0.2">
      <c r="A169" s="1"/>
    </row>
    <row r="170" spans="1:1" s="3" customFormat="1" x14ac:dyDescent="0.2">
      <c r="A170" s="1"/>
    </row>
    <row r="171" spans="1:1" s="3" customFormat="1" x14ac:dyDescent="0.2">
      <c r="A171" s="1"/>
    </row>
    <row r="172" spans="1:1" s="3" customFormat="1" x14ac:dyDescent="0.2">
      <c r="A172" s="1"/>
    </row>
    <row r="173" spans="1:1" s="3" customFormat="1" x14ac:dyDescent="0.2">
      <c r="A173" s="1"/>
    </row>
    <row r="174" spans="1:1" s="3" customFormat="1" x14ac:dyDescent="0.2">
      <c r="A174" s="1"/>
    </row>
    <row r="175" spans="1:1" s="3" customFormat="1" x14ac:dyDescent="0.2">
      <c r="A175" s="1"/>
    </row>
    <row r="176" spans="1:1" s="3" customFormat="1" x14ac:dyDescent="0.2">
      <c r="A176" s="1"/>
    </row>
    <row r="177" spans="1:1" s="3" customFormat="1" x14ac:dyDescent="0.2">
      <c r="A177" s="1"/>
    </row>
    <row r="178" spans="1:1" s="3" customFormat="1" x14ac:dyDescent="0.2">
      <c r="A178" s="1"/>
    </row>
    <row r="179" spans="1:1" s="3" customFormat="1" x14ac:dyDescent="0.2">
      <c r="A179" s="1"/>
    </row>
    <row r="180" spans="1:1" s="3" customFormat="1" x14ac:dyDescent="0.2">
      <c r="A180" s="1"/>
    </row>
    <row r="181" spans="1:1" s="3" customFormat="1" x14ac:dyDescent="0.2">
      <c r="A181" s="1"/>
    </row>
    <row r="182" spans="1:1" s="3" customFormat="1" x14ac:dyDescent="0.2">
      <c r="A182" s="1"/>
    </row>
    <row r="183" spans="1:1" s="3" customFormat="1" x14ac:dyDescent="0.2">
      <c r="A183" s="1"/>
    </row>
    <row r="184" spans="1:1" s="3" customFormat="1" x14ac:dyDescent="0.2">
      <c r="A184" s="1"/>
    </row>
    <row r="185" spans="1:1" s="3" customFormat="1" x14ac:dyDescent="0.2">
      <c r="A185" s="1"/>
    </row>
    <row r="186" spans="1:1" s="3" customFormat="1" x14ac:dyDescent="0.2">
      <c r="A186" s="1"/>
    </row>
    <row r="187" spans="1:1" s="3" customFormat="1" x14ac:dyDescent="0.2">
      <c r="A187" s="1"/>
    </row>
    <row r="188" spans="1:1" s="3" customFormat="1" x14ac:dyDescent="0.2">
      <c r="A188" s="1"/>
    </row>
    <row r="189" spans="1:1" s="3" customFormat="1" x14ac:dyDescent="0.2">
      <c r="A189" s="1"/>
    </row>
    <row r="190" spans="1:1" s="3" customFormat="1" x14ac:dyDescent="0.2">
      <c r="A190" s="1"/>
    </row>
    <row r="191" spans="1:1" s="3" customFormat="1" x14ac:dyDescent="0.2">
      <c r="A191" s="1"/>
    </row>
    <row r="192" spans="1:1" s="3" customFormat="1" x14ac:dyDescent="0.2">
      <c r="A192" s="1"/>
    </row>
    <row r="193" spans="1:1" s="3" customFormat="1" x14ac:dyDescent="0.2">
      <c r="A193" s="1"/>
    </row>
    <row r="194" spans="1:1" s="3" customFormat="1" x14ac:dyDescent="0.2">
      <c r="A194" s="1"/>
    </row>
    <row r="195" spans="1:1" s="3" customFormat="1" x14ac:dyDescent="0.2">
      <c r="A195" s="1"/>
    </row>
    <row r="196" spans="1:1" s="3" customFormat="1" x14ac:dyDescent="0.2">
      <c r="A196" s="1"/>
    </row>
    <row r="197" spans="1:1" s="3" customFormat="1" x14ac:dyDescent="0.2">
      <c r="A197" s="1"/>
    </row>
    <row r="198" spans="1:1" s="3" customFormat="1" x14ac:dyDescent="0.2">
      <c r="A198" s="1"/>
    </row>
    <row r="199" spans="1:1" s="3" customFormat="1" x14ac:dyDescent="0.2">
      <c r="A199" s="1"/>
    </row>
    <row r="200" spans="1:1" s="3" customFormat="1" x14ac:dyDescent="0.2">
      <c r="A200" s="1"/>
    </row>
    <row r="201" spans="1:1" s="3" customFormat="1" x14ac:dyDescent="0.2">
      <c r="A201" s="1"/>
    </row>
    <row r="202" spans="1:1" s="3" customFormat="1" x14ac:dyDescent="0.2">
      <c r="A202" s="1"/>
    </row>
    <row r="203" spans="1:1" s="3" customFormat="1" x14ac:dyDescent="0.2">
      <c r="A203" s="1"/>
    </row>
    <row r="204" spans="1:1" s="3" customFormat="1" x14ac:dyDescent="0.2">
      <c r="A204" s="1"/>
    </row>
    <row r="205" spans="1:1" s="3" customFormat="1" x14ac:dyDescent="0.2">
      <c r="A205" s="1"/>
    </row>
    <row r="206" spans="1:1" s="3" customFormat="1" x14ac:dyDescent="0.2">
      <c r="A206" s="1"/>
    </row>
    <row r="207" spans="1:1" s="3" customFormat="1" x14ac:dyDescent="0.2">
      <c r="A207" s="1"/>
    </row>
    <row r="208" spans="1:1" s="3" customFormat="1" x14ac:dyDescent="0.2">
      <c r="A208" s="1"/>
    </row>
    <row r="209" spans="1:1" s="3" customFormat="1" x14ac:dyDescent="0.2">
      <c r="A209" s="1"/>
    </row>
    <row r="210" spans="1:1" s="3" customFormat="1" x14ac:dyDescent="0.2">
      <c r="A210" s="1"/>
    </row>
    <row r="211" spans="1:1" s="3" customFormat="1" x14ac:dyDescent="0.2">
      <c r="A211" s="1"/>
    </row>
    <row r="212" spans="1:1" s="3" customFormat="1" x14ac:dyDescent="0.2">
      <c r="A212" s="1"/>
    </row>
    <row r="213" spans="1:1" s="3" customFormat="1" x14ac:dyDescent="0.2">
      <c r="A213" s="1"/>
    </row>
    <row r="214" spans="1:1" s="3" customFormat="1" x14ac:dyDescent="0.2">
      <c r="A214" s="1"/>
    </row>
    <row r="215" spans="1:1" s="3" customFormat="1" x14ac:dyDescent="0.2">
      <c r="A215" s="1"/>
    </row>
    <row r="216" spans="1:1" s="3" customFormat="1" x14ac:dyDescent="0.2">
      <c r="A216" s="1"/>
    </row>
    <row r="217" spans="1:1" s="3" customFormat="1" x14ac:dyDescent="0.2">
      <c r="A217" s="1"/>
    </row>
    <row r="218" spans="1:1" s="3" customFormat="1" x14ac:dyDescent="0.2">
      <c r="A218" s="1"/>
    </row>
    <row r="219" spans="1:1" s="3" customFormat="1" x14ac:dyDescent="0.2">
      <c r="A219" s="1"/>
    </row>
    <row r="220" spans="1:1" s="3" customFormat="1" x14ac:dyDescent="0.2">
      <c r="A220" s="1"/>
    </row>
    <row r="221" spans="1:1" s="3" customFormat="1" x14ac:dyDescent="0.2">
      <c r="A221" s="1"/>
    </row>
    <row r="222" spans="1:1" s="3" customFormat="1" x14ac:dyDescent="0.2">
      <c r="A222" s="1"/>
    </row>
    <row r="223" spans="1:1" s="3" customFormat="1" x14ac:dyDescent="0.2">
      <c r="A223" s="1"/>
    </row>
    <row r="224" spans="1:1" s="3" customFormat="1" x14ac:dyDescent="0.2">
      <c r="A224" s="1"/>
    </row>
    <row r="225" spans="1:1" s="3" customFormat="1" x14ac:dyDescent="0.2">
      <c r="A225" s="1"/>
    </row>
    <row r="226" spans="1:1" s="3" customFormat="1" x14ac:dyDescent="0.2">
      <c r="A226" s="1"/>
    </row>
    <row r="227" spans="1:1" s="3" customFormat="1" x14ac:dyDescent="0.2">
      <c r="A227" s="1"/>
    </row>
    <row r="228" spans="1:1" s="3" customFormat="1" x14ac:dyDescent="0.2">
      <c r="A228" s="1"/>
    </row>
    <row r="229" spans="1:1" s="3" customFormat="1" x14ac:dyDescent="0.2">
      <c r="A229" s="1"/>
    </row>
    <row r="230" spans="1:1" s="3" customFormat="1" x14ac:dyDescent="0.2">
      <c r="A230" s="1"/>
    </row>
    <row r="231" spans="1:1" s="3" customFormat="1" x14ac:dyDescent="0.2">
      <c r="A231" s="1"/>
    </row>
    <row r="232" spans="1:1" s="3" customFormat="1" x14ac:dyDescent="0.2">
      <c r="A232" s="1"/>
    </row>
    <row r="233" spans="1:1" s="3" customFormat="1" x14ac:dyDescent="0.2">
      <c r="A233" s="1"/>
    </row>
    <row r="234" spans="1:1" s="3" customFormat="1" x14ac:dyDescent="0.2">
      <c r="A234" s="1"/>
    </row>
    <row r="235" spans="1:1" s="3" customFormat="1" x14ac:dyDescent="0.2">
      <c r="A235" s="1"/>
    </row>
    <row r="236" spans="1:1" s="3" customFormat="1" x14ac:dyDescent="0.2">
      <c r="A236" s="1"/>
    </row>
    <row r="237" spans="1:1" s="3" customFormat="1" x14ac:dyDescent="0.2">
      <c r="A237" s="1"/>
    </row>
    <row r="238" spans="1:1" s="3" customFormat="1" x14ac:dyDescent="0.2">
      <c r="A238" s="1"/>
    </row>
    <row r="239" spans="1:1" s="3" customFormat="1" x14ac:dyDescent="0.2">
      <c r="A239" s="1"/>
    </row>
    <row r="240" spans="1:1" s="3" customFormat="1" x14ac:dyDescent="0.2">
      <c r="A240" s="1"/>
    </row>
    <row r="241" spans="1:1" s="3" customFormat="1" x14ac:dyDescent="0.2">
      <c r="A241" s="1"/>
    </row>
    <row r="242" spans="1:1" s="3" customFormat="1" x14ac:dyDescent="0.2">
      <c r="A242" s="1"/>
    </row>
    <row r="243" spans="1:1" s="3" customFormat="1" x14ac:dyDescent="0.2">
      <c r="A243" s="1"/>
    </row>
    <row r="244" spans="1:1" s="3" customFormat="1" x14ac:dyDescent="0.2">
      <c r="A244" s="1"/>
    </row>
    <row r="245" spans="1:1" s="3" customFormat="1" x14ac:dyDescent="0.2">
      <c r="A245" s="1"/>
    </row>
    <row r="246" spans="1:1" s="3" customFormat="1" x14ac:dyDescent="0.2">
      <c r="A246" s="1"/>
    </row>
    <row r="247" spans="1:1" s="3" customFormat="1" x14ac:dyDescent="0.2">
      <c r="A247" s="1"/>
    </row>
    <row r="248" spans="1:1" s="3" customFormat="1" x14ac:dyDescent="0.2">
      <c r="A248" s="1"/>
    </row>
    <row r="249" spans="1:1" s="3" customFormat="1" x14ac:dyDescent="0.2">
      <c r="A249" s="1"/>
    </row>
    <row r="250" spans="1:1" s="3" customFormat="1" x14ac:dyDescent="0.2">
      <c r="A250" s="1"/>
    </row>
    <row r="251" spans="1:1" s="3" customFormat="1" x14ac:dyDescent="0.2">
      <c r="A251" s="1"/>
    </row>
    <row r="252" spans="1:1" s="3" customFormat="1" x14ac:dyDescent="0.2">
      <c r="A252" s="1"/>
    </row>
    <row r="253" spans="1:1" s="3" customFormat="1" x14ac:dyDescent="0.2">
      <c r="A253" s="1"/>
    </row>
    <row r="254" spans="1:1" s="3" customFormat="1" x14ac:dyDescent="0.2">
      <c r="A254" s="1"/>
    </row>
    <row r="255" spans="1:1" s="3" customFormat="1" x14ac:dyDescent="0.2">
      <c r="A255" s="1"/>
    </row>
    <row r="256" spans="1:1" s="3" customFormat="1" x14ac:dyDescent="0.2">
      <c r="A256" s="1"/>
    </row>
    <row r="257" spans="1:1" s="3" customFormat="1" x14ac:dyDescent="0.2">
      <c r="A257" s="1"/>
    </row>
    <row r="258" spans="1:1" s="3" customFormat="1" x14ac:dyDescent="0.2">
      <c r="A258" s="1"/>
    </row>
    <row r="259" spans="1:1" s="3" customFormat="1" x14ac:dyDescent="0.2">
      <c r="A259" s="1"/>
    </row>
    <row r="260" spans="1:1" s="3" customFormat="1" x14ac:dyDescent="0.2">
      <c r="A260" s="1"/>
    </row>
    <row r="261" spans="1:1" s="3" customFormat="1" x14ac:dyDescent="0.2">
      <c r="A261" s="1"/>
    </row>
    <row r="262" spans="1:1" s="3" customFormat="1" x14ac:dyDescent="0.2">
      <c r="A262" s="1"/>
    </row>
    <row r="263" spans="1:1" s="3" customFormat="1" x14ac:dyDescent="0.2">
      <c r="A263" s="1"/>
    </row>
    <row r="264" spans="1:1" s="3" customFormat="1" x14ac:dyDescent="0.2">
      <c r="A264" s="1"/>
    </row>
    <row r="265" spans="1:1" s="3" customFormat="1" x14ac:dyDescent="0.2">
      <c r="A265" s="1"/>
    </row>
    <row r="266" spans="1:1" s="3" customFormat="1" x14ac:dyDescent="0.2">
      <c r="A266" s="1"/>
    </row>
    <row r="267" spans="1:1" s="3" customFormat="1" x14ac:dyDescent="0.2">
      <c r="A267" s="1"/>
    </row>
    <row r="268" spans="1:1" s="3" customFormat="1" x14ac:dyDescent="0.2">
      <c r="A268" s="1"/>
    </row>
    <row r="269" spans="1:1" s="3" customFormat="1" x14ac:dyDescent="0.2">
      <c r="A269" s="1"/>
    </row>
    <row r="270" spans="1:1" s="3" customFormat="1" x14ac:dyDescent="0.2">
      <c r="A270" s="1"/>
    </row>
    <row r="271" spans="1:1" s="3" customFormat="1" x14ac:dyDescent="0.2">
      <c r="A271" s="1"/>
    </row>
    <row r="272" spans="1:1" s="3" customFormat="1" x14ac:dyDescent="0.2">
      <c r="A272" s="1"/>
    </row>
    <row r="273" spans="1:1" s="3" customFormat="1" x14ac:dyDescent="0.2">
      <c r="A273" s="1"/>
    </row>
    <row r="274" spans="1:1" s="3" customFormat="1" x14ac:dyDescent="0.2">
      <c r="A274" s="1"/>
    </row>
    <row r="275" spans="1:1" s="3" customFormat="1" x14ac:dyDescent="0.2">
      <c r="A275" s="1"/>
    </row>
    <row r="276" spans="1:1" s="3" customFormat="1" x14ac:dyDescent="0.2">
      <c r="A276" s="1"/>
    </row>
    <row r="277" spans="1:1" s="3" customFormat="1" x14ac:dyDescent="0.2">
      <c r="A277" s="1"/>
    </row>
    <row r="278" spans="1:1" s="3" customFormat="1" x14ac:dyDescent="0.2">
      <c r="A278" s="1"/>
    </row>
    <row r="279" spans="1:1" s="3" customFormat="1" x14ac:dyDescent="0.2">
      <c r="A279" s="1"/>
    </row>
    <row r="280" spans="1:1" s="3" customFormat="1" x14ac:dyDescent="0.2">
      <c r="A280" s="1"/>
    </row>
    <row r="281" spans="1:1" s="3" customFormat="1" x14ac:dyDescent="0.2">
      <c r="A281" s="1"/>
    </row>
    <row r="282" spans="1:1" s="3" customFormat="1" x14ac:dyDescent="0.2">
      <c r="A282" s="1"/>
    </row>
    <row r="283" spans="1:1" s="3" customFormat="1" x14ac:dyDescent="0.2">
      <c r="A283" s="1"/>
    </row>
    <row r="284" spans="1:1" s="3" customFormat="1" x14ac:dyDescent="0.2">
      <c r="A284" s="1"/>
    </row>
    <row r="285" spans="1:1" s="3" customFormat="1" x14ac:dyDescent="0.2">
      <c r="A285" s="1"/>
    </row>
    <row r="286" spans="1:1" s="3" customFormat="1" x14ac:dyDescent="0.2">
      <c r="A286" s="1"/>
    </row>
    <row r="287" spans="1:1" s="3" customFormat="1" x14ac:dyDescent="0.2">
      <c r="A287" s="1"/>
    </row>
    <row r="288" spans="1:1" s="3" customFormat="1" x14ac:dyDescent="0.2">
      <c r="A288" s="1"/>
    </row>
    <row r="289" spans="1:1" s="3" customFormat="1" x14ac:dyDescent="0.2">
      <c r="A289" s="1"/>
    </row>
    <row r="290" spans="1:1" s="3" customFormat="1" x14ac:dyDescent="0.2">
      <c r="A290" s="1"/>
    </row>
    <row r="291" spans="1:1" s="3" customFormat="1" x14ac:dyDescent="0.2">
      <c r="A291" s="1"/>
    </row>
    <row r="292" spans="1:1" s="3" customFormat="1" x14ac:dyDescent="0.2">
      <c r="A292" s="1"/>
    </row>
    <row r="293" spans="1:1" s="3" customFormat="1" x14ac:dyDescent="0.2">
      <c r="A293" s="1"/>
    </row>
    <row r="294" spans="1:1" s="3" customFormat="1" x14ac:dyDescent="0.2">
      <c r="A294" s="1"/>
    </row>
    <row r="295" spans="1:1" s="3" customFormat="1" x14ac:dyDescent="0.2">
      <c r="A295" s="1"/>
    </row>
    <row r="296" spans="1:1" s="3" customFormat="1" x14ac:dyDescent="0.2">
      <c r="A296" s="1"/>
    </row>
    <row r="297" spans="1:1" s="3" customFormat="1" x14ac:dyDescent="0.2">
      <c r="A297" s="1"/>
    </row>
    <row r="298" spans="1:1" s="3" customFormat="1" x14ac:dyDescent="0.2">
      <c r="A298" s="1"/>
    </row>
    <row r="299" spans="1:1" s="3" customFormat="1" x14ac:dyDescent="0.2">
      <c r="A299" s="1"/>
    </row>
    <row r="300" spans="1:1" s="3" customFormat="1" x14ac:dyDescent="0.2">
      <c r="A300" s="1"/>
    </row>
    <row r="301" spans="1:1" s="3" customFormat="1" x14ac:dyDescent="0.2">
      <c r="A301" s="1"/>
    </row>
    <row r="302" spans="1:1" s="3" customFormat="1" x14ac:dyDescent="0.2">
      <c r="A302" s="1"/>
    </row>
    <row r="303" spans="1:1" s="3" customFormat="1" x14ac:dyDescent="0.2">
      <c r="A303" s="1"/>
    </row>
    <row r="304" spans="1:1" s="3" customFormat="1" x14ac:dyDescent="0.2">
      <c r="A304" s="1"/>
    </row>
    <row r="305" spans="1:1" s="3" customFormat="1" x14ac:dyDescent="0.2">
      <c r="A305" s="1"/>
    </row>
    <row r="306" spans="1:1" s="3" customFormat="1" x14ac:dyDescent="0.2">
      <c r="A306" s="1"/>
    </row>
    <row r="307" spans="1:1" s="3" customFormat="1" x14ac:dyDescent="0.2">
      <c r="A307" s="1"/>
    </row>
    <row r="308" spans="1:1" s="3" customFormat="1" x14ac:dyDescent="0.2">
      <c r="A308" s="1"/>
    </row>
    <row r="309" spans="1:1" s="3" customFormat="1" x14ac:dyDescent="0.2">
      <c r="A309" s="1"/>
    </row>
    <row r="310" spans="1:1" s="3" customFormat="1" x14ac:dyDescent="0.2">
      <c r="A310" s="1"/>
    </row>
    <row r="311" spans="1:1" s="3" customFormat="1" x14ac:dyDescent="0.2">
      <c r="A311" s="1"/>
    </row>
    <row r="312" spans="1:1" s="3" customFormat="1" x14ac:dyDescent="0.2">
      <c r="A312" s="1"/>
    </row>
    <row r="313" spans="1:1" s="3" customFormat="1" x14ac:dyDescent="0.2">
      <c r="A313" s="1"/>
    </row>
    <row r="314" spans="1:1" s="3" customFormat="1" x14ac:dyDescent="0.2">
      <c r="A314" s="1"/>
    </row>
    <row r="315" spans="1:1" s="3" customFormat="1" x14ac:dyDescent="0.2">
      <c r="A315" s="1"/>
    </row>
    <row r="316" spans="1:1" s="3" customFormat="1" x14ac:dyDescent="0.2">
      <c r="A316" s="1"/>
    </row>
    <row r="317" spans="1:1" s="3" customFormat="1" x14ac:dyDescent="0.2">
      <c r="A317" s="1"/>
    </row>
    <row r="318" spans="1:1" s="3" customFormat="1" x14ac:dyDescent="0.2">
      <c r="A318" s="1"/>
    </row>
    <row r="319" spans="1:1" s="3" customFormat="1" x14ac:dyDescent="0.2">
      <c r="A319" s="1"/>
    </row>
    <row r="320" spans="1:1" s="3" customFormat="1" x14ac:dyDescent="0.2">
      <c r="A320" s="1"/>
    </row>
    <row r="321" spans="1:1" s="3" customFormat="1" x14ac:dyDescent="0.2">
      <c r="A321" s="1"/>
    </row>
    <row r="322" spans="1:1" s="3" customFormat="1" x14ac:dyDescent="0.2">
      <c r="A322" s="1"/>
    </row>
    <row r="323" spans="1:1" s="3" customFormat="1" x14ac:dyDescent="0.2">
      <c r="A323" s="1"/>
    </row>
    <row r="324" spans="1:1" s="3" customFormat="1" x14ac:dyDescent="0.2">
      <c r="A324" s="1"/>
    </row>
    <row r="325" spans="1:1" s="3" customFormat="1" x14ac:dyDescent="0.2">
      <c r="A325" s="1"/>
    </row>
    <row r="326" spans="1:1" s="3" customFormat="1" x14ac:dyDescent="0.2">
      <c r="A326" s="1"/>
    </row>
    <row r="327" spans="1:1" s="3" customFormat="1" x14ac:dyDescent="0.2">
      <c r="A327" s="1"/>
    </row>
    <row r="328" spans="1:1" s="3" customFormat="1" x14ac:dyDescent="0.2">
      <c r="A328" s="1"/>
    </row>
    <row r="329" spans="1:1" s="3" customFormat="1" x14ac:dyDescent="0.2">
      <c r="A329" s="1"/>
    </row>
    <row r="330" spans="1:1" s="3" customFormat="1" x14ac:dyDescent="0.2">
      <c r="A330" s="1"/>
    </row>
    <row r="331" spans="1:1" s="3" customFormat="1" x14ac:dyDescent="0.2">
      <c r="A331" s="1"/>
    </row>
    <row r="332" spans="1:1" s="3" customFormat="1" x14ac:dyDescent="0.2">
      <c r="A332" s="1"/>
    </row>
    <row r="333" spans="1:1" s="3" customFormat="1" x14ac:dyDescent="0.2">
      <c r="A333" s="1"/>
    </row>
    <row r="334" spans="1:1" s="3" customFormat="1" x14ac:dyDescent="0.2">
      <c r="A334" s="1"/>
    </row>
    <row r="335" spans="1:1" s="3" customFormat="1" x14ac:dyDescent="0.2">
      <c r="A335" s="1"/>
    </row>
    <row r="336" spans="1:1" s="3" customFormat="1" x14ac:dyDescent="0.2">
      <c r="A336" s="1"/>
    </row>
    <row r="337" spans="1:1" s="3" customFormat="1" x14ac:dyDescent="0.2">
      <c r="A337" s="1"/>
    </row>
    <row r="338" spans="1:1" s="3" customFormat="1" x14ac:dyDescent="0.2">
      <c r="A338" s="1"/>
    </row>
    <row r="339" spans="1:1" s="3" customFormat="1" x14ac:dyDescent="0.2">
      <c r="A339" s="1"/>
    </row>
    <row r="340" spans="1:1" s="3" customFormat="1" x14ac:dyDescent="0.2">
      <c r="A340" s="1"/>
    </row>
    <row r="341" spans="1:1" s="3" customFormat="1" x14ac:dyDescent="0.2">
      <c r="A341" s="1"/>
    </row>
    <row r="342" spans="1:1" s="3" customFormat="1" x14ac:dyDescent="0.2">
      <c r="A342" s="1"/>
    </row>
    <row r="343" spans="1:1" s="3" customFormat="1" x14ac:dyDescent="0.2">
      <c r="A343" s="1"/>
    </row>
    <row r="344" spans="1:1" s="3" customFormat="1" x14ac:dyDescent="0.2">
      <c r="A344" s="1"/>
    </row>
    <row r="345" spans="1:1" s="3" customFormat="1" x14ac:dyDescent="0.2">
      <c r="A345" s="1"/>
    </row>
    <row r="346" spans="1:1" s="3" customFormat="1" x14ac:dyDescent="0.2">
      <c r="A346" s="1"/>
    </row>
    <row r="347" spans="1:1" s="3" customFormat="1" x14ac:dyDescent="0.2">
      <c r="A347" s="1"/>
    </row>
    <row r="348" spans="1:1" s="3" customFormat="1" x14ac:dyDescent="0.2">
      <c r="A348" s="1"/>
    </row>
    <row r="349" spans="1:1" s="3" customFormat="1" x14ac:dyDescent="0.2">
      <c r="A349" s="1"/>
    </row>
    <row r="350" spans="1:1" s="3" customFormat="1" x14ac:dyDescent="0.2">
      <c r="A350" s="1"/>
    </row>
    <row r="351" spans="1:1" s="3" customFormat="1" x14ac:dyDescent="0.2">
      <c r="A351" s="1"/>
    </row>
    <row r="352" spans="1:1" s="3" customFormat="1" x14ac:dyDescent="0.2">
      <c r="A352" s="1"/>
    </row>
    <row r="353" spans="1:1" s="3" customFormat="1" x14ac:dyDescent="0.2">
      <c r="A353" s="1"/>
    </row>
    <row r="354" spans="1:1" s="3" customFormat="1" x14ac:dyDescent="0.2">
      <c r="A354" s="1"/>
    </row>
    <row r="355" spans="1:1" s="3" customFormat="1" x14ac:dyDescent="0.2">
      <c r="A355" s="1"/>
    </row>
    <row r="356" spans="1:1" s="3" customFormat="1" x14ac:dyDescent="0.2">
      <c r="A356" s="1"/>
    </row>
    <row r="357" spans="1:1" s="3" customFormat="1" x14ac:dyDescent="0.2">
      <c r="A357" s="1"/>
    </row>
    <row r="358" spans="1:1" s="3" customFormat="1" x14ac:dyDescent="0.2">
      <c r="A358" s="1"/>
    </row>
    <row r="359" spans="1:1" s="3" customFormat="1" x14ac:dyDescent="0.2">
      <c r="A359" s="1"/>
    </row>
    <row r="360" spans="1:1" s="3" customFormat="1" x14ac:dyDescent="0.2">
      <c r="A360" s="1"/>
    </row>
    <row r="361" spans="1:1" s="3" customFormat="1" x14ac:dyDescent="0.2">
      <c r="A361" s="1"/>
    </row>
    <row r="362" spans="1:1" s="3" customFormat="1" x14ac:dyDescent="0.2">
      <c r="A362" s="1"/>
    </row>
    <row r="363" spans="1:1" s="3" customFormat="1" x14ac:dyDescent="0.2">
      <c r="A363" s="1"/>
    </row>
    <row r="364" spans="1:1" s="3" customFormat="1" x14ac:dyDescent="0.2">
      <c r="A364" s="1"/>
    </row>
    <row r="365" spans="1:1" s="3" customFormat="1" x14ac:dyDescent="0.2">
      <c r="A365" s="1"/>
    </row>
    <row r="366" spans="1:1" s="3" customFormat="1" x14ac:dyDescent="0.2">
      <c r="A366" s="1"/>
    </row>
    <row r="367" spans="1:1" s="3" customFormat="1" x14ac:dyDescent="0.2">
      <c r="A367" s="1"/>
    </row>
    <row r="368" spans="1:1" s="3" customFormat="1" x14ac:dyDescent="0.2">
      <c r="A368" s="1"/>
    </row>
    <row r="369" spans="1:1" s="3" customFormat="1" x14ac:dyDescent="0.2">
      <c r="A369" s="1"/>
    </row>
    <row r="370" spans="1:1" s="3" customFormat="1" x14ac:dyDescent="0.2">
      <c r="A370" s="1"/>
    </row>
    <row r="371" spans="1:1" s="3" customFormat="1" x14ac:dyDescent="0.2">
      <c r="A371" s="1"/>
    </row>
    <row r="372" spans="1:1" s="3" customFormat="1" x14ac:dyDescent="0.2">
      <c r="A372" s="1"/>
    </row>
    <row r="373" spans="1:1" s="3" customFormat="1" x14ac:dyDescent="0.2">
      <c r="A373" s="1"/>
    </row>
    <row r="374" spans="1:1" s="3" customFormat="1" x14ac:dyDescent="0.2">
      <c r="A374" s="1"/>
    </row>
    <row r="375" spans="1:1" s="3" customFormat="1" x14ac:dyDescent="0.2">
      <c r="A375" s="1"/>
    </row>
    <row r="376" spans="1:1" s="3" customFormat="1" x14ac:dyDescent="0.2">
      <c r="A376" s="1"/>
    </row>
    <row r="377" spans="1:1" s="3" customFormat="1" x14ac:dyDescent="0.2">
      <c r="A377" s="1"/>
    </row>
    <row r="378" spans="1:1" s="3" customFormat="1" x14ac:dyDescent="0.2">
      <c r="A378" s="1"/>
    </row>
    <row r="379" spans="1:1" s="3" customFormat="1" x14ac:dyDescent="0.2">
      <c r="A379" s="1"/>
    </row>
    <row r="380" spans="1:1" s="3" customFormat="1" x14ac:dyDescent="0.2">
      <c r="A380" s="1"/>
    </row>
    <row r="381" spans="1:1" s="3" customFormat="1" x14ac:dyDescent="0.2">
      <c r="A381" s="1"/>
    </row>
    <row r="382" spans="1:1" s="3" customFormat="1" x14ac:dyDescent="0.2">
      <c r="A382" s="1"/>
    </row>
    <row r="383" spans="1:1" s="3" customFormat="1" x14ac:dyDescent="0.2">
      <c r="A383" s="1"/>
    </row>
    <row r="384" spans="1:1" s="3" customFormat="1" x14ac:dyDescent="0.2">
      <c r="A384" s="1"/>
    </row>
    <row r="385" spans="1:1" s="3" customFormat="1" x14ac:dyDescent="0.2">
      <c r="A385" s="1"/>
    </row>
    <row r="386" spans="1:1" s="3" customFormat="1" x14ac:dyDescent="0.2">
      <c r="A386" s="1"/>
    </row>
    <row r="387" spans="1:1" s="3" customFormat="1" x14ac:dyDescent="0.2">
      <c r="A387" s="1"/>
    </row>
    <row r="388" spans="1:1" s="3" customFormat="1" x14ac:dyDescent="0.2">
      <c r="A388" s="1"/>
    </row>
    <row r="389" spans="1:1" s="3" customFormat="1" x14ac:dyDescent="0.2">
      <c r="A389" s="1"/>
    </row>
    <row r="390" spans="1:1" s="3" customFormat="1" x14ac:dyDescent="0.2">
      <c r="A390" s="1"/>
    </row>
    <row r="391" spans="1:1" s="3" customFormat="1" x14ac:dyDescent="0.2">
      <c r="A391" s="1"/>
    </row>
    <row r="392" spans="1:1" s="3" customFormat="1" x14ac:dyDescent="0.2">
      <c r="A392" s="1"/>
    </row>
    <row r="393" spans="1:1" s="3" customFormat="1" x14ac:dyDescent="0.2">
      <c r="A393" s="1"/>
    </row>
    <row r="394" spans="1:1" s="3" customFormat="1" x14ac:dyDescent="0.2">
      <c r="A394" s="1"/>
    </row>
    <row r="395" spans="1:1" s="3" customFormat="1" x14ac:dyDescent="0.2">
      <c r="A395" s="1"/>
    </row>
    <row r="396" spans="1:1" s="3" customFormat="1" x14ac:dyDescent="0.2">
      <c r="A396" s="1"/>
    </row>
    <row r="397" spans="1:1" s="3" customFormat="1" x14ac:dyDescent="0.2">
      <c r="A397" s="1"/>
    </row>
    <row r="398" spans="1:1" s="3" customFormat="1" x14ac:dyDescent="0.2">
      <c r="A398" s="1"/>
    </row>
    <row r="399" spans="1:1" s="3" customFormat="1" x14ac:dyDescent="0.2">
      <c r="A399" s="1"/>
    </row>
    <row r="400" spans="1:1" s="3" customFormat="1" x14ac:dyDescent="0.2">
      <c r="A400" s="1"/>
    </row>
    <row r="401" spans="1:1" s="3" customFormat="1" x14ac:dyDescent="0.2">
      <c r="A401" s="1"/>
    </row>
    <row r="402" spans="1:1" s="3" customFormat="1" x14ac:dyDescent="0.2">
      <c r="A402" s="1"/>
    </row>
    <row r="403" spans="1:1" s="3" customFormat="1" x14ac:dyDescent="0.2">
      <c r="A403" s="1"/>
    </row>
    <row r="404" spans="1:1" s="3" customFormat="1" x14ac:dyDescent="0.2">
      <c r="A404" s="1"/>
    </row>
    <row r="405" spans="1:1" s="3" customFormat="1" x14ac:dyDescent="0.2">
      <c r="A405" s="1"/>
    </row>
    <row r="406" spans="1:1" s="3" customFormat="1" x14ac:dyDescent="0.2">
      <c r="A406" s="1"/>
    </row>
    <row r="407" spans="1:1" s="3" customFormat="1" x14ac:dyDescent="0.2">
      <c r="A407" s="1"/>
    </row>
    <row r="408" spans="1:1" s="3" customFormat="1" x14ac:dyDescent="0.2">
      <c r="A408" s="1"/>
    </row>
    <row r="409" spans="1:1" s="3" customFormat="1" x14ac:dyDescent="0.2">
      <c r="A409" s="1"/>
    </row>
    <row r="410" spans="1:1" s="3" customFormat="1" x14ac:dyDescent="0.2">
      <c r="A410" s="1"/>
    </row>
    <row r="411" spans="1:1" s="3" customFormat="1" x14ac:dyDescent="0.2">
      <c r="A411" s="1"/>
    </row>
    <row r="412" spans="1:1" s="3" customFormat="1" x14ac:dyDescent="0.2">
      <c r="A412" s="1"/>
    </row>
    <row r="413" spans="1:1" s="3" customFormat="1" x14ac:dyDescent="0.2">
      <c r="A413" s="1"/>
    </row>
    <row r="414" spans="1:1" s="3" customFormat="1" x14ac:dyDescent="0.2">
      <c r="A414" s="1"/>
    </row>
    <row r="415" spans="1:1" s="3" customFormat="1" x14ac:dyDescent="0.2">
      <c r="A415" s="1"/>
    </row>
    <row r="416" spans="1:1" s="3" customFormat="1" x14ac:dyDescent="0.2">
      <c r="A416" s="1"/>
    </row>
    <row r="417" spans="1:1" s="3" customFormat="1" x14ac:dyDescent="0.2">
      <c r="A417" s="1"/>
    </row>
    <row r="418" spans="1:1" s="3" customFormat="1" x14ac:dyDescent="0.2">
      <c r="A418" s="1"/>
    </row>
    <row r="419" spans="1:1" s="3" customFormat="1" x14ac:dyDescent="0.2">
      <c r="A419" s="1"/>
    </row>
    <row r="420" spans="1:1" s="3" customFormat="1" x14ac:dyDescent="0.2">
      <c r="A420" s="1"/>
    </row>
    <row r="421" spans="1:1" s="3" customFormat="1" x14ac:dyDescent="0.2">
      <c r="A421" s="1"/>
    </row>
    <row r="422" spans="1:1" s="3" customFormat="1" x14ac:dyDescent="0.2">
      <c r="A422" s="1"/>
    </row>
    <row r="423" spans="1:1" s="3" customFormat="1" x14ac:dyDescent="0.2">
      <c r="A423" s="1"/>
    </row>
    <row r="424" spans="1:1" s="3" customFormat="1" x14ac:dyDescent="0.2">
      <c r="A424" s="1"/>
    </row>
    <row r="425" spans="1:1" s="3" customFormat="1" x14ac:dyDescent="0.2">
      <c r="A425" s="1"/>
    </row>
    <row r="426" spans="1:1" s="3" customFormat="1" x14ac:dyDescent="0.2">
      <c r="A426" s="1"/>
    </row>
    <row r="427" spans="1:1" s="3" customFormat="1" x14ac:dyDescent="0.2">
      <c r="A427" s="1"/>
    </row>
    <row r="428" spans="1:1" s="3" customFormat="1" x14ac:dyDescent="0.2">
      <c r="A428" s="1"/>
    </row>
    <row r="429" spans="1:1" s="3" customFormat="1" x14ac:dyDescent="0.2">
      <c r="A429" s="1"/>
    </row>
    <row r="430" spans="1:1" s="3" customFormat="1" x14ac:dyDescent="0.2">
      <c r="A430" s="1"/>
    </row>
    <row r="431" spans="1:1" s="3" customFormat="1" x14ac:dyDescent="0.2">
      <c r="A431" s="1"/>
    </row>
    <row r="432" spans="1:1" s="3" customFormat="1" x14ac:dyDescent="0.2">
      <c r="A432" s="1"/>
    </row>
    <row r="433" spans="1:1" s="3" customFormat="1" x14ac:dyDescent="0.2">
      <c r="A433" s="1"/>
    </row>
    <row r="434" spans="1:1" s="3" customFormat="1" x14ac:dyDescent="0.2">
      <c r="A434" s="1"/>
    </row>
    <row r="435" spans="1:1" s="3" customFormat="1" x14ac:dyDescent="0.2">
      <c r="A435" s="1"/>
    </row>
    <row r="436" spans="1:1" s="3" customFormat="1" x14ac:dyDescent="0.2">
      <c r="A436" s="1"/>
    </row>
    <row r="437" spans="1:1" s="3" customFormat="1" x14ac:dyDescent="0.2">
      <c r="A437" s="1"/>
    </row>
    <row r="438" spans="1:1" s="3" customFormat="1" x14ac:dyDescent="0.2">
      <c r="A438" s="1"/>
    </row>
    <row r="439" spans="1:1" s="3" customFormat="1" x14ac:dyDescent="0.2">
      <c r="A439" s="1"/>
    </row>
    <row r="440" spans="1:1" s="3" customFormat="1" x14ac:dyDescent="0.2">
      <c r="A440" s="1"/>
    </row>
    <row r="441" spans="1:1" s="3" customFormat="1" x14ac:dyDescent="0.2">
      <c r="A441" s="1"/>
    </row>
    <row r="442" spans="1:1" s="3" customFormat="1" x14ac:dyDescent="0.2">
      <c r="A442" s="1"/>
    </row>
    <row r="443" spans="1:1" s="3" customFormat="1" x14ac:dyDescent="0.2">
      <c r="A443" s="1"/>
    </row>
    <row r="444" spans="1:1" s="3" customFormat="1" x14ac:dyDescent="0.2">
      <c r="A444" s="1"/>
    </row>
    <row r="445" spans="1:1" s="3" customFormat="1" x14ac:dyDescent="0.2">
      <c r="A445" s="1"/>
    </row>
    <row r="446" spans="1:1" s="3" customFormat="1" x14ac:dyDescent="0.2">
      <c r="A446" s="1"/>
    </row>
    <row r="447" spans="1:1" s="3" customFormat="1" x14ac:dyDescent="0.2">
      <c r="A447" s="1"/>
    </row>
    <row r="448" spans="1:1" s="3" customFormat="1" x14ac:dyDescent="0.2">
      <c r="A448" s="1"/>
    </row>
    <row r="449" spans="1:1" s="3" customFormat="1" x14ac:dyDescent="0.2">
      <c r="A449" s="1"/>
    </row>
    <row r="450" spans="1:1" s="3" customFormat="1" x14ac:dyDescent="0.2">
      <c r="A450" s="1"/>
    </row>
    <row r="451" spans="1:1" s="3" customFormat="1" x14ac:dyDescent="0.2">
      <c r="A451" s="1"/>
    </row>
    <row r="452" spans="1:1" s="3" customFormat="1" x14ac:dyDescent="0.2">
      <c r="A452" s="1"/>
    </row>
    <row r="453" spans="1:1" s="3" customFormat="1" x14ac:dyDescent="0.2">
      <c r="A453" s="1"/>
    </row>
    <row r="454" spans="1:1" s="3" customFormat="1" x14ac:dyDescent="0.2">
      <c r="A454" s="1"/>
    </row>
    <row r="455" spans="1:1" s="3" customFormat="1" x14ac:dyDescent="0.2">
      <c r="A455" s="1"/>
    </row>
    <row r="456" spans="1:1" s="3" customFormat="1" x14ac:dyDescent="0.2">
      <c r="A456" s="1"/>
    </row>
    <row r="457" spans="1:1" s="3" customFormat="1" x14ac:dyDescent="0.2">
      <c r="A457" s="1"/>
    </row>
    <row r="458" spans="1:1" s="3" customFormat="1" x14ac:dyDescent="0.2">
      <c r="A458" s="1"/>
    </row>
    <row r="459" spans="1:1" s="3" customFormat="1" x14ac:dyDescent="0.2">
      <c r="A459" s="1"/>
    </row>
    <row r="460" spans="1:1" s="3" customFormat="1" x14ac:dyDescent="0.2">
      <c r="A460" s="1"/>
    </row>
    <row r="461" spans="1:1" s="3" customFormat="1" x14ac:dyDescent="0.2">
      <c r="A461" s="1"/>
    </row>
    <row r="462" spans="1:1" s="3" customFormat="1" x14ac:dyDescent="0.2">
      <c r="A462" s="1"/>
    </row>
    <row r="463" spans="1:1" s="3" customFormat="1" x14ac:dyDescent="0.2">
      <c r="A463" s="1"/>
    </row>
    <row r="464" spans="1:1" s="3" customFormat="1" x14ac:dyDescent="0.2">
      <c r="A464" s="1"/>
    </row>
    <row r="465" spans="1:1" s="3" customFormat="1" x14ac:dyDescent="0.2">
      <c r="A465" s="1"/>
    </row>
    <row r="466" spans="1:1" s="3" customFormat="1" x14ac:dyDescent="0.2">
      <c r="A466" s="1"/>
    </row>
    <row r="467" spans="1:1" s="3" customFormat="1" x14ac:dyDescent="0.2">
      <c r="A467" s="1"/>
    </row>
    <row r="468" spans="1:1" s="3" customFormat="1" x14ac:dyDescent="0.2">
      <c r="A468" s="1"/>
    </row>
    <row r="469" spans="1:1" s="3" customFormat="1" x14ac:dyDescent="0.2">
      <c r="A469" s="1"/>
    </row>
    <row r="470" spans="1:1" s="3" customFormat="1" x14ac:dyDescent="0.2">
      <c r="A470" s="1"/>
    </row>
    <row r="471" spans="1:1" s="3" customFormat="1" x14ac:dyDescent="0.2">
      <c r="A471" s="1"/>
    </row>
    <row r="472" spans="1:1" s="3" customFormat="1" x14ac:dyDescent="0.2">
      <c r="A472" s="1"/>
    </row>
    <row r="473" spans="1:1" s="3" customFormat="1" x14ac:dyDescent="0.2">
      <c r="A473" s="1"/>
    </row>
    <row r="474" spans="1:1" s="3" customFormat="1" x14ac:dyDescent="0.2">
      <c r="A474" s="1"/>
    </row>
    <row r="475" spans="1:1" s="3" customFormat="1" x14ac:dyDescent="0.2">
      <c r="A475" s="1"/>
    </row>
    <row r="476" spans="1:1" s="3" customFormat="1" x14ac:dyDescent="0.2">
      <c r="A476" s="1"/>
    </row>
    <row r="477" spans="1:1" s="3" customFormat="1" x14ac:dyDescent="0.2">
      <c r="A477" s="1"/>
    </row>
    <row r="478" spans="1:1" s="3" customFormat="1" x14ac:dyDescent="0.2">
      <c r="A478" s="1"/>
    </row>
    <row r="479" spans="1:1" s="3" customFormat="1" x14ac:dyDescent="0.2">
      <c r="A479" s="1"/>
    </row>
    <row r="480" spans="1:1" s="3" customFormat="1" x14ac:dyDescent="0.2">
      <c r="A480" s="1"/>
    </row>
    <row r="481" spans="1:1" s="3" customFormat="1" x14ac:dyDescent="0.2">
      <c r="A481" s="1"/>
    </row>
    <row r="482" spans="1:1" s="3" customFormat="1" x14ac:dyDescent="0.2">
      <c r="A482" s="1"/>
    </row>
    <row r="483" spans="1:1" s="3" customFormat="1" x14ac:dyDescent="0.2">
      <c r="A483" s="1"/>
    </row>
    <row r="484" spans="1:1" s="3" customFormat="1" x14ac:dyDescent="0.2">
      <c r="A484" s="1"/>
    </row>
    <row r="485" spans="1:1" s="3" customFormat="1" x14ac:dyDescent="0.2">
      <c r="A485" s="1"/>
    </row>
    <row r="486" spans="1:1" s="3" customFormat="1" x14ac:dyDescent="0.2">
      <c r="A486" s="1"/>
    </row>
    <row r="487" spans="1:1" s="3" customFormat="1" x14ac:dyDescent="0.2">
      <c r="A487" s="1"/>
    </row>
    <row r="488" spans="1:1" s="3" customFormat="1" x14ac:dyDescent="0.2">
      <c r="A488" s="1"/>
    </row>
    <row r="489" spans="1:1" s="3" customFormat="1" x14ac:dyDescent="0.2">
      <c r="A489" s="1"/>
    </row>
    <row r="490" spans="1:1" s="3" customFormat="1" x14ac:dyDescent="0.2">
      <c r="A490" s="1"/>
    </row>
    <row r="491" spans="1:1" s="3" customFormat="1" x14ac:dyDescent="0.2">
      <c r="A491" s="1"/>
    </row>
    <row r="492" spans="1:1" s="3" customFormat="1" x14ac:dyDescent="0.2">
      <c r="A492" s="1"/>
    </row>
    <row r="493" spans="1:1" s="3" customFormat="1" x14ac:dyDescent="0.2">
      <c r="A493" s="1"/>
    </row>
    <row r="494" spans="1:1" s="3" customFormat="1" x14ac:dyDescent="0.2">
      <c r="A494" s="1"/>
    </row>
    <row r="495" spans="1:1" s="3" customFormat="1" x14ac:dyDescent="0.2">
      <c r="A495" s="1"/>
    </row>
    <row r="496" spans="1:1" s="3" customFormat="1" x14ac:dyDescent="0.2">
      <c r="A496" s="1"/>
    </row>
    <row r="497" spans="1:1" s="3" customFormat="1" x14ac:dyDescent="0.2">
      <c r="A497" s="1"/>
    </row>
    <row r="498" spans="1:1" s="3" customFormat="1" x14ac:dyDescent="0.2">
      <c r="A498" s="1"/>
    </row>
    <row r="499" spans="1:1" s="3" customFormat="1" x14ac:dyDescent="0.2">
      <c r="A499" s="1"/>
    </row>
    <row r="500" spans="1:1" s="3" customFormat="1" x14ac:dyDescent="0.2">
      <c r="A500" s="1"/>
    </row>
    <row r="501" spans="1:1" s="3" customFormat="1" x14ac:dyDescent="0.2">
      <c r="A501" s="1"/>
    </row>
    <row r="502" spans="1:1" s="3" customFormat="1" x14ac:dyDescent="0.2">
      <c r="A502" s="1"/>
    </row>
    <row r="503" spans="1:1" s="3" customFormat="1" x14ac:dyDescent="0.2">
      <c r="A503" s="1"/>
    </row>
    <row r="504" spans="1:1" s="3" customFormat="1" x14ac:dyDescent="0.2">
      <c r="A504" s="1"/>
    </row>
    <row r="505" spans="1:1" s="3" customFormat="1" x14ac:dyDescent="0.2">
      <c r="A505" s="1"/>
    </row>
    <row r="506" spans="1:1" s="3" customFormat="1" x14ac:dyDescent="0.2">
      <c r="A506" s="1"/>
    </row>
    <row r="507" spans="1:1" s="3" customFormat="1" x14ac:dyDescent="0.2">
      <c r="A507" s="1"/>
    </row>
    <row r="508" spans="1:1" s="3" customFormat="1" x14ac:dyDescent="0.2">
      <c r="A508" s="1"/>
    </row>
    <row r="509" spans="1:1" s="3" customFormat="1" x14ac:dyDescent="0.2">
      <c r="A509" s="1"/>
    </row>
    <row r="510" spans="1:1" s="3" customFormat="1" x14ac:dyDescent="0.2">
      <c r="A510" s="1"/>
    </row>
    <row r="511" spans="1:1" s="3" customFormat="1" x14ac:dyDescent="0.2">
      <c r="A511" s="1"/>
    </row>
    <row r="512" spans="1:1" s="3" customFormat="1" x14ac:dyDescent="0.2">
      <c r="A512" s="1"/>
    </row>
    <row r="513" spans="1:1" s="3" customFormat="1" x14ac:dyDescent="0.2">
      <c r="A513" s="1"/>
    </row>
    <row r="514" spans="1:1" s="3" customFormat="1" x14ac:dyDescent="0.2">
      <c r="A514" s="1"/>
    </row>
    <row r="515" spans="1:1" s="3" customFormat="1" x14ac:dyDescent="0.2">
      <c r="A515" s="1"/>
    </row>
    <row r="516" spans="1:1" s="3" customFormat="1" x14ac:dyDescent="0.2">
      <c r="A516" s="1"/>
    </row>
    <row r="517" spans="1:1" s="3" customFormat="1" x14ac:dyDescent="0.2">
      <c r="A517" s="1"/>
    </row>
    <row r="518" spans="1:1" s="3" customFormat="1" x14ac:dyDescent="0.2">
      <c r="A518" s="1"/>
    </row>
    <row r="519" spans="1:1" s="3" customFormat="1" x14ac:dyDescent="0.2">
      <c r="A519" s="1"/>
    </row>
    <row r="520" spans="1:1" s="3" customFormat="1" x14ac:dyDescent="0.2">
      <c r="A520" s="1"/>
    </row>
    <row r="521" spans="1:1" s="3" customFormat="1" x14ac:dyDescent="0.2">
      <c r="A521" s="1"/>
    </row>
    <row r="522" spans="1:1" s="3" customFormat="1" x14ac:dyDescent="0.2">
      <c r="A522" s="1"/>
    </row>
    <row r="523" spans="1:1" s="3" customFormat="1" x14ac:dyDescent="0.2">
      <c r="A523" s="1"/>
    </row>
    <row r="524" spans="1:1" s="3" customFormat="1" x14ac:dyDescent="0.2">
      <c r="A524" s="1"/>
    </row>
    <row r="525" spans="1:1" s="3" customFormat="1" x14ac:dyDescent="0.2">
      <c r="A525" s="1"/>
    </row>
    <row r="526" spans="1:1" s="3" customFormat="1" x14ac:dyDescent="0.2">
      <c r="A526" s="1"/>
    </row>
    <row r="527" spans="1:1" s="3" customFormat="1" x14ac:dyDescent="0.2">
      <c r="A527" s="1"/>
    </row>
    <row r="528" spans="1:1" s="3" customFormat="1" x14ac:dyDescent="0.2">
      <c r="A528" s="1"/>
    </row>
    <row r="529" spans="1:1" s="3" customFormat="1" x14ac:dyDescent="0.2">
      <c r="A529" s="1"/>
    </row>
    <row r="530" spans="1:1" s="3" customFormat="1" x14ac:dyDescent="0.2">
      <c r="A530" s="1"/>
    </row>
    <row r="531" spans="1:1" s="3" customFormat="1" x14ac:dyDescent="0.2">
      <c r="A531" s="1"/>
    </row>
    <row r="532" spans="1:1" s="3" customFormat="1" x14ac:dyDescent="0.2">
      <c r="A532" s="1"/>
    </row>
    <row r="533" spans="1:1" s="3" customFormat="1" x14ac:dyDescent="0.2">
      <c r="A533" s="1"/>
    </row>
    <row r="534" spans="1:1" s="3" customFormat="1" x14ac:dyDescent="0.2">
      <c r="A534" s="1"/>
    </row>
    <row r="535" spans="1:1" s="3" customFormat="1" x14ac:dyDescent="0.2">
      <c r="A535" s="1"/>
    </row>
    <row r="536" spans="1:1" s="3" customFormat="1" x14ac:dyDescent="0.2">
      <c r="A536" s="1"/>
    </row>
    <row r="537" spans="1:1" s="3" customFormat="1" x14ac:dyDescent="0.2">
      <c r="A537" s="1"/>
    </row>
    <row r="538" spans="1:1" s="3" customFormat="1" x14ac:dyDescent="0.2">
      <c r="A538" s="1"/>
    </row>
    <row r="539" spans="1:1" s="3" customFormat="1" x14ac:dyDescent="0.2">
      <c r="A539" s="1"/>
    </row>
    <row r="540" spans="1:1" s="3" customFormat="1" x14ac:dyDescent="0.2">
      <c r="A540" s="1"/>
    </row>
    <row r="541" spans="1:1" s="3" customFormat="1" x14ac:dyDescent="0.2">
      <c r="A541" s="1"/>
    </row>
    <row r="542" spans="1:1" s="3" customFormat="1" x14ac:dyDescent="0.2">
      <c r="A542" s="1"/>
    </row>
    <row r="543" spans="1:1" s="3" customFormat="1" x14ac:dyDescent="0.2">
      <c r="A543" s="1"/>
    </row>
    <row r="544" spans="1:1" s="3" customFormat="1" x14ac:dyDescent="0.2">
      <c r="A544" s="1"/>
    </row>
    <row r="545" spans="1:1" s="3" customFormat="1" x14ac:dyDescent="0.2">
      <c r="A545" s="1"/>
    </row>
    <row r="546" spans="1:1" s="3" customFormat="1" x14ac:dyDescent="0.2">
      <c r="A546" s="1"/>
    </row>
    <row r="547" spans="1:1" s="3" customFormat="1" x14ac:dyDescent="0.2">
      <c r="A547" s="1"/>
    </row>
    <row r="548" spans="1:1" s="3" customFormat="1" x14ac:dyDescent="0.2">
      <c r="A548" s="1"/>
    </row>
    <row r="549" spans="1:1" s="3" customFormat="1" x14ac:dyDescent="0.2">
      <c r="A549" s="1"/>
    </row>
    <row r="550" spans="1:1" s="3" customFormat="1" x14ac:dyDescent="0.2">
      <c r="A550" s="1"/>
    </row>
    <row r="551" spans="1:1" s="3" customFormat="1" x14ac:dyDescent="0.2">
      <c r="A551" s="1"/>
    </row>
    <row r="552" spans="1:1" s="3" customFormat="1" x14ac:dyDescent="0.2">
      <c r="A552" s="1"/>
    </row>
    <row r="553" spans="1:1" s="3" customFormat="1" x14ac:dyDescent="0.2">
      <c r="A553" s="1"/>
    </row>
    <row r="554" spans="1:1" s="3" customFormat="1" x14ac:dyDescent="0.2">
      <c r="A554" s="1"/>
    </row>
    <row r="555" spans="1:1" s="3" customFormat="1" x14ac:dyDescent="0.2">
      <c r="A555" s="1"/>
    </row>
    <row r="556" spans="1:1" s="3" customFormat="1" x14ac:dyDescent="0.2">
      <c r="A556" s="1"/>
    </row>
    <row r="557" spans="1:1" s="3" customFormat="1" x14ac:dyDescent="0.2">
      <c r="A557" s="1"/>
    </row>
    <row r="558" spans="1:1" s="3" customFormat="1" x14ac:dyDescent="0.2">
      <c r="A558" s="1"/>
    </row>
    <row r="559" spans="1:1" s="3" customFormat="1" x14ac:dyDescent="0.2">
      <c r="A559" s="1"/>
    </row>
    <row r="560" spans="1:1" s="3" customFormat="1" x14ac:dyDescent="0.2">
      <c r="A560" s="1"/>
    </row>
    <row r="561" spans="1:1" s="3" customFormat="1" x14ac:dyDescent="0.2">
      <c r="A561" s="1"/>
    </row>
    <row r="562" spans="1:1" s="3" customFormat="1" x14ac:dyDescent="0.2">
      <c r="A562" s="1"/>
    </row>
    <row r="563" spans="1:1" s="3" customFormat="1" x14ac:dyDescent="0.2">
      <c r="A563" s="1"/>
    </row>
    <row r="564" spans="1:1" s="3" customFormat="1" x14ac:dyDescent="0.2">
      <c r="A564" s="1"/>
    </row>
    <row r="565" spans="1:1" s="3" customFormat="1" x14ac:dyDescent="0.2">
      <c r="A565" s="1"/>
    </row>
    <row r="566" spans="1:1" s="3" customFormat="1" x14ac:dyDescent="0.2">
      <c r="A566" s="1"/>
    </row>
    <row r="567" spans="1:1" s="3" customFormat="1" x14ac:dyDescent="0.2">
      <c r="A567" s="1"/>
    </row>
    <row r="568" spans="1:1" s="3" customFormat="1" x14ac:dyDescent="0.2">
      <c r="A568" s="1"/>
    </row>
    <row r="569" spans="1:1" s="3" customFormat="1" x14ac:dyDescent="0.2">
      <c r="A569" s="1"/>
    </row>
    <row r="570" spans="1:1" s="3" customFormat="1" x14ac:dyDescent="0.2">
      <c r="A570" s="1"/>
    </row>
    <row r="571" spans="1:1" s="3" customFormat="1" x14ac:dyDescent="0.2">
      <c r="A571" s="1"/>
    </row>
    <row r="572" spans="1:1" s="3" customFormat="1" x14ac:dyDescent="0.2">
      <c r="A572" s="1"/>
    </row>
    <row r="573" spans="1:1" s="3" customFormat="1" x14ac:dyDescent="0.2">
      <c r="A573" s="1"/>
    </row>
    <row r="574" spans="1:1" s="3" customFormat="1" x14ac:dyDescent="0.2">
      <c r="A574" s="1"/>
    </row>
    <row r="575" spans="1:1" s="3" customFormat="1" x14ac:dyDescent="0.2">
      <c r="A575" s="1"/>
    </row>
    <row r="576" spans="1:1" s="3" customFormat="1" x14ac:dyDescent="0.2">
      <c r="A576" s="1"/>
    </row>
    <row r="577" spans="1:1" s="3" customFormat="1" x14ac:dyDescent="0.2">
      <c r="A577" s="1"/>
    </row>
    <row r="578" spans="1:1" s="3" customFormat="1" x14ac:dyDescent="0.2">
      <c r="A578" s="1"/>
    </row>
    <row r="579" spans="1:1" s="3" customFormat="1" x14ac:dyDescent="0.2">
      <c r="A579" s="1"/>
    </row>
    <row r="580" spans="1:1" s="3" customFormat="1" x14ac:dyDescent="0.2">
      <c r="A580" s="1"/>
    </row>
    <row r="581" spans="1:1" s="3" customFormat="1" x14ac:dyDescent="0.2">
      <c r="A581" s="1"/>
    </row>
    <row r="582" spans="1:1" s="3" customFormat="1" x14ac:dyDescent="0.2">
      <c r="A582" s="1"/>
    </row>
    <row r="583" spans="1:1" s="3" customFormat="1" x14ac:dyDescent="0.2">
      <c r="A583" s="1"/>
    </row>
    <row r="584" spans="1:1" s="3" customFormat="1" x14ac:dyDescent="0.2">
      <c r="A584" s="1"/>
    </row>
    <row r="585" spans="1:1" s="3" customFormat="1" x14ac:dyDescent="0.2">
      <c r="A585" s="1"/>
    </row>
    <row r="586" spans="1:1" s="3" customFormat="1" x14ac:dyDescent="0.2">
      <c r="A586" s="1"/>
    </row>
    <row r="587" spans="1:1" s="3" customFormat="1" x14ac:dyDescent="0.2">
      <c r="A587" s="1"/>
    </row>
    <row r="588" spans="1:1" s="3" customFormat="1" x14ac:dyDescent="0.2">
      <c r="A588" s="1"/>
    </row>
    <row r="589" spans="1:1" s="3" customFormat="1" x14ac:dyDescent="0.2">
      <c r="A589" s="1"/>
    </row>
    <row r="590" spans="1:1" s="3" customFormat="1" x14ac:dyDescent="0.2">
      <c r="A590" s="1"/>
    </row>
    <row r="591" spans="1:1" s="3" customFormat="1" x14ac:dyDescent="0.2">
      <c r="A591" s="1"/>
    </row>
    <row r="592" spans="1:1" s="3" customFormat="1" x14ac:dyDescent="0.2">
      <c r="A592" s="1"/>
    </row>
    <row r="593" spans="1:1" s="3" customFormat="1" x14ac:dyDescent="0.2">
      <c r="A593" s="1"/>
    </row>
    <row r="594" spans="1:1" s="3" customFormat="1" x14ac:dyDescent="0.2">
      <c r="A594" s="1"/>
    </row>
    <row r="595" spans="1:1" s="3" customFormat="1" x14ac:dyDescent="0.2">
      <c r="A595" s="1"/>
    </row>
    <row r="596" spans="1:1" s="3" customFormat="1" x14ac:dyDescent="0.2">
      <c r="A596" s="1"/>
    </row>
    <row r="597" spans="1:1" s="3" customFormat="1" x14ac:dyDescent="0.2">
      <c r="A597" s="1"/>
    </row>
    <row r="598" spans="1:1" s="3" customFormat="1" x14ac:dyDescent="0.2">
      <c r="A598" s="1"/>
    </row>
    <row r="599" spans="1:1" s="3" customFormat="1" x14ac:dyDescent="0.2">
      <c r="A599" s="1"/>
    </row>
    <row r="600" spans="1:1" s="3" customFormat="1" x14ac:dyDescent="0.2">
      <c r="A600" s="1"/>
    </row>
    <row r="601" spans="1:1" s="3" customFormat="1" x14ac:dyDescent="0.2">
      <c r="A601" s="1"/>
    </row>
    <row r="602" spans="1:1" s="3" customFormat="1" x14ac:dyDescent="0.2">
      <c r="A602" s="1"/>
    </row>
    <row r="603" spans="1:1" s="3" customFormat="1" x14ac:dyDescent="0.2">
      <c r="A603" s="1"/>
    </row>
    <row r="604" spans="1:1" s="3" customFormat="1" x14ac:dyDescent="0.2">
      <c r="A604" s="1"/>
    </row>
    <row r="605" spans="1:1" s="3" customFormat="1" x14ac:dyDescent="0.2">
      <c r="A605" s="1"/>
    </row>
    <row r="606" spans="1:1" s="3" customFormat="1" x14ac:dyDescent="0.2">
      <c r="A606" s="1"/>
    </row>
    <row r="607" spans="1:1" s="3" customFormat="1" x14ac:dyDescent="0.2">
      <c r="A607" s="1"/>
    </row>
    <row r="608" spans="1:1" s="3" customFormat="1" x14ac:dyDescent="0.2">
      <c r="A608" s="1"/>
    </row>
    <row r="609" spans="1:1" s="3" customFormat="1" x14ac:dyDescent="0.2">
      <c r="A609" s="1"/>
    </row>
    <row r="610" spans="1:1" s="3" customFormat="1" x14ac:dyDescent="0.2">
      <c r="A610" s="1"/>
    </row>
    <row r="611" spans="1:1" s="3" customFormat="1" x14ac:dyDescent="0.2">
      <c r="A611" s="1"/>
    </row>
    <row r="612" spans="1:1" s="3" customFormat="1" x14ac:dyDescent="0.2">
      <c r="A612" s="1"/>
    </row>
    <row r="613" spans="1:1" s="3" customFormat="1" x14ac:dyDescent="0.2">
      <c r="A613" s="1"/>
    </row>
    <row r="614" spans="1:1" s="3" customFormat="1" x14ac:dyDescent="0.2">
      <c r="A614" s="1"/>
    </row>
    <row r="615" spans="1:1" s="3" customFormat="1" x14ac:dyDescent="0.2">
      <c r="A615" s="1"/>
    </row>
    <row r="616" spans="1:1" s="3" customFormat="1" x14ac:dyDescent="0.2">
      <c r="A616" s="1"/>
    </row>
    <row r="617" spans="1:1" s="3" customFormat="1" x14ac:dyDescent="0.2">
      <c r="A617" s="1"/>
    </row>
    <row r="618" spans="1:1" s="3" customFormat="1" x14ac:dyDescent="0.2">
      <c r="A618" s="1"/>
    </row>
    <row r="619" spans="1:1" s="3" customFormat="1" x14ac:dyDescent="0.2">
      <c r="A619" s="1"/>
    </row>
    <row r="620" spans="1:1" s="3" customFormat="1" x14ac:dyDescent="0.2">
      <c r="A620" s="1"/>
    </row>
    <row r="621" spans="1:1" s="3" customFormat="1" x14ac:dyDescent="0.2">
      <c r="A621" s="1"/>
    </row>
    <row r="622" spans="1:1" s="3" customFormat="1" x14ac:dyDescent="0.2">
      <c r="A622" s="1"/>
    </row>
    <row r="623" spans="1:1" s="3" customFormat="1" x14ac:dyDescent="0.2">
      <c r="A623" s="1"/>
    </row>
    <row r="624" spans="1:1" s="3" customFormat="1" x14ac:dyDescent="0.2">
      <c r="A624" s="1"/>
    </row>
    <row r="625" spans="1:1" s="3" customFormat="1" x14ac:dyDescent="0.2">
      <c r="A625" s="1"/>
    </row>
    <row r="626" spans="1:1" s="3" customFormat="1" x14ac:dyDescent="0.2">
      <c r="A626" s="1"/>
    </row>
    <row r="627" spans="1:1" s="3" customFormat="1" x14ac:dyDescent="0.2">
      <c r="A627" s="1"/>
    </row>
    <row r="628" spans="1:1" s="3" customFormat="1" x14ac:dyDescent="0.2">
      <c r="A628" s="1"/>
    </row>
    <row r="629" spans="1:1" s="3" customFormat="1" x14ac:dyDescent="0.2">
      <c r="A629" s="1"/>
    </row>
    <row r="630" spans="1:1" s="3" customFormat="1" x14ac:dyDescent="0.2">
      <c r="A630" s="1"/>
    </row>
    <row r="631" spans="1:1" s="3" customFormat="1" x14ac:dyDescent="0.2">
      <c r="A631" s="1"/>
    </row>
    <row r="632" spans="1:1" s="3" customFormat="1" x14ac:dyDescent="0.2">
      <c r="A632" s="1"/>
    </row>
    <row r="633" spans="1:1" s="3" customFormat="1" x14ac:dyDescent="0.2">
      <c r="A633" s="1"/>
    </row>
    <row r="634" spans="1:1" s="3" customFormat="1" x14ac:dyDescent="0.2">
      <c r="A634" s="1"/>
    </row>
    <row r="635" spans="1:1" s="3" customFormat="1" x14ac:dyDescent="0.2">
      <c r="A635" s="1"/>
    </row>
    <row r="636" spans="1:1" s="3" customFormat="1" x14ac:dyDescent="0.2">
      <c r="A636" s="1"/>
    </row>
    <row r="637" spans="1:1" s="3" customFormat="1" x14ac:dyDescent="0.2">
      <c r="A637" s="1"/>
    </row>
    <row r="638" spans="1:1" s="3" customFormat="1" x14ac:dyDescent="0.2">
      <c r="A638" s="1"/>
    </row>
    <row r="639" spans="1:1" s="3" customFormat="1" x14ac:dyDescent="0.2">
      <c r="A639" s="1"/>
    </row>
    <row r="640" spans="1:1" s="3" customFormat="1" x14ac:dyDescent="0.2">
      <c r="A640" s="1"/>
    </row>
    <row r="641" spans="1:1" s="3" customFormat="1" x14ac:dyDescent="0.2">
      <c r="A641" s="1"/>
    </row>
    <row r="642" spans="1:1" s="3" customFormat="1" x14ac:dyDescent="0.2">
      <c r="A642" s="1"/>
    </row>
    <row r="643" spans="1:1" s="3" customFormat="1" x14ac:dyDescent="0.2">
      <c r="A643" s="1"/>
    </row>
    <row r="644" spans="1:1" s="3" customFormat="1" x14ac:dyDescent="0.2">
      <c r="A644" s="1"/>
    </row>
    <row r="645" spans="1:1" s="3" customFormat="1" x14ac:dyDescent="0.2">
      <c r="A645" s="1"/>
    </row>
    <row r="646" spans="1:1" s="3" customFormat="1" x14ac:dyDescent="0.2">
      <c r="A646" s="1"/>
    </row>
    <row r="647" spans="1:1" s="3" customFormat="1" x14ac:dyDescent="0.2">
      <c r="A647" s="1"/>
    </row>
    <row r="648" spans="1:1" s="3" customFormat="1" x14ac:dyDescent="0.2">
      <c r="A648" s="1"/>
    </row>
    <row r="649" spans="1:1" s="3" customFormat="1" x14ac:dyDescent="0.2">
      <c r="A649" s="1"/>
    </row>
    <row r="650" spans="1:1" s="3" customFormat="1" x14ac:dyDescent="0.2">
      <c r="A650" s="1"/>
    </row>
    <row r="651" spans="1:1" s="3" customFormat="1" x14ac:dyDescent="0.2">
      <c r="A651" s="1"/>
    </row>
    <row r="652" spans="1:1" s="3" customFormat="1" x14ac:dyDescent="0.2">
      <c r="A652" s="1"/>
    </row>
    <row r="653" spans="1:1" s="3" customFormat="1" x14ac:dyDescent="0.2">
      <c r="A653" s="1"/>
    </row>
    <row r="654" spans="1:1" s="3" customFormat="1" x14ac:dyDescent="0.2">
      <c r="A654" s="1"/>
    </row>
    <row r="655" spans="1:1" s="3" customFormat="1" x14ac:dyDescent="0.2">
      <c r="A655" s="1"/>
    </row>
    <row r="656" spans="1:1" s="3" customFormat="1" x14ac:dyDescent="0.2">
      <c r="A656" s="1"/>
    </row>
    <row r="657" spans="1:1" s="3" customFormat="1" x14ac:dyDescent="0.2">
      <c r="A657" s="1"/>
    </row>
    <row r="658" spans="1:1" s="3" customFormat="1" x14ac:dyDescent="0.2">
      <c r="A658" s="1"/>
    </row>
    <row r="659" spans="1:1" s="3" customFormat="1" x14ac:dyDescent="0.2">
      <c r="A659" s="1"/>
    </row>
    <row r="660" spans="1:1" s="3" customFormat="1" x14ac:dyDescent="0.2">
      <c r="A660" s="1"/>
    </row>
    <row r="661" spans="1:1" s="3" customFormat="1" x14ac:dyDescent="0.2">
      <c r="A661" s="1"/>
    </row>
    <row r="662" spans="1:1" s="3" customFormat="1" x14ac:dyDescent="0.2">
      <c r="A662" s="1"/>
    </row>
    <row r="663" spans="1:1" s="3" customFormat="1" x14ac:dyDescent="0.2">
      <c r="A663" s="1"/>
    </row>
    <row r="664" spans="1:1" s="3" customFormat="1" x14ac:dyDescent="0.2">
      <c r="A664" s="1"/>
    </row>
    <row r="665" spans="1:1" s="3" customFormat="1" x14ac:dyDescent="0.2">
      <c r="A665" s="1"/>
    </row>
    <row r="666" spans="1:1" s="3" customFormat="1" x14ac:dyDescent="0.2">
      <c r="A666" s="1"/>
    </row>
    <row r="667" spans="1:1" s="3" customFormat="1" x14ac:dyDescent="0.2">
      <c r="A667" s="1"/>
    </row>
    <row r="668" spans="1:1" s="3" customFormat="1" x14ac:dyDescent="0.2">
      <c r="A668" s="1"/>
    </row>
    <row r="669" spans="1:1" s="3" customFormat="1" x14ac:dyDescent="0.2">
      <c r="A669" s="1"/>
    </row>
    <row r="670" spans="1:1" s="3" customFormat="1" x14ac:dyDescent="0.2">
      <c r="A670" s="1"/>
    </row>
    <row r="671" spans="1:1" s="3" customFormat="1" x14ac:dyDescent="0.2">
      <c r="A671" s="1"/>
    </row>
    <row r="672" spans="1:1" s="3" customFormat="1" x14ac:dyDescent="0.2">
      <c r="A672" s="1"/>
    </row>
    <row r="673" spans="1:1" s="3" customFormat="1" x14ac:dyDescent="0.2">
      <c r="A673" s="1"/>
    </row>
    <row r="674" spans="1:1" s="3" customFormat="1" x14ac:dyDescent="0.2">
      <c r="A674" s="1"/>
    </row>
    <row r="675" spans="1:1" s="3" customFormat="1" x14ac:dyDescent="0.2">
      <c r="A675" s="1"/>
    </row>
    <row r="676" spans="1:1" s="3" customFormat="1" x14ac:dyDescent="0.2">
      <c r="A676" s="1"/>
    </row>
    <row r="677" spans="1:1" s="3" customFormat="1" x14ac:dyDescent="0.2">
      <c r="A677" s="1"/>
    </row>
    <row r="678" spans="1:1" s="3" customFormat="1" x14ac:dyDescent="0.2">
      <c r="A678" s="1"/>
    </row>
    <row r="679" spans="1:1" s="3" customFormat="1" x14ac:dyDescent="0.2">
      <c r="A679" s="1"/>
    </row>
    <row r="680" spans="1:1" s="3" customFormat="1" x14ac:dyDescent="0.2">
      <c r="A680" s="1"/>
    </row>
    <row r="681" spans="1:1" s="3" customFormat="1" x14ac:dyDescent="0.2">
      <c r="A681" s="1"/>
    </row>
    <row r="682" spans="1:1" s="3" customFormat="1" x14ac:dyDescent="0.2">
      <c r="A682" s="1"/>
    </row>
    <row r="683" spans="1:1" s="3" customFormat="1" x14ac:dyDescent="0.2">
      <c r="A683" s="1"/>
    </row>
    <row r="684" spans="1:1" s="3" customFormat="1" x14ac:dyDescent="0.2">
      <c r="A684" s="1"/>
    </row>
    <row r="685" spans="1:1" s="3" customFormat="1" x14ac:dyDescent="0.2">
      <c r="A685" s="1"/>
    </row>
    <row r="686" spans="1:1" s="3" customFormat="1" x14ac:dyDescent="0.2">
      <c r="A686" s="1"/>
    </row>
    <row r="687" spans="1:1" s="3" customFormat="1" x14ac:dyDescent="0.2">
      <c r="A687" s="1"/>
    </row>
    <row r="688" spans="1:1" s="3" customFormat="1" x14ac:dyDescent="0.2">
      <c r="A688" s="1"/>
    </row>
    <row r="689" spans="1:1" s="3" customFormat="1" x14ac:dyDescent="0.2">
      <c r="A689" s="1"/>
    </row>
    <row r="690" spans="1:1" s="3" customFormat="1" x14ac:dyDescent="0.2">
      <c r="A690" s="1"/>
    </row>
    <row r="691" spans="1:1" s="3" customFormat="1" x14ac:dyDescent="0.2">
      <c r="A691" s="1"/>
    </row>
    <row r="692" spans="1:1" s="3" customFormat="1" x14ac:dyDescent="0.2">
      <c r="A692" s="1"/>
    </row>
    <row r="693" spans="1:1" s="3" customFormat="1" x14ac:dyDescent="0.2">
      <c r="A693" s="1"/>
    </row>
    <row r="694" spans="1:1" s="3" customFormat="1" x14ac:dyDescent="0.2">
      <c r="A694" s="1"/>
    </row>
    <row r="695" spans="1:1" s="3" customFormat="1" x14ac:dyDescent="0.2">
      <c r="A695" s="1"/>
    </row>
    <row r="696" spans="1:1" s="3" customFormat="1" x14ac:dyDescent="0.2">
      <c r="A696" s="1"/>
    </row>
    <row r="697" spans="1:1" s="3" customFormat="1" x14ac:dyDescent="0.2">
      <c r="A697" s="1"/>
    </row>
    <row r="698" spans="1:1" s="3" customFormat="1" x14ac:dyDescent="0.2">
      <c r="A698" s="1"/>
    </row>
    <row r="699" spans="1:1" s="3" customFormat="1" x14ac:dyDescent="0.2">
      <c r="A699" s="1"/>
    </row>
    <row r="700" spans="1:1" s="3" customFormat="1" x14ac:dyDescent="0.2">
      <c r="A700" s="1"/>
    </row>
    <row r="701" spans="1:1" s="3" customFormat="1" x14ac:dyDescent="0.2">
      <c r="A701" s="1"/>
    </row>
    <row r="702" spans="1:1" s="3" customFormat="1" x14ac:dyDescent="0.2">
      <c r="A702" s="1"/>
    </row>
    <row r="703" spans="1:1" s="3" customFormat="1" x14ac:dyDescent="0.2">
      <c r="A703" s="1"/>
    </row>
    <row r="704" spans="1:1" s="3" customFormat="1" x14ac:dyDescent="0.2">
      <c r="A704" s="1"/>
    </row>
    <row r="705" spans="1:1" s="3" customFormat="1" x14ac:dyDescent="0.2">
      <c r="A705" s="1"/>
    </row>
    <row r="706" spans="1:1" s="3" customFormat="1" x14ac:dyDescent="0.2">
      <c r="A706" s="1"/>
    </row>
    <row r="707" spans="1:1" s="3" customFormat="1" x14ac:dyDescent="0.2">
      <c r="A707" s="1"/>
    </row>
    <row r="708" spans="1:1" s="3" customFormat="1" x14ac:dyDescent="0.2">
      <c r="A708" s="1"/>
    </row>
    <row r="709" spans="1:1" s="3" customFormat="1" x14ac:dyDescent="0.2">
      <c r="A709" s="1"/>
    </row>
    <row r="710" spans="1:1" s="3" customFormat="1" x14ac:dyDescent="0.2">
      <c r="A710" s="1"/>
    </row>
    <row r="711" spans="1:1" s="3" customFormat="1" x14ac:dyDescent="0.2">
      <c r="A711" s="1"/>
    </row>
    <row r="712" spans="1:1" s="3" customFormat="1" x14ac:dyDescent="0.2">
      <c r="A712" s="1"/>
    </row>
    <row r="713" spans="1:1" s="3" customFormat="1" x14ac:dyDescent="0.2">
      <c r="A713" s="1"/>
    </row>
    <row r="714" spans="1:1" s="3" customFormat="1" x14ac:dyDescent="0.2">
      <c r="A714" s="1"/>
    </row>
    <row r="715" spans="1:1" s="3" customFormat="1" x14ac:dyDescent="0.2">
      <c r="A715" s="1"/>
    </row>
    <row r="716" spans="1:1" s="3" customFormat="1" x14ac:dyDescent="0.2">
      <c r="A716" s="1"/>
    </row>
    <row r="717" spans="1:1" s="3" customFormat="1" x14ac:dyDescent="0.2">
      <c r="A717" s="1"/>
    </row>
    <row r="718" spans="1:1" s="3" customFormat="1" x14ac:dyDescent="0.2">
      <c r="A718" s="1"/>
    </row>
    <row r="719" spans="1:1" s="3" customFormat="1" x14ac:dyDescent="0.2">
      <c r="A719" s="1"/>
    </row>
    <row r="720" spans="1:1" s="3" customFormat="1" x14ac:dyDescent="0.2">
      <c r="A720" s="1"/>
    </row>
    <row r="721" spans="1:1" s="3" customFormat="1" x14ac:dyDescent="0.2">
      <c r="A721" s="1"/>
    </row>
    <row r="722" spans="1:1" s="3" customFormat="1" x14ac:dyDescent="0.2">
      <c r="A722" s="1"/>
    </row>
    <row r="723" spans="1:1" s="3" customFormat="1" x14ac:dyDescent="0.2">
      <c r="A723" s="1"/>
    </row>
    <row r="724" spans="1:1" s="3" customFormat="1" x14ac:dyDescent="0.2">
      <c r="A724" s="1"/>
    </row>
    <row r="725" spans="1:1" s="3" customFormat="1" x14ac:dyDescent="0.2">
      <c r="A725" s="1"/>
    </row>
    <row r="726" spans="1:1" s="3" customFormat="1" x14ac:dyDescent="0.2">
      <c r="A726" s="1"/>
    </row>
    <row r="727" spans="1:1" s="3" customFormat="1" x14ac:dyDescent="0.2">
      <c r="A727" s="1"/>
    </row>
    <row r="728" spans="1:1" s="3" customFormat="1" x14ac:dyDescent="0.2">
      <c r="A728" s="1"/>
    </row>
    <row r="729" spans="1:1" s="3" customFormat="1" x14ac:dyDescent="0.2">
      <c r="A729" s="1"/>
    </row>
    <row r="730" spans="1:1" s="3" customFormat="1" x14ac:dyDescent="0.2">
      <c r="A730" s="1"/>
    </row>
    <row r="731" spans="1:1" s="3" customFormat="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23" x14ac:dyDescent="0.2">
      <c r="A961" s="1"/>
    </row>
    <row r="962" spans="1:23" x14ac:dyDescent="0.2">
      <c r="A962" s="1"/>
    </row>
    <row r="963" spans="1:23" x14ac:dyDescent="0.2">
      <c r="A963" s="1"/>
    </row>
    <row r="964" spans="1:23" x14ac:dyDescent="0.2">
      <c r="A964" s="1"/>
    </row>
    <row r="965" spans="1:23" x14ac:dyDescent="0.2">
      <c r="A965" s="1"/>
    </row>
    <row r="966" spans="1:23" x14ac:dyDescent="0.2">
      <c r="A966" s="1"/>
    </row>
    <row r="967" spans="1:23" x14ac:dyDescent="0.2">
      <c r="A967" s="1"/>
    </row>
    <row r="968" spans="1:23" x14ac:dyDescent="0.2">
      <c r="A968" s="1"/>
    </row>
    <row r="969" spans="1:23" x14ac:dyDescent="0.2">
      <c r="A969" s="1"/>
    </row>
    <row r="970" spans="1:23" x14ac:dyDescent="0.2">
      <c r="A970" s="1"/>
    </row>
    <row r="971" spans="1:23" x14ac:dyDescent="0.2">
      <c r="A971" s="1"/>
    </row>
    <row r="972" spans="1:23" x14ac:dyDescent="0.2">
      <c r="A972" s="1"/>
    </row>
    <row r="973" spans="1:23" x14ac:dyDescent="0.2">
      <c r="A973" s="1"/>
    </row>
    <row r="974" spans="1:23" x14ac:dyDescent="0.2">
      <c r="W974" t="e">
        <f>SUBTOTAL(9,#REF!)</f>
        <v>#REF!</v>
      </c>
    </row>
    <row r="980" spans="5:7" x14ac:dyDescent="0.2">
      <c r="E980" t="s">
        <v>219</v>
      </c>
      <c r="F980" s="61" t="e">
        <f>#REF!+#REF!</f>
        <v>#REF!</v>
      </c>
    </row>
    <row r="981" spans="5:7" x14ac:dyDescent="0.2">
      <c r="E981" t="s">
        <v>220</v>
      </c>
      <c r="F981" s="62" t="e">
        <f>I13+I35+I37+#REF!+#REF!+#REF!+#REF!</f>
        <v>#REF!</v>
      </c>
      <c r="G981" s="62" t="e">
        <f>J13+J35+J37+#REF!+#REF!+#REF!+#REF!</f>
        <v>#REF!</v>
      </c>
    </row>
  </sheetData>
  <autoFilter ref="A12:AR76" xr:uid="{00000000-0009-0000-0000-000001000000}"/>
  <mergeCells count="25">
    <mergeCell ref="AF9:AL11"/>
    <mergeCell ref="AD9:AD11"/>
    <mergeCell ref="AE9:AE11"/>
    <mergeCell ref="Q10:T10"/>
    <mergeCell ref="W9:X10"/>
    <mergeCell ref="Y9:Y11"/>
    <mergeCell ref="Z9:Z11"/>
    <mergeCell ref="AA9:AA11"/>
    <mergeCell ref="AB9:AB11"/>
    <mergeCell ref="AC9:AC11"/>
    <mergeCell ref="U9:V10"/>
    <mergeCell ref="K9:K11"/>
    <mergeCell ref="L9:M10"/>
    <mergeCell ref="N9:O10"/>
    <mergeCell ref="P9:P10"/>
    <mergeCell ref="Q9:T9"/>
    <mergeCell ref="I2:J2"/>
    <mergeCell ref="B9:B11"/>
    <mergeCell ref="C9:C11"/>
    <mergeCell ref="D9:D11"/>
    <mergeCell ref="E9:E11"/>
    <mergeCell ref="F9:F11"/>
    <mergeCell ref="G9:G11"/>
    <mergeCell ref="H9:H11"/>
    <mergeCell ref="I9:J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0"/>
  <sheetViews>
    <sheetView topLeftCell="A4" zoomScale="85" zoomScaleNormal="85" workbookViewId="0">
      <selection activeCell="D30" sqref="D30"/>
    </sheetView>
  </sheetViews>
  <sheetFormatPr defaultRowHeight="10.199999999999999" x14ac:dyDescent="0.2"/>
  <cols>
    <col min="1" max="4" width="16.7109375" customWidth="1"/>
  </cols>
  <sheetData>
    <row r="1" spans="1:3" x14ac:dyDescent="0.2">
      <c r="A1">
        <v>90002274</v>
      </c>
      <c r="B1">
        <v>90002274</v>
      </c>
      <c r="C1">
        <f>A1-B1</f>
        <v>0</v>
      </c>
    </row>
    <row r="2" spans="1:3" x14ac:dyDescent="0.2">
      <c r="A2">
        <v>90002275</v>
      </c>
      <c r="B2">
        <f>B1+1</f>
        <v>90002275</v>
      </c>
      <c r="C2">
        <f t="shared" ref="C2:C30" si="0">A2-B2</f>
        <v>0</v>
      </c>
    </row>
    <row r="3" spans="1:3" x14ac:dyDescent="0.2">
      <c r="A3">
        <v>90002276</v>
      </c>
      <c r="B3">
        <f t="shared" ref="B3:B30" si="1">B2+1</f>
        <v>90002276</v>
      </c>
      <c r="C3">
        <f t="shared" si="0"/>
        <v>0</v>
      </c>
    </row>
    <row r="4" spans="1:3" x14ac:dyDescent="0.2">
      <c r="A4">
        <v>90002277</v>
      </c>
      <c r="B4">
        <f t="shared" si="1"/>
        <v>90002277</v>
      </c>
      <c r="C4">
        <f t="shared" si="0"/>
        <v>0</v>
      </c>
    </row>
    <row r="5" spans="1:3" x14ac:dyDescent="0.2">
      <c r="A5">
        <v>90002278</v>
      </c>
      <c r="B5">
        <f t="shared" si="1"/>
        <v>90002278</v>
      </c>
      <c r="C5">
        <f t="shared" si="0"/>
        <v>0</v>
      </c>
    </row>
    <row r="6" spans="1:3" x14ac:dyDescent="0.2">
      <c r="A6">
        <v>90002279</v>
      </c>
      <c r="B6">
        <f t="shared" si="1"/>
        <v>90002279</v>
      </c>
      <c r="C6">
        <f t="shared" si="0"/>
        <v>0</v>
      </c>
    </row>
    <row r="7" spans="1:3" x14ac:dyDescent="0.2">
      <c r="A7">
        <v>90002280</v>
      </c>
      <c r="B7">
        <f t="shared" si="1"/>
        <v>90002280</v>
      </c>
      <c r="C7">
        <f t="shared" si="0"/>
        <v>0</v>
      </c>
    </row>
    <row r="8" spans="1:3" x14ac:dyDescent="0.2">
      <c r="A8">
        <v>90002281</v>
      </c>
      <c r="B8">
        <f t="shared" si="1"/>
        <v>90002281</v>
      </c>
      <c r="C8">
        <f t="shared" si="0"/>
        <v>0</v>
      </c>
    </row>
    <row r="9" spans="1:3" x14ac:dyDescent="0.2">
      <c r="A9">
        <v>90002282</v>
      </c>
      <c r="B9">
        <f t="shared" si="1"/>
        <v>90002282</v>
      </c>
      <c r="C9">
        <f t="shared" si="0"/>
        <v>0</v>
      </c>
    </row>
    <row r="10" spans="1:3" x14ac:dyDescent="0.2">
      <c r="A10">
        <v>90002283</v>
      </c>
      <c r="B10">
        <f t="shared" si="1"/>
        <v>90002283</v>
      </c>
      <c r="C10">
        <f t="shared" si="0"/>
        <v>0</v>
      </c>
    </row>
    <row r="11" spans="1:3" x14ac:dyDescent="0.2">
      <c r="A11">
        <v>90002284</v>
      </c>
      <c r="B11">
        <f t="shared" si="1"/>
        <v>90002284</v>
      </c>
      <c r="C11">
        <f t="shared" si="0"/>
        <v>0</v>
      </c>
    </row>
    <row r="12" spans="1:3" x14ac:dyDescent="0.2">
      <c r="A12">
        <v>90002285</v>
      </c>
      <c r="B12">
        <f t="shared" si="1"/>
        <v>90002285</v>
      </c>
      <c r="C12">
        <f t="shared" si="0"/>
        <v>0</v>
      </c>
    </row>
    <row r="13" spans="1:3" x14ac:dyDescent="0.2">
      <c r="A13">
        <v>90002286</v>
      </c>
      <c r="B13">
        <f t="shared" si="1"/>
        <v>90002286</v>
      </c>
      <c r="C13">
        <f t="shared" si="0"/>
        <v>0</v>
      </c>
    </row>
    <row r="14" spans="1:3" x14ac:dyDescent="0.2">
      <c r="A14">
        <v>90002287</v>
      </c>
      <c r="B14">
        <f t="shared" si="1"/>
        <v>90002287</v>
      </c>
      <c r="C14">
        <f t="shared" si="0"/>
        <v>0</v>
      </c>
    </row>
    <row r="15" spans="1:3" x14ac:dyDescent="0.2">
      <c r="A15">
        <v>90002288</v>
      </c>
      <c r="B15">
        <f t="shared" si="1"/>
        <v>90002288</v>
      </c>
      <c r="C15">
        <f t="shared" si="0"/>
        <v>0</v>
      </c>
    </row>
    <row r="16" spans="1:3" x14ac:dyDescent="0.2">
      <c r="A16">
        <v>90002289</v>
      </c>
      <c r="B16">
        <f t="shared" si="1"/>
        <v>90002289</v>
      </c>
      <c r="C16">
        <f t="shared" si="0"/>
        <v>0</v>
      </c>
    </row>
    <row r="17" spans="1:3" x14ac:dyDescent="0.2">
      <c r="A17">
        <v>90002290</v>
      </c>
      <c r="B17">
        <f t="shared" si="1"/>
        <v>90002290</v>
      </c>
      <c r="C17">
        <f t="shared" si="0"/>
        <v>0</v>
      </c>
    </row>
    <row r="18" spans="1:3" x14ac:dyDescent="0.2">
      <c r="A18">
        <v>90002291</v>
      </c>
      <c r="B18">
        <f t="shared" si="1"/>
        <v>90002291</v>
      </c>
      <c r="C18">
        <f t="shared" si="0"/>
        <v>0</v>
      </c>
    </row>
    <row r="19" spans="1:3" x14ac:dyDescent="0.2">
      <c r="A19">
        <v>90002292</v>
      </c>
      <c r="B19">
        <f t="shared" si="1"/>
        <v>90002292</v>
      </c>
      <c r="C19">
        <f t="shared" si="0"/>
        <v>0</v>
      </c>
    </row>
    <row r="20" spans="1:3" x14ac:dyDescent="0.2">
      <c r="A20">
        <v>90002293</v>
      </c>
      <c r="B20">
        <f t="shared" si="1"/>
        <v>90002293</v>
      </c>
      <c r="C20">
        <f t="shared" si="0"/>
        <v>0</v>
      </c>
    </row>
    <row r="21" spans="1:3" x14ac:dyDescent="0.2">
      <c r="A21">
        <v>90002294</v>
      </c>
      <c r="B21">
        <f t="shared" si="1"/>
        <v>90002294</v>
      </c>
      <c r="C21">
        <f t="shared" si="0"/>
        <v>0</v>
      </c>
    </row>
    <row r="22" spans="1:3" x14ac:dyDescent="0.2">
      <c r="A22">
        <v>90002295</v>
      </c>
      <c r="B22">
        <f t="shared" si="1"/>
        <v>90002295</v>
      </c>
      <c r="C22">
        <f t="shared" si="0"/>
        <v>0</v>
      </c>
    </row>
    <row r="23" spans="1:3" x14ac:dyDescent="0.2">
      <c r="A23">
        <v>90002296</v>
      </c>
      <c r="B23">
        <f t="shared" si="1"/>
        <v>90002296</v>
      </c>
      <c r="C23">
        <f t="shared" si="0"/>
        <v>0</v>
      </c>
    </row>
    <row r="24" spans="1:3" x14ac:dyDescent="0.2">
      <c r="A24">
        <v>90002297</v>
      </c>
      <c r="B24">
        <f t="shared" si="1"/>
        <v>90002297</v>
      </c>
      <c r="C24">
        <f t="shared" si="0"/>
        <v>0</v>
      </c>
    </row>
    <row r="25" spans="1:3" x14ac:dyDescent="0.2">
      <c r="A25">
        <v>90002298</v>
      </c>
      <c r="B25">
        <f t="shared" si="1"/>
        <v>90002298</v>
      </c>
      <c r="C25">
        <f t="shared" si="0"/>
        <v>0</v>
      </c>
    </row>
    <row r="26" spans="1:3" x14ac:dyDescent="0.2">
      <c r="A26">
        <v>90002299</v>
      </c>
      <c r="B26">
        <f t="shared" si="1"/>
        <v>90002299</v>
      </c>
      <c r="C26">
        <f t="shared" si="0"/>
        <v>0</v>
      </c>
    </row>
    <row r="27" spans="1:3" x14ac:dyDescent="0.2">
      <c r="A27">
        <v>90002300</v>
      </c>
      <c r="B27">
        <f t="shared" si="1"/>
        <v>90002300</v>
      </c>
      <c r="C27">
        <f t="shared" si="0"/>
        <v>0</v>
      </c>
    </row>
    <row r="28" spans="1:3" x14ac:dyDescent="0.2">
      <c r="A28">
        <v>90002301</v>
      </c>
      <c r="B28">
        <f t="shared" si="1"/>
        <v>90002301</v>
      </c>
      <c r="C28">
        <f t="shared" si="0"/>
        <v>0</v>
      </c>
    </row>
    <row r="29" spans="1:3" x14ac:dyDescent="0.2">
      <c r="A29">
        <v>90002302</v>
      </c>
      <c r="B29">
        <f t="shared" si="1"/>
        <v>90002302</v>
      </c>
      <c r="C29">
        <f t="shared" si="0"/>
        <v>0</v>
      </c>
    </row>
    <row r="30" spans="1:3" x14ac:dyDescent="0.2">
      <c r="A30">
        <v>90002303</v>
      </c>
      <c r="B30">
        <f t="shared" si="1"/>
        <v>90002303</v>
      </c>
      <c r="C30">
        <f t="shared" si="0"/>
        <v>0</v>
      </c>
    </row>
  </sheetData>
  <sortState xmlns:xlrd2="http://schemas.microsoft.com/office/spreadsheetml/2017/richdata2" ref="A1:A32">
    <sortCondition ref="A1:A3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0000"/>
  </sheetPr>
  <dimension ref="B3:J44"/>
  <sheetViews>
    <sheetView zoomScale="130" zoomScaleNormal="130" workbookViewId="0">
      <selection activeCell="G27" sqref="G27"/>
    </sheetView>
  </sheetViews>
  <sheetFormatPr defaultRowHeight="10.199999999999999" x14ac:dyDescent="0.2"/>
  <cols>
    <col min="2" max="2" width="41.7109375" bestFit="1" customWidth="1"/>
    <col min="3" max="3" width="16.7109375" bestFit="1" customWidth="1"/>
    <col min="4" max="4" width="7" customWidth="1"/>
    <col min="5" max="5" width="15.42578125" customWidth="1"/>
    <col min="7" max="7" width="43.7109375" bestFit="1" customWidth="1"/>
    <col min="8" max="8" width="13.5703125" style="37" bestFit="1" customWidth="1"/>
    <col min="9" max="9" width="13.42578125" bestFit="1" customWidth="1"/>
    <col min="10" max="10" width="12.42578125" bestFit="1" customWidth="1"/>
    <col min="11" max="12" width="13.42578125" bestFit="1" customWidth="1"/>
    <col min="13" max="13" width="12.42578125" bestFit="1" customWidth="1"/>
    <col min="14" max="14" width="14.42578125" bestFit="1" customWidth="1"/>
    <col min="15" max="15" width="13.42578125" bestFit="1" customWidth="1"/>
    <col min="16" max="16" width="14.42578125" bestFit="1" customWidth="1"/>
    <col min="17" max="17" width="14.85546875" bestFit="1" customWidth="1"/>
    <col min="18" max="18" width="13.42578125" bestFit="1" customWidth="1"/>
    <col min="19" max="19" width="14.42578125" bestFit="1" customWidth="1"/>
    <col min="20" max="20" width="13.42578125" bestFit="1" customWidth="1"/>
    <col min="21" max="21" width="12.140625" bestFit="1" customWidth="1"/>
    <col min="22" max="22" width="40.28515625" bestFit="1" customWidth="1"/>
    <col min="23" max="23" width="43.42578125" bestFit="1" customWidth="1"/>
    <col min="24" max="24" width="26" bestFit="1" customWidth="1"/>
    <col min="25" max="25" width="29.28515625" bestFit="1" customWidth="1"/>
    <col min="26" max="26" width="41.28515625" bestFit="1" customWidth="1"/>
    <col min="27" max="27" width="44.42578125" bestFit="1" customWidth="1"/>
    <col min="28" max="28" width="40" bestFit="1" customWidth="1"/>
    <col min="29" max="29" width="43.140625" bestFit="1" customWidth="1"/>
    <col min="30" max="30" width="34.85546875" bestFit="1" customWidth="1"/>
    <col min="31" max="31" width="38" bestFit="1" customWidth="1"/>
    <col min="32" max="32" width="34.140625" bestFit="1" customWidth="1"/>
    <col min="33" max="33" width="37.42578125" bestFit="1" customWidth="1"/>
    <col min="34" max="34" width="12.140625" bestFit="1" customWidth="1"/>
  </cols>
  <sheetData>
    <row r="3" spans="2:8" x14ac:dyDescent="0.2">
      <c r="B3" t="s">
        <v>221</v>
      </c>
      <c r="C3" t="s">
        <v>222</v>
      </c>
      <c r="D3" t="s">
        <v>223</v>
      </c>
      <c r="E3" t="s">
        <v>224</v>
      </c>
      <c r="G3" s="40" t="s">
        <v>225</v>
      </c>
      <c r="H3" t="s">
        <v>226</v>
      </c>
    </row>
    <row r="4" spans="2:8" x14ac:dyDescent="0.2">
      <c r="B4" s="48" t="s">
        <v>555</v>
      </c>
      <c r="C4" s="98" t="s">
        <v>561</v>
      </c>
      <c r="D4" s="48" t="s">
        <v>200</v>
      </c>
      <c r="E4" s="48">
        <v>13893.01</v>
      </c>
      <c r="G4" s="33" t="s">
        <v>556</v>
      </c>
      <c r="H4">
        <v>20199.060000000001</v>
      </c>
    </row>
    <row r="5" spans="2:8" x14ac:dyDescent="0.2">
      <c r="B5" s="48" t="s">
        <v>203</v>
      </c>
      <c r="C5" s="98" t="s">
        <v>204</v>
      </c>
      <c r="D5" s="48" t="s">
        <v>200</v>
      </c>
      <c r="E5" s="48">
        <v>21385.39</v>
      </c>
      <c r="G5" s="41" t="s">
        <v>562</v>
      </c>
      <c r="H5">
        <v>20199.060000000001</v>
      </c>
    </row>
    <row r="6" spans="2:8" x14ac:dyDescent="0.2">
      <c r="B6" s="48" t="s">
        <v>198</v>
      </c>
      <c r="C6" s="98" t="s">
        <v>199</v>
      </c>
      <c r="D6" s="48" t="s">
        <v>200</v>
      </c>
      <c r="E6" s="48">
        <v>67987.08</v>
      </c>
      <c r="G6" s="33" t="s">
        <v>553</v>
      </c>
      <c r="H6">
        <v>192452.55</v>
      </c>
    </row>
    <row r="7" spans="2:8" x14ac:dyDescent="0.2">
      <c r="B7" s="48" t="s">
        <v>553</v>
      </c>
      <c r="C7" s="98" t="s">
        <v>559</v>
      </c>
      <c r="D7" s="48" t="s">
        <v>200</v>
      </c>
      <c r="E7" s="48">
        <v>192452.55</v>
      </c>
      <c r="G7" s="41" t="s">
        <v>559</v>
      </c>
      <c r="H7">
        <v>192452.55</v>
      </c>
    </row>
    <row r="8" spans="2:8" x14ac:dyDescent="0.2">
      <c r="B8" s="48" t="s">
        <v>203</v>
      </c>
      <c r="C8" s="98" t="s">
        <v>204</v>
      </c>
      <c r="D8" s="48" t="s">
        <v>200</v>
      </c>
      <c r="E8" s="48">
        <v>70987.38</v>
      </c>
      <c r="G8" s="33" t="s">
        <v>198</v>
      </c>
      <c r="H8">
        <v>347629.82</v>
      </c>
    </row>
    <row r="9" spans="2:8" x14ac:dyDescent="0.2">
      <c r="B9" s="48" t="s">
        <v>205</v>
      </c>
      <c r="C9" s="98" t="s">
        <v>206</v>
      </c>
      <c r="D9" s="48" t="s">
        <v>200</v>
      </c>
      <c r="E9" s="48">
        <v>7657.41</v>
      </c>
      <c r="G9" s="41" t="s">
        <v>199</v>
      </c>
      <c r="H9">
        <v>347629.82</v>
      </c>
    </row>
    <row r="10" spans="2:8" x14ac:dyDescent="0.2">
      <c r="B10" s="48" t="s">
        <v>198</v>
      </c>
      <c r="C10" s="98" t="s">
        <v>199</v>
      </c>
      <c r="D10" s="48" t="s">
        <v>200</v>
      </c>
      <c r="E10" s="48">
        <v>67987.08</v>
      </c>
      <c r="G10" s="33" t="s">
        <v>201</v>
      </c>
      <c r="H10">
        <v>266686.68</v>
      </c>
    </row>
    <row r="11" spans="2:8" x14ac:dyDescent="0.2">
      <c r="B11" s="48" t="s">
        <v>201</v>
      </c>
      <c r="C11" s="98" t="s">
        <v>202</v>
      </c>
      <c r="D11" s="48" t="s">
        <v>200</v>
      </c>
      <c r="E11" s="48">
        <v>40981.379999999997</v>
      </c>
      <c r="G11" s="41" t="s">
        <v>202</v>
      </c>
      <c r="H11">
        <v>266686.68</v>
      </c>
    </row>
    <row r="12" spans="2:8" x14ac:dyDescent="0.2">
      <c r="B12" s="48" t="s">
        <v>203</v>
      </c>
      <c r="C12" s="98" t="s">
        <v>204</v>
      </c>
      <c r="D12" s="48" t="s">
        <v>200</v>
      </c>
      <c r="E12" s="48">
        <v>1029.6600000000001</v>
      </c>
      <c r="G12" s="33" t="s">
        <v>205</v>
      </c>
      <c r="H12">
        <v>106845.81000000001</v>
      </c>
    </row>
    <row r="13" spans="2:8" x14ac:dyDescent="0.2">
      <c r="B13" s="48" t="s">
        <v>205</v>
      </c>
      <c r="C13" s="98" t="s">
        <v>206</v>
      </c>
      <c r="D13" s="48" t="s">
        <v>200</v>
      </c>
      <c r="E13" s="48">
        <v>4877.33</v>
      </c>
      <c r="G13" s="41" t="s">
        <v>206</v>
      </c>
      <c r="H13">
        <v>106845.81000000001</v>
      </c>
    </row>
    <row r="14" spans="2:8" x14ac:dyDescent="0.2">
      <c r="B14" s="48" t="s">
        <v>556</v>
      </c>
      <c r="C14" s="98" t="s">
        <v>562</v>
      </c>
      <c r="D14" s="48" t="s">
        <v>200</v>
      </c>
      <c r="E14" s="48">
        <v>20199.060000000001</v>
      </c>
      <c r="G14" s="33" t="s">
        <v>203</v>
      </c>
      <c r="H14">
        <v>241819.27000000002</v>
      </c>
    </row>
    <row r="15" spans="2:8" x14ac:dyDescent="0.2">
      <c r="B15" s="48" t="s">
        <v>209</v>
      </c>
      <c r="C15" s="98" t="s">
        <v>210</v>
      </c>
      <c r="D15" s="48" t="s">
        <v>200</v>
      </c>
      <c r="E15" s="77">
        <v>3301.56</v>
      </c>
      <c r="G15" s="41" t="s">
        <v>204</v>
      </c>
      <c r="H15">
        <v>241819.27000000002</v>
      </c>
    </row>
    <row r="16" spans="2:8" x14ac:dyDescent="0.2">
      <c r="B16" s="48" t="s">
        <v>201</v>
      </c>
      <c r="C16" s="98" t="s">
        <v>202</v>
      </c>
      <c r="D16" s="48" t="s">
        <v>200</v>
      </c>
      <c r="E16" s="77">
        <v>89715.55</v>
      </c>
      <c r="G16" s="33" t="s">
        <v>207</v>
      </c>
      <c r="H16">
        <v>137606.01</v>
      </c>
    </row>
    <row r="17" spans="2:9" x14ac:dyDescent="0.2">
      <c r="B17" s="48" t="s">
        <v>198</v>
      </c>
      <c r="C17" s="98" t="s">
        <v>199</v>
      </c>
      <c r="D17" s="48" t="s">
        <v>200</v>
      </c>
      <c r="E17" s="77">
        <v>68670.179999999993</v>
      </c>
      <c r="G17" s="41" t="s">
        <v>208</v>
      </c>
      <c r="H17">
        <v>137606.01</v>
      </c>
    </row>
    <row r="18" spans="2:9" x14ac:dyDescent="0.2">
      <c r="B18" s="48" t="s">
        <v>555</v>
      </c>
      <c r="C18" s="98" t="s">
        <v>561</v>
      </c>
      <c r="D18" s="48" t="s">
        <v>200</v>
      </c>
      <c r="E18" s="77">
        <v>36354.79</v>
      </c>
      <c r="G18" s="33" t="s">
        <v>555</v>
      </c>
      <c r="H18">
        <v>50247.8</v>
      </c>
    </row>
    <row r="19" spans="2:9" x14ac:dyDescent="0.2">
      <c r="B19" s="48" t="s">
        <v>203</v>
      </c>
      <c r="C19" s="98" t="s">
        <v>204</v>
      </c>
      <c r="D19" s="48" t="s">
        <v>200</v>
      </c>
      <c r="E19" s="77">
        <v>18121.62</v>
      </c>
      <c r="G19" s="41" t="s">
        <v>561</v>
      </c>
      <c r="H19">
        <v>50247.8</v>
      </c>
    </row>
    <row r="20" spans="2:9" x14ac:dyDescent="0.2">
      <c r="B20" s="48" t="s">
        <v>198</v>
      </c>
      <c r="C20" s="98" t="s">
        <v>199</v>
      </c>
      <c r="D20" s="48" t="s">
        <v>200</v>
      </c>
      <c r="E20" s="77">
        <v>68683.98</v>
      </c>
      <c r="G20" s="33" t="s">
        <v>209</v>
      </c>
      <c r="H20">
        <v>3301.56</v>
      </c>
    </row>
    <row r="21" spans="2:9" x14ac:dyDescent="0.2">
      <c r="B21" s="48" t="s">
        <v>205</v>
      </c>
      <c r="C21" s="98" t="s">
        <v>206</v>
      </c>
      <c r="D21" s="48" t="s">
        <v>200</v>
      </c>
      <c r="E21" s="77">
        <v>94311.07</v>
      </c>
      <c r="G21" s="41" t="s">
        <v>210</v>
      </c>
      <c r="H21">
        <v>3301.56</v>
      </c>
    </row>
    <row r="22" spans="2:9" x14ac:dyDescent="0.2">
      <c r="B22" s="48" t="s">
        <v>201</v>
      </c>
      <c r="C22" s="98" t="s">
        <v>202</v>
      </c>
      <c r="D22" s="48" t="s">
        <v>200</v>
      </c>
      <c r="E22" s="77">
        <v>86378.13</v>
      </c>
      <c r="G22" s="33" t="s">
        <v>227</v>
      </c>
      <c r="H22">
        <v>1366788.56</v>
      </c>
    </row>
    <row r="23" spans="2:9" x14ac:dyDescent="0.2">
      <c r="B23" s="48" t="s">
        <v>207</v>
      </c>
      <c r="C23" s="98" t="s">
        <v>208</v>
      </c>
      <c r="D23" s="48" t="s">
        <v>200</v>
      </c>
      <c r="E23" s="77">
        <v>137606.01</v>
      </c>
      <c r="H23"/>
    </row>
    <row r="24" spans="2:9" x14ac:dyDescent="0.2">
      <c r="B24" s="48" t="s">
        <v>203</v>
      </c>
      <c r="C24" s="98" t="s">
        <v>204</v>
      </c>
      <c r="D24" s="48" t="s">
        <v>200</v>
      </c>
      <c r="E24" s="77">
        <v>130295.22</v>
      </c>
      <c r="H24"/>
    </row>
    <row r="25" spans="2:9" x14ac:dyDescent="0.2">
      <c r="B25" s="48" t="s">
        <v>201</v>
      </c>
      <c r="C25" s="98" t="s">
        <v>202</v>
      </c>
      <c r="D25" s="48" t="s">
        <v>200</v>
      </c>
      <c r="E25" s="77">
        <v>49611.62</v>
      </c>
      <c r="H25"/>
    </row>
    <row r="26" spans="2:9" x14ac:dyDescent="0.2">
      <c r="B26" s="48" t="s">
        <v>198</v>
      </c>
      <c r="C26" s="98" t="s">
        <v>199</v>
      </c>
      <c r="D26" s="48" t="s">
        <v>200</v>
      </c>
      <c r="E26" s="77">
        <v>74301.5</v>
      </c>
      <c r="H26"/>
    </row>
    <row r="27" spans="2:9" x14ac:dyDescent="0.2">
      <c r="H27"/>
    </row>
    <row r="28" spans="2:9" x14ac:dyDescent="0.2">
      <c r="H28"/>
    </row>
    <row r="29" spans="2:9" x14ac:dyDescent="0.2">
      <c r="H29"/>
    </row>
    <row r="30" spans="2:9" x14ac:dyDescent="0.2">
      <c r="H30"/>
    </row>
    <row r="31" spans="2:9" x14ac:dyDescent="0.2">
      <c r="H31"/>
      <c r="I31" s="41"/>
    </row>
    <row r="36" spans="9:10" x14ac:dyDescent="0.2">
      <c r="J36" s="41"/>
    </row>
    <row r="38" spans="9:10" x14ac:dyDescent="0.2">
      <c r="I38" s="41"/>
    </row>
    <row r="43" spans="9:10" x14ac:dyDescent="0.2">
      <c r="J43" s="41"/>
    </row>
    <row r="44" spans="9:10" x14ac:dyDescent="0.2">
      <c r="J44" s="41"/>
    </row>
  </sheetData>
  <phoneticPr fontId="16" type="noConversion"/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e383ab6-37ca-4f9d-9dd9-f0779fa822b4" xsi:nil="true"/>
    <lcf76f155ced4ddcb4097134ff3c332f xmlns="e3b8e2a4-2022-40d9-8aff-de28891a0a73">
      <Terms xmlns="http://schemas.microsoft.com/office/infopath/2007/PartnerControls"/>
    </lcf76f155ced4ddcb4097134ff3c332f>
    <_Flow_SignoffStatus xmlns="e3b8e2a4-2022-40d9-8aff-de28891a0a7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13BC15BEF9EF47B8F2C8828DAFDF7A" ma:contentTypeVersion="19" ma:contentTypeDescription="Create a new document." ma:contentTypeScope="" ma:versionID="0f45badfc9548dc5e4fc1ef0e8fbb690">
  <xsd:schema xmlns:xsd="http://www.w3.org/2001/XMLSchema" xmlns:xs="http://www.w3.org/2001/XMLSchema" xmlns:p="http://schemas.microsoft.com/office/2006/metadata/properties" xmlns:ns2="e3b8e2a4-2022-40d9-8aff-de28891a0a73" xmlns:ns3="5e383ab6-37ca-4f9d-9dd9-f0779fa822b4" targetNamespace="http://schemas.microsoft.com/office/2006/metadata/properties" ma:root="true" ma:fieldsID="dc918a40f46e797cb0d1da365a7112f9" ns2:_="" ns3:_="">
    <xsd:import namespace="e3b8e2a4-2022-40d9-8aff-de28891a0a73"/>
    <xsd:import namespace="5e383ab6-37ca-4f9d-9dd9-f0779fa822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8e2a4-2022-40d9-8aff-de28891a0a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6805b32-849f-4741-8968-73e8438141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383ab6-37ca-4f9d-9dd9-f0779fa822b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987a1e8-2f27-4bfc-aee6-554436d53831}" ma:internalName="TaxCatchAll" ma:showField="CatchAllData" ma:web="5e383ab6-37ca-4f9d-9dd9-f0779fa822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ACA8AA-7035-4847-ABB6-E17E56CC1F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834C30-E1BF-4F11-ABF8-76536D78F622}">
  <ds:schemaRefs>
    <ds:schemaRef ds:uri="http://schemas.microsoft.com/office/2006/metadata/properties"/>
    <ds:schemaRef ds:uri="http://schemas.microsoft.com/office/infopath/2007/PartnerControls"/>
    <ds:schemaRef ds:uri="e6d0543a-77d9-4da6-a0ba-2a6baafcc6de"/>
    <ds:schemaRef ds:uri="5e383ab6-37ca-4f9d-9dd9-f0779fa822b4"/>
    <ds:schemaRef ds:uri="e3b8e2a4-2022-40d9-8aff-de28891a0a73"/>
  </ds:schemaRefs>
</ds:datastoreItem>
</file>

<file path=customXml/itemProps3.xml><?xml version="1.0" encoding="utf-8"?>
<ds:datastoreItem xmlns:ds="http://schemas.openxmlformats.org/officeDocument/2006/customXml" ds:itemID="{C3B03529-C6D4-4260-8481-99AFD0D2D8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b8e2a4-2022-40d9-8aff-de28891a0a73"/>
    <ds:schemaRef ds:uri="5e383ab6-37ca-4f9d-9dd9-f0779fa822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PJ_02.2024</vt:lpstr>
      <vt:lpstr>SJ_02.2024</vt:lpstr>
      <vt:lpstr>Invoices Series and No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Delia Tunaru</dc:creator>
  <cp:keywords/>
  <dc:description/>
  <cp:lastModifiedBy>Alina Boarca</cp:lastModifiedBy>
  <cp:revision/>
  <dcterms:created xsi:type="dcterms:W3CDTF">2022-05-09T07:51:08Z</dcterms:created>
  <dcterms:modified xsi:type="dcterms:W3CDTF">2024-04-01T10:48:00Z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0x0101002113BC15BEF9EF47B8F2C8828DAFDF7A</vt:lpwstr>
  </property>
  <property fmtid="{D5CDD505-2E9C-101B-9397-08002B2CF9AE}" pid="3" name="MediaServiceImageTags">
    <vt:lpwstr/>
  </property>
</Properties>
</file>