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wnloads\"/>
    </mc:Choice>
  </mc:AlternateContent>
  <xr:revisionPtr revIDLastSave="0" documentId="13_ncr:1_{6DB05BED-4BA3-41F4-BBA1-421C10FD732F}" xr6:coauthVersionLast="47" xr6:coauthVersionMax="47" xr10:uidLastSave="{00000000-0000-0000-0000-000000000000}"/>
  <bookViews>
    <workbookView xWindow="28680" yWindow="-120" windowWidth="38640" windowHeight="21120" xr2:uid="{BE9B60CF-A352-4492-9C8D-EA01E62358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B13" i="1"/>
  <c r="C6" i="1"/>
  <c r="C11" i="1"/>
  <c r="C12" i="1" s="1"/>
  <c r="C13" i="1" s="1"/>
  <c r="C14" i="1" s="1"/>
  <c r="D11" i="1"/>
  <c r="D12" i="1" s="1"/>
  <c r="D13" i="1" s="1"/>
  <c r="D14" i="1" s="1"/>
  <c r="E11" i="1"/>
  <c r="E12" i="1" s="1"/>
  <c r="E13" i="1" s="1"/>
  <c r="E14" i="1" s="1"/>
  <c r="G11" i="1"/>
  <c r="G12" i="1" s="1"/>
  <c r="G13" i="1" s="1"/>
  <c r="G14" i="1" s="1"/>
  <c r="B11" i="1"/>
  <c r="B12" i="1" s="1"/>
  <c r="B14" i="1" s="1"/>
  <c r="B5" i="1"/>
  <c r="F11" i="1" l="1"/>
  <c r="F12" i="1" s="1"/>
  <c r="F13" i="1" s="1"/>
  <c r="F14" i="1" s="1"/>
  <c r="B17" i="1" s="1"/>
  <c r="I8" i="1" l="1"/>
  <c r="J6" i="1"/>
  <c r="J7" i="1" s="1"/>
  <c r="J8" i="1" s="1"/>
  <c r="J9" i="1" s="1"/>
  <c r="K6" i="1"/>
  <c r="K7" i="1" s="1"/>
  <c r="K8" i="1" s="1"/>
  <c r="K9" i="1" s="1"/>
  <c r="L6" i="1"/>
  <c r="L7" i="1" s="1"/>
  <c r="L8" i="1" s="1"/>
  <c r="L9" i="1" s="1"/>
  <c r="M6" i="1"/>
  <c r="M7" i="1" s="1"/>
  <c r="M8" i="1" s="1"/>
  <c r="M9" i="1" s="1"/>
  <c r="B24" i="1"/>
  <c r="B18" i="1"/>
  <c r="B19" i="1" s="1"/>
  <c r="B20" i="1" s="1"/>
  <c r="I12" i="1" l="1"/>
  <c r="I13" i="1"/>
  <c r="I14" i="1" s="1"/>
  <c r="I15" i="1" s="1"/>
  <c r="I9" i="1"/>
</calcChain>
</file>

<file path=xl/sharedStrings.xml><?xml version="1.0" encoding="utf-8"?>
<sst xmlns="http://schemas.openxmlformats.org/spreadsheetml/2006/main" count="47" uniqueCount="32">
  <si>
    <t>Mass (kg)</t>
  </si>
  <si>
    <t>Catcher</t>
  </si>
  <si>
    <t>Both C and B</t>
  </si>
  <si>
    <t>Ball</t>
  </si>
  <si>
    <t>Pulley</t>
  </si>
  <si>
    <t>Pulley Radius (m)</t>
  </si>
  <si>
    <t>x</t>
  </si>
  <si>
    <t>Total Mass (kg)</t>
  </si>
  <si>
    <t>Run 1</t>
  </si>
  <si>
    <t>Run 2</t>
  </si>
  <si>
    <t>Run 3</t>
  </si>
  <si>
    <t>Run 4</t>
  </si>
  <si>
    <t>Run 5</t>
  </si>
  <si>
    <t>Run 6</t>
  </si>
  <si>
    <t>Catcher Postion (m)</t>
  </si>
  <si>
    <t>Ang. Acc (rad/s^2)</t>
  </si>
  <si>
    <t>Final Ang. Speed (rad/s)</t>
  </si>
  <si>
    <t>Tension in String (N)</t>
  </si>
  <si>
    <t>Torque (N*m)</t>
  </si>
  <si>
    <t>Mean</t>
  </si>
  <si>
    <t>SE</t>
  </si>
  <si>
    <t>AE</t>
  </si>
  <si>
    <t>Push on bar</t>
  </si>
  <si>
    <t>Torque f (N*m)</t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</si>
  <si>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 xml:space="preserve"> (kg *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</si>
  <si>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r>
      <t>Ball 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(m/s)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</si>
  <si>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 xml:space="preserve"> (kg *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</si>
  <si>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t>StDev</t>
  </si>
  <si>
    <t>Trans. Acc (m/s^2)</t>
  </si>
  <si>
    <r>
      <t>Interia system kg*m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</si>
  <si>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r>
      <t>I parallel (kg*m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</si>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</sst>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14</xdr:row>
      <xdr:rowOff>165100</xdr:rowOff>
    </xdr:from>
    <xdr:to>
      <xdr:col>4</xdr:col>
      <xdr:colOff>425450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B7FF92-6AC7-4E0D-BC6C-EEAB0E0D25FA}"/>
            </a:ext>
          </a:extLst>
        </xdr:cNvPr>
        <xdr:cNvSpPr txBox="1"/>
      </xdr:nvSpPr>
      <xdr:spPr>
        <a:xfrm>
          <a:off x="8394700" y="2743200"/>
          <a:ext cx="17716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Interia of System (kg*m^2)</a:t>
          </a:r>
        </a:p>
        <a:p>
          <a:r>
            <a:rPr lang="en-US" sz="1100"/>
            <a:t>Result: 0.0127 +/-</a:t>
          </a:r>
          <a:r>
            <a:rPr lang="en-US" sz="1100" baseline="0"/>
            <a:t> 0.0001</a:t>
          </a:r>
          <a:endParaRPr lang="en-US" sz="1100"/>
        </a:p>
        <a:p>
          <a:r>
            <a:rPr lang="en-US" sz="1100"/>
            <a:t>Range 0.0126 to</a:t>
          </a:r>
          <a:r>
            <a:rPr lang="en-US" sz="1100" baseline="0"/>
            <a:t> 0.0128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1605-BAC9-472A-A7D1-D5D40DD65569}">
  <dimension ref="A2:M24"/>
  <sheetViews>
    <sheetView tabSelected="1" view="pageLayout" zoomScaleNormal="100" workbookViewId="0">
      <selection activeCell="J14" sqref="J14"/>
    </sheetView>
  </sheetViews>
  <sheetFormatPr defaultRowHeight="15" x14ac:dyDescent="0.25"/>
  <cols>
    <col min="1" max="1" width="21.140625" customWidth="1"/>
    <col min="2" max="2" width="12.7109375" bestFit="1" customWidth="1"/>
    <col min="3" max="3" width="16.5703125" bestFit="1" customWidth="1"/>
    <col min="4" max="4" width="12" bestFit="1" customWidth="1"/>
    <col min="6" max="6" width="9.140625" customWidth="1"/>
    <col min="7" max="7" width="10" customWidth="1"/>
    <col min="8" max="8" width="22.5703125" bestFit="1" customWidth="1"/>
    <col min="9" max="11" width="12" bestFit="1" customWidth="1"/>
    <col min="12" max="13" width="11.85546875" bestFit="1" customWidth="1"/>
    <col min="14" max="14" width="19.140625" customWidth="1"/>
    <col min="15" max="15" width="13.5703125" customWidth="1"/>
  </cols>
  <sheetData>
    <row r="2" spans="1:13" x14ac:dyDescent="0.25">
      <c r="A2" s="1"/>
      <c r="B2" s="1" t="s">
        <v>0</v>
      </c>
      <c r="C2" s="1" t="s">
        <v>5</v>
      </c>
      <c r="H2" s="1"/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 s="1" t="s">
        <v>1</v>
      </c>
      <c r="B3" s="1">
        <v>0.1164</v>
      </c>
      <c r="C3" s="1" t="s">
        <v>6</v>
      </c>
      <c r="H3" s="1" t="s">
        <v>14</v>
      </c>
      <c r="I3" s="1">
        <v>0.22</v>
      </c>
      <c r="J3" s="1">
        <v>0.18</v>
      </c>
      <c r="K3" s="1">
        <v>0.14000000000000001</v>
      </c>
      <c r="L3" s="1">
        <v>0.1</v>
      </c>
      <c r="M3" s="1">
        <v>0.24</v>
      </c>
    </row>
    <row r="4" spans="1:13" x14ac:dyDescent="0.25">
      <c r="A4" s="1" t="s">
        <v>2</v>
      </c>
      <c r="B4" s="1">
        <v>0.1827</v>
      </c>
      <c r="C4" s="1" t="s">
        <v>6</v>
      </c>
      <c r="H4" s="1" t="s">
        <v>16</v>
      </c>
      <c r="I4" s="1">
        <v>3.512</v>
      </c>
      <c r="J4" s="1">
        <v>3.21</v>
      </c>
      <c r="K4" s="1">
        <v>2.96</v>
      </c>
      <c r="L4" s="1">
        <v>2.4550000000000001</v>
      </c>
      <c r="M4" s="1">
        <v>3.3929999999999998</v>
      </c>
    </row>
    <row r="5" spans="1:13" x14ac:dyDescent="0.25">
      <c r="A5" s="1" t="s">
        <v>3</v>
      </c>
      <c r="B5" s="1">
        <f>B4-B3</f>
        <v>6.6299999999999998E-2</v>
      </c>
      <c r="C5" s="1" t="s">
        <v>6</v>
      </c>
    </row>
    <row r="6" spans="1:13" ht="17.25" x14ac:dyDescent="0.25">
      <c r="A6" s="1" t="s">
        <v>4</v>
      </c>
      <c r="B6" s="1" t="s">
        <v>6</v>
      </c>
      <c r="C6" s="1">
        <f>0.0256/2</f>
        <v>1.2800000000000001E-2</v>
      </c>
      <c r="H6" s="1" t="s">
        <v>30</v>
      </c>
      <c r="I6" s="1">
        <f>$B$17+$B$4*(I3^2)</f>
        <v>2.1560296454494064E-2</v>
      </c>
      <c r="J6" s="1">
        <f>$B$17+$B$4*(J3^2)</f>
        <v>1.8637096454494063E-2</v>
      </c>
      <c r="K6" s="1">
        <f>$B$17+$B$4*(K3^2)</f>
        <v>1.6298536454494063E-2</v>
      </c>
      <c r="L6" s="1">
        <f>$B$17+$B$4*(L3^2)</f>
        <v>1.4544616454494064E-2</v>
      </c>
      <c r="M6" s="1">
        <f>$B$17+$B$4*(M3^2)</f>
        <v>2.3241136454494063E-2</v>
      </c>
    </row>
    <row r="7" spans="1:13" ht="18.75" x14ac:dyDescent="0.35">
      <c r="H7" s="1" t="s">
        <v>24</v>
      </c>
      <c r="I7" s="1">
        <f>I6*I4</f>
        <v>7.5719761148183157E-2</v>
      </c>
      <c r="J7" s="1">
        <f t="shared" ref="J7:M7" si="0">J6*J4</f>
        <v>5.9825079618925942E-2</v>
      </c>
      <c r="K7" s="1">
        <f t="shared" si="0"/>
        <v>4.8243667905302427E-2</v>
      </c>
      <c r="L7" s="1">
        <f t="shared" si="0"/>
        <v>3.5707033395782926E-2</v>
      </c>
      <c r="M7" s="1">
        <f t="shared" si="0"/>
        <v>7.8857175990098352E-2</v>
      </c>
    </row>
    <row r="8" spans="1:13" ht="18" x14ac:dyDescent="0.35">
      <c r="A8" s="1"/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25</v>
      </c>
      <c r="I8" s="1">
        <f>I7/($B$5*I3)</f>
        <v>5.1912629335104317</v>
      </c>
      <c r="J8" s="1">
        <f>J7/($B$5*J3)</f>
        <v>5.0129947728277147</v>
      </c>
      <c r="K8" s="1">
        <f>K7/($B$5*K3)</f>
        <v>5.1975509486427951</v>
      </c>
      <c r="L8" s="1">
        <f>L7/($B$5*L3)</f>
        <v>5.3856762286248756</v>
      </c>
      <c r="M8" s="1">
        <f>M7/($B$5*M3)</f>
        <v>4.9558305675024101</v>
      </c>
    </row>
    <row r="9" spans="1:13" ht="18.75" x14ac:dyDescent="0.35">
      <c r="A9" s="1" t="s">
        <v>7</v>
      </c>
      <c r="B9" s="1">
        <v>0.05</v>
      </c>
      <c r="C9" s="1">
        <v>7.0000000000000007E-2</v>
      </c>
      <c r="D9" s="1">
        <v>0.1</v>
      </c>
      <c r="E9" s="1">
        <v>0.12</v>
      </c>
      <c r="F9" s="1">
        <v>0.15</v>
      </c>
      <c r="G9" s="1">
        <v>0.2</v>
      </c>
      <c r="H9" s="1" t="s">
        <v>26</v>
      </c>
      <c r="I9" s="1">
        <f>$B$4*I8*I3</f>
        <v>0.20865762234951832</v>
      </c>
      <c r="J9" s="1">
        <f>$B$4*J8*J3</f>
        <v>0.16485734609921221</v>
      </c>
      <c r="K9" s="1">
        <f>$B$4*K8*K3</f>
        <v>0.13294295816438542</v>
      </c>
      <c r="L9" s="1">
        <f>$B$4*L8*L3</f>
        <v>9.839630469697648E-2</v>
      </c>
      <c r="M9" s="1">
        <f>$B$4*M8*M3</f>
        <v>0.21730325872384565</v>
      </c>
    </row>
    <row r="10" spans="1:13" x14ac:dyDescent="0.25">
      <c r="A10" s="1" t="s">
        <v>15</v>
      </c>
      <c r="B10" s="1">
        <v>0.49</v>
      </c>
      <c r="C10" s="1">
        <v>0.68400000000000005</v>
      </c>
      <c r="D10" s="1">
        <v>0.97399999999999998</v>
      </c>
      <c r="E10" s="1">
        <v>1.18</v>
      </c>
      <c r="F10" s="1">
        <v>1.51</v>
      </c>
      <c r="G10" s="1">
        <v>1.99</v>
      </c>
    </row>
    <row r="11" spans="1:13" ht="18" x14ac:dyDescent="0.35">
      <c r="A11" s="1" t="s">
        <v>28</v>
      </c>
      <c r="B11" s="1">
        <f t="shared" ref="B11:G11" si="1">$C$6*B10</f>
        <v>6.2719999999999998E-3</v>
      </c>
      <c r="C11" s="1">
        <f t="shared" si="1"/>
        <v>8.7552000000000012E-3</v>
      </c>
      <c r="D11" s="1">
        <f t="shared" si="1"/>
        <v>1.2467199999999999E-2</v>
      </c>
      <c r="E11" s="1">
        <f t="shared" si="1"/>
        <v>1.5103999999999999E-2</v>
      </c>
      <c r="F11" s="1">
        <f t="shared" si="1"/>
        <v>1.9328000000000001E-2</v>
      </c>
      <c r="G11" s="1">
        <f t="shared" si="1"/>
        <v>2.5472000000000002E-2</v>
      </c>
      <c r="I11" s="1" t="s">
        <v>25</v>
      </c>
    </row>
    <row r="12" spans="1:13" x14ac:dyDescent="0.25">
      <c r="A12" s="1" t="s">
        <v>17</v>
      </c>
      <c r="B12" s="1">
        <f>B9*(9.81-B11)</f>
        <v>0.49018640000000008</v>
      </c>
      <c r="C12" s="1">
        <f t="shared" ref="C12:G12" si="2">C9*(9.81-C11)</f>
        <v>0.68608713600000015</v>
      </c>
      <c r="D12" s="1">
        <f t="shared" si="2"/>
        <v>0.97975328000000017</v>
      </c>
      <c r="E12" s="1">
        <f t="shared" si="2"/>
        <v>1.1753875200000001</v>
      </c>
      <c r="F12" s="1">
        <f t="shared" si="2"/>
        <v>1.4686008000000002</v>
      </c>
      <c r="G12" s="1">
        <f t="shared" si="2"/>
        <v>1.9569056</v>
      </c>
      <c r="H12" s="1" t="s">
        <v>19</v>
      </c>
      <c r="I12" s="1">
        <f>AVERAGE(I8:M8)</f>
        <v>5.1486630902216461</v>
      </c>
    </row>
    <row r="13" spans="1:13" x14ac:dyDescent="0.25">
      <c r="A13" s="1" t="s">
        <v>18</v>
      </c>
      <c r="B13" s="1">
        <f>$C$6*B12</f>
        <v>6.274385920000001E-3</v>
      </c>
      <c r="C13" s="1">
        <f t="shared" ref="B13:G13" si="3">$C$6*C12</f>
        <v>8.7819153408000023E-3</v>
      </c>
      <c r="D13" s="1">
        <f t="shared" si="3"/>
        <v>1.2540841984000003E-2</v>
      </c>
      <c r="E13" s="1">
        <f t="shared" si="3"/>
        <v>1.5044960256000002E-2</v>
      </c>
      <c r="F13" s="1">
        <f t="shared" si="3"/>
        <v>1.8798090240000002E-2</v>
      </c>
      <c r="G13" s="1">
        <f t="shared" si="3"/>
        <v>2.504839168E-2</v>
      </c>
      <c r="H13" s="1" t="s">
        <v>27</v>
      </c>
      <c r="I13" s="1">
        <f>_xlfn.STDEV.S(I8:M8)</f>
        <v>0.17027204063479492</v>
      </c>
    </row>
    <row r="14" spans="1:13" ht="17.25" x14ac:dyDescent="0.25">
      <c r="A14" s="1" t="s">
        <v>29</v>
      </c>
      <c r="B14" s="1">
        <f>B13/B10</f>
        <v>1.2804869224489798E-2</v>
      </c>
      <c r="C14" s="1">
        <f t="shared" ref="C14:G14" si="4">C13/C10</f>
        <v>1.2839057515789476E-2</v>
      </c>
      <c r="D14" s="1">
        <f t="shared" si="4"/>
        <v>1.2875607786447642E-2</v>
      </c>
      <c r="E14" s="1">
        <f t="shared" si="4"/>
        <v>1.2749966318644071E-2</v>
      </c>
      <c r="F14" s="1">
        <f>F13/F10</f>
        <v>1.2449066384105962E-2</v>
      </c>
      <c r="G14" s="1">
        <f t="shared" si="4"/>
        <v>1.2587131497487438E-2</v>
      </c>
      <c r="H14" s="1" t="s">
        <v>20</v>
      </c>
      <c r="I14" s="1">
        <f>I13/SQRT(5)</f>
        <v>7.6147971505401577E-2</v>
      </c>
    </row>
    <row r="15" spans="1:13" x14ac:dyDescent="0.25">
      <c r="H15" s="1" t="s">
        <v>21</v>
      </c>
      <c r="I15" s="1">
        <f>I14*1.96</f>
        <v>0.14925002415058708</v>
      </c>
      <c r="K15" t="s">
        <v>31</v>
      </c>
    </row>
    <row r="16" spans="1:13" ht="17.25" x14ac:dyDescent="0.25">
      <c r="A16" s="1" t="s">
        <v>29</v>
      </c>
    </row>
    <row r="17" spans="1:2" x14ac:dyDescent="0.25">
      <c r="A17" s="1" t="s">
        <v>19</v>
      </c>
      <c r="B17" s="1">
        <f>AVERAGE(B14:G14)</f>
        <v>1.2717616454494063E-2</v>
      </c>
    </row>
    <row r="18" spans="1:2" x14ac:dyDescent="0.25">
      <c r="A18" s="1" t="s">
        <v>27</v>
      </c>
      <c r="B18" s="1">
        <f>_xlfn.STDEV.S(B14:G14)</f>
        <v>1.6583981200782254E-4</v>
      </c>
    </row>
    <row r="19" spans="1:2" x14ac:dyDescent="0.25">
      <c r="A19" s="1" t="s">
        <v>20</v>
      </c>
      <c r="B19" s="1">
        <f>B18/SQRT(6)</f>
        <v>6.7703819743041973E-5</v>
      </c>
    </row>
    <row r="20" spans="1:2" x14ac:dyDescent="0.25">
      <c r="A20" s="1" t="s">
        <v>21</v>
      </c>
      <c r="B20" s="1">
        <f>1.96*B19</f>
        <v>1.3269948669636226E-4</v>
      </c>
    </row>
    <row r="22" spans="1:2" x14ac:dyDescent="0.25">
      <c r="A22" s="1" t="s">
        <v>22</v>
      </c>
      <c r="B22" s="2"/>
    </row>
    <row r="23" spans="1:2" x14ac:dyDescent="0.25">
      <c r="A23" s="1" t="s">
        <v>15</v>
      </c>
      <c r="B23" s="1">
        <v>-3.4700000000000002E-2</v>
      </c>
    </row>
    <row r="24" spans="1:2" x14ac:dyDescent="0.25">
      <c r="A24" s="1" t="s">
        <v>23</v>
      </c>
      <c r="B24" s="1">
        <f>B17*B23</f>
        <v>-4.4130129097094402E-4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</dc:creator>
  <cp:lastModifiedBy>Nathan Doan</cp:lastModifiedBy>
  <dcterms:created xsi:type="dcterms:W3CDTF">2024-04-09T22:14:49Z</dcterms:created>
  <dcterms:modified xsi:type="dcterms:W3CDTF">2024-04-12T03:33:45Z</dcterms:modified>
</cp:coreProperties>
</file>