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nzagau-my.sharepoint.com/personal/ndoan2_zagmail_gonzaga_edu/Documents/Documents/Homework/physL/"/>
    </mc:Choice>
  </mc:AlternateContent>
  <xr:revisionPtr revIDLastSave="35" documentId="14_{0C029761-03EB-47FB-A4DF-CDDBAD7C4AD2}" xr6:coauthVersionLast="47" xr6:coauthVersionMax="47" xr10:uidLastSave="{0D060A15-7E67-47CA-8EB9-82387C5760B1}"/>
  <bookViews>
    <workbookView xWindow="-120" yWindow="-120" windowWidth="38640" windowHeight="21120" xr2:uid="{35D35224-BF2E-4D81-879B-5DD23029AF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K2" i="1" s="1"/>
  <c r="AC4" i="1"/>
  <c r="AB4" i="1"/>
  <c r="AB2" i="1" a="1"/>
  <c r="AB2" i="1" s="1"/>
  <c r="Y2" i="1"/>
  <c r="X2" i="1"/>
  <c r="X3" i="1"/>
  <c r="X4" i="1"/>
  <c r="X5" i="1"/>
  <c r="X6" i="1"/>
  <c r="X7" i="1"/>
  <c r="Y3" i="1"/>
  <c r="Y4" i="1"/>
  <c r="Y5" i="1"/>
  <c r="Y6" i="1"/>
  <c r="Y7" i="1"/>
  <c r="R2" i="1" a="1"/>
  <c r="R2" i="1" s="1"/>
  <c r="O2" i="1" a="1"/>
  <c r="O2" i="1" s="1"/>
  <c r="N2" i="1" a="1"/>
  <c r="N2" i="1" s="1"/>
  <c r="K3" i="1"/>
  <c r="K4" i="1"/>
  <c r="K5" i="1"/>
  <c r="K6" i="1"/>
  <c r="K7" i="1"/>
  <c r="J3" i="1"/>
  <c r="J4" i="1"/>
  <c r="J5" i="1"/>
  <c r="J6" i="1"/>
  <c r="J7" i="1"/>
  <c r="I3" i="1"/>
  <c r="I4" i="1"/>
  <c r="I5" i="1"/>
  <c r="I6" i="1"/>
  <c r="I7" i="1"/>
  <c r="H3" i="1"/>
  <c r="H4" i="1"/>
  <c r="H5" i="1"/>
  <c r="H6" i="1"/>
  <c r="H7" i="1"/>
  <c r="H2" i="1"/>
  <c r="AC3" i="1" l="1"/>
  <c r="AB3" i="1"/>
  <c r="AC2" i="1"/>
  <c r="S3" i="1"/>
  <c r="S4" i="1" s="1"/>
  <c r="R3" i="1"/>
  <c r="R4" i="1" s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<sst xmlns="http://schemas.openxmlformats.org/spreadsheetml/2006/main" count="32" uniqueCount="21">
  <si>
    <t>Cap #</t>
  </si>
  <si>
    <t>Avg. Time (s)</t>
  </si>
  <si>
    <t>Standard deviation (s)</t>
  </si>
  <si>
    <t>SE</t>
  </si>
  <si>
    <t>AE</t>
  </si>
  <si>
    <t>Reading or Random</t>
  </si>
  <si>
    <t>ln d</t>
  </si>
  <si>
    <t>ln t</t>
  </si>
  <si>
    <t>Slope</t>
  </si>
  <si>
    <t>y-int</t>
  </si>
  <si>
    <t>d^-2 (cm)</t>
  </si>
  <si>
    <t>t (s)</t>
  </si>
  <si>
    <t>Slope (s/cm^-2)</t>
  </si>
  <si>
    <t>Random</t>
  </si>
  <si>
    <t>mean</t>
  </si>
  <si>
    <t>diameter (cm)</t>
  </si>
  <si>
    <t>trial 1 (s)</t>
  </si>
  <si>
    <t>trial 2 (s)</t>
  </si>
  <si>
    <t>trial 3 (s)</t>
  </si>
  <si>
    <t>trial 4 (s)</t>
  </si>
  <si>
    <t>trial 5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</si>
</sst>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Time (s)</a:t>
            </a:r>
            <a:r>
              <a:rPr lang="en-US" baseline="0"/>
              <a:t> vs diameter (cm)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417369206941"/>
          <c:y val="0.191968085106383"/>
          <c:w val="0.85425410162952242"/>
          <c:h val="0.5665249623052437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0.62</c:v>
                </c:pt>
                <c:pt idx="1">
                  <c:v>0.78200000000000003</c:v>
                </c:pt>
                <c:pt idx="2">
                  <c:v>0.89600000000000002</c:v>
                </c:pt>
                <c:pt idx="3">
                  <c:v>0.97</c:v>
                </c:pt>
                <c:pt idx="4">
                  <c:v>1.0860000000000001</c:v>
                </c:pt>
                <c:pt idx="5">
                  <c:v>1.29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10.123999999999999</c:v>
                </c:pt>
                <c:pt idx="1">
                  <c:v>7.2140000000000004</c:v>
                </c:pt>
                <c:pt idx="2">
                  <c:v>5.5640000000000001</c:v>
                </c:pt>
                <c:pt idx="3">
                  <c:v>4.4960000000000004</c:v>
                </c:pt>
                <c:pt idx="4">
                  <c:v>3.6320000000000001</c:v>
                </c:pt>
                <c:pt idx="5">
                  <c:v>2.2960000000000003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5-41A8-8BC5-9C57848BC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303600"/>
        <c:axId val="1517304016"/>
      </c:scatterChart>
      <c:valAx>
        <c:axId val="151730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04016"/>
        <c:crosses val="autoZero"/>
        <c:crossBetween val="midCat"/>
      </c:valAx>
      <c:valAx>
        <c:axId val="15173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0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t vs ln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ln 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Sheet1!$N$2:$N$7</c:f>
              <c:numCache>
                <c:formatCode>General</c:formatCode>
                <c:ptCount val="6"/>
                <c:pt idx="0">
                  <c:v>-0.4780358009429998</c:v>
                </c:pt>
                <c:pt idx="1">
                  <c:v>-0.24590053843682594</c:v>
                </c:pt>
                <c:pt idx="2">
                  <c:v>-0.10981486600720657</c:v>
                </c:pt>
                <c:pt idx="3">
                  <c:v>-3.0459207484708574E-2</c:v>
                </c:pt>
                <c:pt idx="4">
                  <c:v>8.2501221511743772E-2</c:v>
                </c:pt>
                <c:pt idx="5">
                  <c:v>0.25464221837358075</c:v>
                </c:pt>
              </c:numCache>
            </c:numRef>
          </c:xVal>
          <c:yVal>
            <c:numRef>
              <c:f>Sheet1!$O$2:$O$7</c:f>
              <c:numCache>
                <c:formatCode>General</c:formatCode>
                <c:ptCount val="6"/>
                <c:pt idx="0">
                  <c:v>2.3149088426828777</c:v>
                </c:pt>
                <c:pt idx="1">
                  <c:v>1.9760235824813472</c:v>
                </c:pt>
                <c:pt idx="2">
                  <c:v>1.7163172740611965</c:v>
                </c:pt>
                <c:pt idx="3">
                  <c:v>1.50318811259139</c:v>
                </c:pt>
                <c:pt idx="4">
                  <c:v>1.2897834607390468</c:v>
                </c:pt>
                <c:pt idx="5">
                  <c:v>0.83116847845732011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7-47E2-97D1-322C18801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817488"/>
        <c:axId val="1982809584"/>
      </c:scatterChart>
      <c:valAx>
        <c:axId val="198281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09584"/>
        <c:crosses val="autoZero"/>
        <c:crossBetween val="midCat"/>
      </c:valAx>
      <c:valAx>
        <c:axId val="19828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1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vs d^-2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Sheet1!$X$2:$X$7</c:f>
              <c:numCache>
                <c:formatCode>General</c:formatCode>
                <c:ptCount val="6"/>
                <c:pt idx="0">
                  <c:v>2.6014568158168574</c:v>
                </c:pt>
                <c:pt idx="1">
                  <c:v>1.6352587960570637</c:v>
                </c:pt>
                <c:pt idx="2">
                  <c:v>1.2456154336734693</c:v>
                </c:pt>
                <c:pt idx="3">
                  <c:v>1.0628122010840686</c:v>
                </c:pt>
                <c:pt idx="4">
                  <c:v>0.84789163266621215</c:v>
                </c:pt>
                <c:pt idx="5">
                  <c:v>0.60092542515473824</c:v>
                </c:pt>
              </c:numCache>
            </c:numRef>
          </c:xVal>
          <c:yVal>
            <c:numRef>
              <c:f>Sheet1!$Y$2:$Y$7</c:f>
              <c:numCache>
                <c:formatCode>General</c:formatCode>
                <c:ptCount val="6"/>
                <c:pt idx="0">
                  <c:v>10.123999999999999</c:v>
                </c:pt>
                <c:pt idx="1">
                  <c:v>7.2140000000000004</c:v>
                </c:pt>
                <c:pt idx="2">
                  <c:v>5.5640000000000001</c:v>
                </c:pt>
                <c:pt idx="3">
                  <c:v>4.4960000000000004</c:v>
                </c:pt>
                <c:pt idx="4">
                  <c:v>3.6320000000000001</c:v>
                </c:pt>
                <c:pt idx="5">
                  <c:v>2.2960000000000003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1-4CFF-AD03-34BF6C4FD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819984"/>
        <c:axId val="1982818736"/>
      </c:scatterChart>
      <c:valAx>
        <c:axId val="198281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d^-2 (cm^-2)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18736"/>
        <c:crosses val="autoZero"/>
        <c:crossBetween val="midCat"/>
      </c:valAx>
      <c:valAx>
        <c:axId val="198281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1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487456</xdr:colOff>
      <xdr:row>11</xdr:row>
      <xdr:rowOff>15688</xdr:rowOff>
    </xdr:from>
    <xdr:to>
      <xdr:col>6</xdr:col>
      <xdr:colOff>611841</xdr:colOff>
      <xdr:row>28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F8125-CB48-4D08-9A97-364A8049A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66674</xdr:colOff>
      <xdr:row>7</xdr:row>
      <xdr:rowOff>177800</xdr:rowOff>
    </xdr:from>
    <xdr:to>
      <xdr:col>22</xdr:col>
      <xdr:colOff>342899</xdr:colOff>
      <xdr:row>26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456498-5E68-4605-BC1A-9A1C7C11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342900</xdr:colOff>
      <xdr:row>8</xdr:row>
      <xdr:rowOff>31750</xdr:rowOff>
    </xdr:from>
    <xdr:to>
      <xdr:col>22</xdr:col>
      <xdr:colOff>311150</xdr:colOff>
      <xdr:row>11</xdr:row>
      <xdr:rowOff>82550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D6E4F3E-5F57-488F-AD4C-A9FFEAE435FB}"/>
            </a:ext>
          </a:extLst>
        </xdr:cNvPr>
        <xdr:cNvSpPr txBox="1"/>
      </xdr:nvSpPr>
      <xdr:spPr>
        <a:xfrm>
          <a:off x="16354425" y="1555750"/>
          <a:ext cx="118745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</a:t>
          </a:r>
          <a:r>
            <a:rPr lang="en-US" sz="1100" baseline="0"/>
            <a:t> = d</a:t>
          </a:r>
          <a:r>
            <a:rPr lang="en-US" sz="1100" baseline="30000"/>
            <a:t>-2</a:t>
          </a:r>
          <a:endParaRPr lang="en-US" sz="1100" baseline="0"/>
        </a:p>
        <a:p>
          <a:r>
            <a:rPr lang="en-US" sz="1100" baseline="0"/>
            <a:t>t = d</a:t>
          </a:r>
          <a:r>
            <a:rPr lang="en-US" sz="1100" baseline="30000"/>
            <a:t>-2.3</a:t>
          </a:r>
          <a:endParaRPr lang="en-US" sz="1100" baseline="0"/>
        </a:p>
        <a:p>
          <a:r>
            <a:rPr lang="en-US" sz="1100" baseline="0"/>
            <a:t>t = d</a:t>
          </a:r>
          <a:r>
            <a:rPr lang="en-US" sz="1100" baseline="30000"/>
            <a:t>-1.7</a:t>
          </a:r>
        </a:p>
      </xdr:txBody>
    </xdr:sp>
    <xdr:clientData/>
  </xdr:twoCellAnchor>
  <xdr:twoCellAnchor>
    <xdr:from>
      <xdr:col>23</xdr:col>
      <xdr:colOff>66674</xdr:colOff>
      <xdr:row>8</xdr:row>
      <xdr:rowOff>88900</xdr:rowOff>
    </xdr:from>
    <xdr:to>
      <xdr:col>31</xdr:col>
      <xdr:colOff>466725</xdr:colOff>
      <xdr:row>27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9942E9-FABD-46CA-A965-01D26F520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12700</xdr:colOff>
      <xdr:row>28</xdr:row>
      <xdr:rowOff>12700</xdr:rowOff>
    </xdr:from>
    <xdr:to>
      <xdr:col>19</xdr:col>
      <xdr:colOff>19050</xdr:colOff>
      <xdr:row>36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1CA806-24F4-426E-B0D7-FB5604941CC6}"/>
            </a:ext>
          </a:extLst>
        </xdr:cNvPr>
        <xdr:cNvSpPr txBox="1"/>
      </xdr:nvSpPr>
      <xdr:spPr>
        <a:xfrm>
          <a:off x="12706350" y="5168900"/>
          <a:ext cx="3054350" cy="147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Slope</a:t>
          </a:r>
        </a:p>
        <a:p>
          <a:r>
            <a:rPr lang="en-US" sz="1100"/>
            <a:t>Result: -2.0</a:t>
          </a:r>
          <a:r>
            <a:rPr lang="en-US" sz="1100" baseline="0"/>
            <a:t> +/- 0.3</a:t>
          </a:r>
        </a:p>
        <a:p>
          <a:r>
            <a:rPr lang="en-US" sz="1100" baseline="0"/>
            <a:t>Range: -2.3 to -1.7</a:t>
          </a:r>
        </a:p>
        <a:p>
          <a:r>
            <a:rPr lang="en-US" sz="1100" baseline="0"/>
            <a:t>Expected: -2</a:t>
          </a:r>
        </a:p>
        <a:p>
          <a:r>
            <a:rPr lang="en-US" sz="1100" baseline="0"/>
            <a:t>Agree: Yes</a:t>
          </a:r>
          <a:endParaRPr lang="en-US" sz="1100"/>
        </a:p>
      </xdr:txBody>
    </xdr:sp>
    <xdr:clientData/>
  </xdr:twoCellAnchor>
  <xdr:twoCellAnchor>
    <xdr:from>
      <xdr:col>23</xdr:col>
      <xdr:colOff>171450</xdr:colOff>
      <xdr:row>29</xdr:row>
      <xdr:rowOff>6350</xdr:rowOff>
    </xdr:from>
    <xdr:to>
      <xdr:col>28</xdr:col>
      <xdr:colOff>6350</xdr:colOff>
      <xdr:row>36</xdr:row>
      <xdr:rowOff>12700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F5A5122-008C-407F-9950-131C02540895}"/>
            </a:ext>
          </a:extLst>
        </xdr:cNvPr>
        <xdr:cNvSpPr txBox="1"/>
      </xdr:nvSpPr>
      <xdr:spPr>
        <a:xfrm>
          <a:off x="18351500" y="5346700"/>
          <a:ext cx="28829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0"/>
            <a:t>-intercept (s)</a:t>
          </a:r>
        </a:p>
        <a:p>
          <a:r>
            <a:rPr lang="en-US" sz="1100" baseline="0"/>
            <a:t>Result: 0.4 +/- 0.7</a:t>
          </a:r>
        </a:p>
        <a:p>
          <a:r>
            <a:rPr lang="en-US" sz="1100" baseline="0"/>
            <a:t>Range: -0.3 to 1.1</a:t>
          </a:r>
        </a:p>
        <a:p>
          <a:r>
            <a:rPr lang="en-US" sz="1100" baseline="0"/>
            <a:t>Expected: 0.135 s</a:t>
          </a:r>
        </a:p>
        <a:p>
          <a:r>
            <a:rPr lang="en-US" sz="1100" baseline="0"/>
            <a:t>Agree: Yes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A303-FC09-42B6-A792-15E20681403E}">
  <dimension ref="A1:AC7"/>
  <sheetViews>
    <sheetView tabSelected="1" zoomScale="85" zoomScaleNormal="85" workbookViewId="0">
      <selection activeCell="I13" sqref="I13"/>
    </sheetView>
  </sheetViews>
  <sheetFormatPr defaultRowHeight="15" x14ac:dyDescent="0.25"/>
  <cols>
    <col min="2" max="2" width="13.85546875" customWidth="1"/>
    <col min="3" max="3" width="9.85546875" customWidth="1"/>
    <col min="4" max="4" width="9.7109375" customWidth="1"/>
    <col min="5" max="5" width="9.28515625" customWidth="1"/>
    <col min="6" max="6" width="10.140625" customWidth="1"/>
    <col min="7" max="7" width="10" customWidth="1"/>
    <col min="8" max="8" width="12.5703125" customWidth="1"/>
    <col min="9" max="9" width="26.42578125" customWidth="1"/>
    <col min="12" max="12" width="19.5703125" customWidth="1"/>
    <col min="28" max="28" width="14.7109375" customWidth="1"/>
  </cols>
  <sheetData>
    <row r="1" spans="1:29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N1" s="1" t="s">
        <v>6</v>
      </c>
      <c r="O1" s="1" t="s">
        <v>7</v>
      </c>
      <c r="Q1" s="1"/>
      <c r="R1" s="1" t="s">
        <v>8</v>
      </c>
      <c r="S1" s="1" t="s">
        <v>9</v>
      </c>
      <c r="X1" s="1" t="s">
        <v>10</v>
      </c>
      <c r="Y1" s="1" t="s">
        <v>11</v>
      </c>
      <c r="AA1" s="1"/>
      <c r="AB1" s="1" t="s">
        <v>12</v>
      </c>
      <c r="AC1" s="1" t="s">
        <v>9</v>
      </c>
    </row>
    <row r="2" spans="1:29" x14ac:dyDescent="0.25">
      <c r="A2" s="1">
        <v>2</v>
      </c>
      <c r="B2" s="1">
        <v>0.62</v>
      </c>
      <c r="C2" s="1">
        <v>10.25</v>
      </c>
      <c r="D2" s="1">
        <v>10.28</v>
      </c>
      <c r="E2" s="1">
        <v>9.94</v>
      </c>
      <c r="F2" s="1">
        <v>10.029999999999999</v>
      </c>
      <c r="G2" s="1">
        <v>10.119999999999999</v>
      </c>
      <c r="H2" s="1">
        <f>SUM(C2:G2)/5</f>
        <v>10.123999999999999</v>
      </c>
      <c r="I2" s="1">
        <f>SQRT(((H2-C2)^2+(H2-D2)^2+(H2-E2)^2+(H2-F2)^2+(H2-G2)^2)/4)</f>
        <v>0.14397916515940778</v>
      </c>
      <c r="J2" s="1">
        <f>I2/SQRT(5)</f>
        <v>6.438944012802103E-2</v>
      </c>
      <c r="K2" s="1">
        <f>1.96*J2</f>
        <v>0.12620330265092122</v>
      </c>
      <c r="L2" s="1" t="s">
        <v>13</v>
      </c>
      <c r="N2" s="1" cm="1">
        <f t="array" ref="N2:N7">LN(B2:B7)</f>
        <v>-0.4780358009429998</v>
      </c>
      <c r="O2" s="1" cm="1">
        <f t="array" ref="O2:O7">LN(H2:H7)</f>
        <v>2.3149088426828777</v>
      </c>
      <c r="Q2" s="1" t="s">
        <v>14</v>
      </c>
      <c r="R2" s="1">
        <f t="array" ref="R2:S3">LINEST(O2:O7,N2:N7,1,1)</f>
        <v>-2.0244733930115575</v>
      </c>
      <c r="S2" s="1">
        <v>1.4273927813111731</v>
      </c>
      <c r="X2" s="1">
        <f>B2^(-2)</f>
        <v>2.6014568158168574</v>
      </c>
      <c r="Y2" s="1">
        <f>H2</f>
        <v>10.123999999999999</v>
      </c>
      <c r="AA2" s="1" t="s">
        <v>14</v>
      </c>
      <c r="AB2" s="1">
        <f t="array" ref="AB2:AC3">LINEST(Y2:Y7,X2:X7,1,1)</f>
        <v>3.8793593608045946</v>
      </c>
      <c r="AC2" s="1">
        <v>0.38575921050370088</v>
      </c>
    </row>
    <row r="3" spans="1:29" x14ac:dyDescent="0.25">
      <c r="A3" s="1">
        <v>6</v>
      </c>
      <c r="B3" s="1">
        <v>0.78200000000000003</v>
      </c>
      <c r="C3" s="1">
        <v>7.28</v>
      </c>
      <c r="D3" s="1">
        <v>7.19</v>
      </c>
      <c r="E3" s="1">
        <v>7.32</v>
      </c>
      <c r="F3" s="1">
        <v>7.12</v>
      </c>
      <c r="G3" s="1">
        <v>7.16</v>
      </c>
      <c r="H3" s="1">
        <f t="shared" ref="H3:H7" si="0">SUM(C3:G3)/5</f>
        <v>7.2140000000000004</v>
      </c>
      <c r="I3" s="1">
        <f t="shared" ref="I3:I7" si="1">SQRT(((H3-C3)^2+(H3-D3)^2+(H3-E3)^2+(H3-F3)^2+(H3-G3)^2)/4)</f>
        <v>8.3546394296821758E-2</v>
      </c>
      <c r="J3" s="1">
        <f t="shared" ref="J3:J7" si="2">I3/SQRT(5)</f>
        <v>3.7363083384538837E-2</v>
      </c>
      <c r="K3" s="1">
        <f t="shared" ref="K3:K7" si="3">1.96*J3</f>
        <v>7.323164343369612E-2</v>
      </c>
      <c r="L3" s="1" t="s">
        <v>13</v>
      </c>
      <c r="N3" s="1">
        <v>-0.24590053843682594</v>
      </c>
      <c r="O3" s="1">
        <v>1.9760235824813472</v>
      </c>
      <c r="Q3" s="1" t="s">
        <v>3</v>
      </c>
      <c r="R3" s="1">
        <v>0.12675991527103345</v>
      </c>
      <c r="S3" s="1">
        <v>3.1631678198463312E-2</v>
      </c>
      <c r="X3" s="1">
        <f t="shared" ref="X3:X7" si="4">B3^-2</f>
        <v>1.6352587960570637</v>
      </c>
      <c r="Y3" s="1">
        <f t="shared" ref="Y3:Y7" si="5">H3</f>
        <v>7.2140000000000004</v>
      </c>
      <c r="AA3" s="1" t="s">
        <v>3</v>
      </c>
      <c r="AB3" s="1">
        <v>0.25403804118801404</v>
      </c>
      <c r="AC3" s="1">
        <v>0.37683938389080096</v>
      </c>
    </row>
    <row r="4" spans="1:29" x14ac:dyDescent="0.25">
      <c r="A4" s="1">
        <v>9</v>
      </c>
      <c r="B4" s="1">
        <v>0.89600000000000002</v>
      </c>
      <c r="C4" s="1">
        <v>5.6</v>
      </c>
      <c r="D4" s="1">
        <v>5.65</v>
      </c>
      <c r="E4" s="1">
        <v>5.5</v>
      </c>
      <c r="F4" s="1">
        <v>5.66</v>
      </c>
      <c r="G4" s="1">
        <v>5.41</v>
      </c>
      <c r="H4" s="1">
        <f t="shared" si="0"/>
        <v>5.5640000000000001</v>
      </c>
      <c r="I4" s="1">
        <f t="shared" si="1"/>
        <v>0.10691117808723279</v>
      </c>
      <c r="J4" s="1">
        <f t="shared" si="2"/>
        <v>4.7812132351527689E-2</v>
      </c>
      <c r="K4" s="1">
        <f t="shared" si="3"/>
        <v>9.3711779408994264E-2</v>
      </c>
      <c r="L4" s="1" t="s">
        <v>13</v>
      </c>
      <c r="N4" s="1">
        <v>-0.10981486600720657</v>
      </c>
      <c r="O4" s="1">
        <v>1.7163172740611965</v>
      </c>
      <c r="Q4" s="1" t="s">
        <v>4</v>
      </c>
      <c r="R4" s="1">
        <f>1.96*R3</f>
        <v>0.24844943393122554</v>
      </c>
      <c r="S4" s="1">
        <f>1.96*S3</f>
        <v>6.1998089268988088E-2</v>
      </c>
      <c r="X4" s="1">
        <f t="shared" si="4"/>
        <v>1.2456154336734693</v>
      </c>
      <c r="Y4" s="1">
        <f t="shared" si="5"/>
        <v>5.5640000000000001</v>
      </c>
      <c r="AA4" s="1" t="s">
        <v>4</v>
      </c>
      <c r="AB4" s="1">
        <f>1.96*AB3</f>
        <v>0.49791456072850754</v>
      </c>
      <c r="AC4" s="1">
        <f>1.96*AC3</f>
        <v>0.73860519242596989</v>
      </c>
    </row>
    <row r="5" spans="1:29" x14ac:dyDescent="0.25">
      <c r="A5" s="1">
        <v>11</v>
      </c>
      <c r="B5" s="1">
        <v>0.97</v>
      </c>
      <c r="C5" s="1">
        <v>4.5</v>
      </c>
      <c r="D5" s="1">
        <v>4.6900000000000004</v>
      </c>
      <c r="E5" s="1">
        <v>4.54</v>
      </c>
      <c r="F5" s="1">
        <v>4.5</v>
      </c>
      <c r="G5" s="1">
        <v>4.25</v>
      </c>
      <c r="H5" s="1">
        <f t="shared" si="0"/>
        <v>4.4960000000000004</v>
      </c>
      <c r="I5" s="1">
        <f t="shared" si="1"/>
        <v>0.15820872289478871</v>
      </c>
      <c r="J5" s="1">
        <f t="shared" si="2"/>
        <v>7.0753091805234966E-2</v>
      </c>
      <c r="K5" s="1">
        <f t="shared" si="3"/>
        <v>0.13867605993826054</v>
      </c>
      <c r="L5" s="1" t="s">
        <v>13</v>
      </c>
      <c r="N5" s="1">
        <v>-3.0459207484708574E-2</v>
      </c>
      <c r="O5" s="1">
        <v>1.50318811259139</v>
      </c>
      <c r="X5" s="1">
        <f t="shared" si="4"/>
        <v>1.0628122010840686</v>
      </c>
      <c r="Y5" s="1">
        <f t="shared" si="5"/>
        <v>4.4960000000000004</v>
      </c>
    </row>
    <row r="6" spans="1:29" x14ac:dyDescent="0.25">
      <c r="A6" s="1">
        <v>14</v>
      </c>
      <c r="B6" s="1">
        <v>1.0860000000000001</v>
      </c>
      <c r="C6" s="1">
        <v>3.81</v>
      </c>
      <c r="D6" s="1">
        <v>3.72</v>
      </c>
      <c r="E6" s="1">
        <v>3.28</v>
      </c>
      <c r="F6" s="1">
        <v>3.66</v>
      </c>
      <c r="G6" s="1">
        <v>3.69</v>
      </c>
      <c r="H6" s="1">
        <f t="shared" si="0"/>
        <v>3.6320000000000001</v>
      </c>
      <c r="I6" s="1">
        <f t="shared" si="1"/>
        <v>0.20462160198766904</v>
      </c>
      <c r="J6" s="1">
        <f t="shared" si="2"/>
        <v>9.1509562341866815E-2</v>
      </c>
      <c r="K6" s="1">
        <f t="shared" si="3"/>
        <v>0.17935874219005896</v>
      </c>
      <c r="L6" s="1" t="s">
        <v>13</v>
      </c>
      <c r="N6" s="1">
        <v>8.2501221511743772E-2</v>
      </c>
      <c r="O6" s="1">
        <v>1.2897834607390468</v>
      </c>
      <c r="X6" s="1">
        <f t="shared" si="4"/>
        <v>0.84789163266621215</v>
      </c>
      <c r="Y6" s="1">
        <f t="shared" si="5"/>
        <v>3.6320000000000001</v>
      </c>
    </row>
    <row r="7" spans="1:29" x14ac:dyDescent="0.25">
      <c r="A7" s="1">
        <v>19</v>
      </c>
      <c r="B7" s="1">
        <v>1.29</v>
      </c>
      <c r="C7" s="1">
        <v>2.4</v>
      </c>
      <c r="D7" s="1">
        <v>2.37</v>
      </c>
      <c r="E7" s="1">
        <v>2.25</v>
      </c>
      <c r="F7" s="1">
        <v>2.2400000000000002</v>
      </c>
      <c r="G7" s="1">
        <v>2.2200000000000002</v>
      </c>
      <c r="H7" s="1">
        <f t="shared" si="0"/>
        <v>2.2960000000000003</v>
      </c>
      <c r="I7" s="1">
        <f t="shared" si="1"/>
        <v>8.2643814045577454E-2</v>
      </c>
      <c r="J7" s="1">
        <f t="shared" si="2"/>
        <v>3.6959437225152617E-2</v>
      </c>
      <c r="K7" s="1">
        <f t="shared" si="3"/>
        <v>7.2440496961299131E-2</v>
      </c>
      <c r="L7" s="1" t="s">
        <v>13</v>
      </c>
      <c r="N7" s="1">
        <v>0.25464221837358075</v>
      </c>
      <c r="O7" s="1">
        <v>0.83116847845732011</v>
      </c>
      <c r="X7" s="1">
        <f t="shared" si="4"/>
        <v>0.60092542515473824</v>
      </c>
      <c r="Y7" s="1">
        <f t="shared" si="5"/>
        <v>2.2960000000000003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physics</dc:creator>
  <cp:keywords/>
  <dc:description/>
  <cp:lastModifiedBy>Nathan Doan</cp:lastModifiedBy>
  <cp:revision/>
  <dcterms:created xsi:type="dcterms:W3CDTF">2024-01-30T23:00:11Z</dcterms:created>
  <dcterms:modified xsi:type="dcterms:W3CDTF">2024-02-10T01:37:53Z</dcterms:modified>
  <cp:category/>
  <cp:contentStatus/>
</cp:coreProperties>
</file>