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nzagau-my.sharepoint.com/personal/ndoan2_zagmail_gonzaga_edu/Documents/Documents/Homework/physL/"/>
    </mc:Choice>
  </mc:AlternateContent>
  <xr:revisionPtr revIDLastSave="0" documentId="8_{B35F84C4-D3CC-48C3-A605-9701843A4F21}" xr6:coauthVersionLast="47" xr6:coauthVersionMax="47" xr10:uidLastSave="{00000000-0000-0000-0000-000000000000}"/>
  <bookViews>
    <workbookView xWindow="-120" yWindow="-120" windowWidth="38640" windowHeight="21120" xr2:uid="{E044DC13-8FB7-4F1A-B418-20AD13E4A908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I6" i="2"/>
  <c r="I5" i="2"/>
  <c r="I11" i="2" s="1"/>
  <c r="I4" i="2"/>
  <c r="I10" i="2" s="1"/>
  <c r="O23" i="2"/>
  <c r="U15" i="2"/>
  <c r="V15" i="2" s="1"/>
  <c r="W15" i="2" s="1"/>
  <c r="P23" i="2" s="1"/>
  <c r="T15" i="2"/>
  <c r="R11" i="2"/>
  <c r="B9" i="2"/>
  <c r="U7" i="2"/>
  <c r="V7" i="2" s="1"/>
  <c r="W7" i="2" s="1"/>
  <c r="T7" i="2"/>
  <c r="O22" i="2" s="1"/>
  <c r="J6" i="2"/>
  <c r="K6" i="2" s="1"/>
  <c r="L6" i="2" s="1"/>
  <c r="I12" i="2"/>
  <c r="J5" i="2"/>
  <c r="K5" i="2" s="1"/>
  <c r="L5" i="2" s="1"/>
  <c r="J4" i="2"/>
  <c r="K4" i="2" s="1"/>
  <c r="L4" i="2" s="1"/>
  <c r="P22" i="1"/>
  <c r="S22" i="1"/>
  <c r="U7" i="1"/>
  <c r="J4" i="1"/>
  <c r="J5" i="1"/>
  <c r="J6" i="1"/>
  <c r="I19" i="2" l="1"/>
  <c r="L18" i="2"/>
  <c r="I18" i="2"/>
  <c r="J12" i="2"/>
  <c r="L20" i="2"/>
  <c r="I20" i="2"/>
  <c r="J10" i="2"/>
  <c r="J11" i="2"/>
  <c r="R22" i="2"/>
  <c r="P22" i="2"/>
  <c r="S22" i="2" s="1"/>
  <c r="S23" i="2"/>
  <c r="R23" i="2"/>
  <c r="S23" i="1"/>
  <c r="M18" i="2" l="1"/>
  <c r="J18" i="2"/>
  <c r="J19" i="2"/>
  <c r="M19" i="2"/>
  <c r="M20" i="2"/>
  <c r="J20" i="2"/>
  <c r="K4" i="1"/>
  <c r="I6" i="1"/>
  <c r="I12" i="1" s="1"/>
  <c r="I20" i="1" s="1"/>
  <c r="I5" i="1"/>
  <c r="I11" i="1" s="1"/>
  <c r="I19" i="1" s="1"/>
  <c r="I4" i="1"/>
  <c r="I10" i="1" s="1"/>
  <c r="U15" i="1"/>
  <c r="V15" i="1" s="1"/>
  <c r="W15" i="1" s="1"/>
  <c r="V7" i="1"/>
  <c r="W7" i="1" s="1"/>
  <c r="T15" i="1"/>
  <c r="O23" i="1" s="1"/>
  <c r="R23" i="1" s="1"/>
  <c r="T7" i="1"/>
  <c r="O22" i="1" s="1"/>
  <c r="R11" i="1"/>
  <c r="K5" i="1"/>
  <c r="L5" i="1" s="1"/>
  <c r="K6" i="1"/>
  <c r="L6" i="1" s="1"/>
  <c r="B9" i="1"/>
  <c r="L18" i="1" l="1"/>
  <c r="I18" i="1"/>
  <c r="R22" i="1"/>
  <c r="P23" i="1"/>
  <c r="L19" i="1"/>
  <c r="L4" i="1"/>
  <c r="J10" i="1" s="1"/>
  <c r="J18" i="1" s="1"/>
  <c r="J12" i="1"/>
  <c r="L20" i="1"/>
  <c r="J11" i="1"/>
  <c r="J19" i="1" s="1"/>
  <c r="M18" i="1" l="1"/>
  <c r="M20" i="1"/>
  <c r="J20" i="1"/>
  <c r="M19" i="1"/>
</calcChain>
</file>

<file path=xl/sharedStrings.xml><?xml version="1.0" encoding="utf-8"?>
<sst xmlns="http://schemas.openxmlformats.org/spreadsheetml/2006/main" count="134" uniqueCount="37">
  <si>
    <t>mass 1 (g)</t>
  </si>
  <si>
    <t>mass 2 (g)</t>
  </si>
  <si>
    <t>trial 1</t>
  </si>
  <si>
    <t>trial 2</t>
  </si>
  <si>
    <t>trial 3</t>
  </si>
  <si>
    <t>trial 4</t>
  </si>
  <si>
    <t>trial 5</t>
  </si>
  <si>
    <t>Time avg (s)</t>
  </si>
  <si>
    <t>All trials are measured in seconds (s)</t>
  </si>
  <si>
    <t>Part 1</t>
  </si>
  <si>
    <t>Pulley mass (g)</t>
  </si>
  <si>
    <t>Friction overcoming (g)</t>
  </si>
  <si>
    <t>reading error (s)</t>
  </si>
  <si>
    <t>reading error (g)</t>
  </si>
  <si>
    <t>STDEV</t>
  </si>
  <si>
    <t>SE</t>
  </si>
  <si>
    <t>AE</t>
  </si>
  <si>
    <t>avg acceleration</t>
  </si>
  <si>
    <t>gravity g</t>
  </si>
  <si>
    <t>dist traveled (m)</t>
  </si>
  <si>
    <t>gravity g (m/s^2)</t>
  </si>
  <si>
    <t>reading error (m)</t>
  </si>
  <si>
    <t>seconds(s)</t>
  </si>
  <si>
    <t xml:space="preserve">Part 2 </t>
  </si>
  <si>
    <t>H (cm)</t>
  </si>
  <si>
    <t>S (cm)</t>
  </si>
  <si>
    <t>d (cm)</t>
  </si>
  <si>
    <r>
      <t xml:space="preserve">sin </t>
    </r>
    <r>
      <rPr>
        <sz val="11"/>
        <color theme="1"/>
        <rFont val="Calibri"/>
        <family val="2"/>
      </rPr>
      <t>θ</t>
    </r>
  </si>
  <si>
    <t>avg acceleration (m/s^2)</t>
  </si>
  <si>
    <t>Time avg</t>
  </si>
  <si>
    <t>AE acceleration (m/s^2)</t>
  </si>
  <si>
    <t xml:space="preserve">AE gravity g </t>
  </si>
  <si>
    <t>AE gravity g</t>
  </si>
  <si>
    <t>calculated with equation 4 and 5</t>
  </si>
  <si>
    <t>calculated using equation 11 and 12</t>
  </si>
  <si>
    <t>acceleration (m/s^2)</t>
  </si>
  <si>
    <t>AE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</si>
</sst>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20</xdr:row>
      <xdr:rowOff>142875</xdr:rowOff>
    </xdr:from>
    <xdr:to>
      <xdr:col>12</xdr:col>
      <xdr:colOff>1079499</xdr:colOff>
      <xdr:row>27</xdr:row>
      <xdr:rowOff>3175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2225E-ED1E-4B9F-B0AC-EBDEDB1B2488}"/>
            </a:ext>
          </a:extLst>
        </xdr:cNvPr>
        <xdr:cNvSpPr txBox="1"/>
      </xdr:nvSpPr>
      <xdr:spPr>
        <a:xfrm>
          <a:off x="9944099" y="3952875"/>
          <a:ext cx="2060575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gravity g (m/s^2)</a:t>
          </a:r>
        </a:p>
        <a:p>
          <a:r>
            <a:rPr lang="en-US" sz="1100"/>
            <a:t>Result: 9.9 +/- 0.5</a:t>
          </a:r>
        </a:p>
        <a:p>
          <a:r>
            <a:rPr lang="en-US" sz="1100"/>
            <a:t>Range: 9.4 to 10.4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  <xdr:twoCellAnchor>
    <xdr:from>
      <xdr:col>8</xdr:col>
      <xdr:colOff>485775</xdr:colOff>
      <xdr:row>21</xdr:row>
      <xdr:rowOff>50800</xdr:rowOff>
    </xdr:from>
    <xdr:to>
      <xdr:col>9</xdr:col>
      <xdr:colOff>1168400</xdr:colOff>
      <xdr:row>27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E94820-437C-4AA7-AEA9-B2FC7F9D04B2}"/>
            </a:ext>
          </a:extLst>
        </xdr:cNvPr>
        <xdr:cNvSpPr txBox="1"/>
      </xdr:nvSpPr>
      <xdr:spPr>
        <a:xfrm>
          <a:off x="6572250" y="4051300"/>
          <a:ext cx="2206625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gravity g (m/s^2)</a:t>
          </a:r>
        </a:p>
        <a:p>
          <a:r>
            <a:rPr lang="en-US" sz="1100"/>
            <a:t>Result: 7.6 +/- 0.5</a:t>
          </a:r>
        </a:p>
        <a:p>
          <a:r>
            <a:rPr lang="en-US" sz="1100"/>
            <a:t>Range: 7.1 to</a:t>
          </a:r>
          <a:r>
            <a:rPr lang="en-US" sz="1100" baseline="0"/>
            <a:t> 8.1</a:t>
          </a:r>
          <a:endParaRPr lang="en-US" sz="1100"/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  <a:endParaRPr lang="en-US" sz="1100"/>
        </a:p>
      </xdr:txBody>
    </xdr:sp>
    <xdr:clientData/>
  </xdr:twoCellAnchor>
  <xdr:twoCellAnchor>
    <xdr:from>
      <xdr:col>8</xdr:col>
      <xdr:colOff>498475</xdr:colOff>
      <xdr:row>27</xdr:row>
      <xdr:rowOff>133350</xdr:rowOff>
    </xdr:from>
    <xdr:to>
      <xdr:col>9</xdr:col>
      <xdr:colOff>1181100</xdr:colOff>
      <xdr:row>33</xdr:row>
      <xdr:rowOff>184150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49787E-629D-4F73-BAAC-D3FBD78C013C}"/>
            </a:ext>
          </a:extLst>
        </xdr:cNvPr>
        <xdr:cNvSpPr txBox="1"/>
      </xdr:nvSpPr>
      <xdr:spPr>
        <a:xfrm>
          <a:off x="6584950" y="5276850"/>
          <a:ext cx="2206625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 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7.9 +/- 0.4</a:t>
          </a:r>
        </a:p>
        <a:p>
          <a:r>
            <a:rPr lang="en-US" sz="1100"/>
            <a:t>Range: 7.5 to 8.3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  <a:endParaRPr lang="en-US" sz="1100"/>
        </a:p>
      </xdr:txBody>
    </xdr:sp>
    <xdr:clientData/>
  </xdr:twoCellAnchor>
  <xdr:twoCellAnchor>
    <xdr:from>
      <xdr:col>11</xdr:col>
      <xdr:colOff>47625</xdr:colOff>
      <xdr:row>27</xdr:row>
      <xdr:rowOff>50800</xdr:rowOff>
    </xdr:from>
    <xdr:to>
      <xdr:col>12</xdr:col>
      <xdr:colOff>1050925</xdr:colOff>
      <xdr:row>33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74F3371-197A-4E63-B175-BC9DE29C5F98}"/>
            </a:ext>
          </a:extLst>
        </xdr:cNvPr>
        <xdr:cNvSpPr txBox="1"/>
      </xdr:nvSpPr>
      <xdr:spPr>
        <a:xfrm>
          <a:off x="9944100" y="5194300"/>
          <a:ext cx="20320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 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10.3</a:t>
          </a:r>
          <a:r>
            <a:rPr lang="en-US" sz="1100" baseline="0"/>
            <a:t> +/- 0.5</a:t>
          </a:r>
          <a:endParaRPr lang="en-US" sz="1100"/>
        </a:p>
        <a:p>
          <a:r>
            <a:rPr lang="en-US" sz="1100"/>
            <a:t>Range: 9.8 to 10.8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33</xdr:row>
      <xdr:rowOff>142875</xdr:rowOff>
    </xdr:from>
    <xdr:to>
      <xdr:col>12</xdr:col>
      <xdr:colOff>1050925</xdr:colOff>
      <xdr:row>40</xdr:row>
      <xdr:rowOff>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DA4D22-2DDA-443C-9D2E-A243521A6BA8}"/>
            </a:ext>
          </a:extLst>
        </xdr:cNvPr>
        <xdr:cNvSpPr txBox="1"/>
      </xdr:nvSpPr>
      <xdr:spPr>
        <a:xfrm>
          <a:off x="9982200" y="6429375"/>
          <a:ext cx="1993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 (m/s^2)</a:t>
          </a:r>
          <a:endParaRPr lang="en-US" sz="1100"/>
        </a:p>
        <a:p>
          <a:r>
            <a:rPr lang="en-US" sz="1100"/>
            <a:t>Result: 9.7</a:t>
          </a:r>
          <a:r>
            <a:rPr lang="en-US" sz="1100" baseline="0"/>
            <a:t> +/- 0.6</a:t>
          </a:r>
          <a:endParaRPr lang="en-US" sz="1100"/>
        </a:p>
        <a:p>
          <a:r>
            <a:rPr lang="en-US" sz="1100"/>
            <a:t>Range: 9.1 to 10.3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  <xdr:twoCellAnchor>
    <xdr:from>
      <xdr:col>8</xdr:col>
      <xdr:colOff>457200</xdr:colOff>
      <xdr:row>34</xdr:row>
      <xdr:rowOff>50800</xdr:rowOff>
    </xdr:from>
    <xdr:to>
      <xdr:col>9</xdr:col>
      <xdr:colOff>1139825</xdr:colOff>
      <xdr:row>40</xdr:row>
      <xdr:rowOff>107950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595BDD-6786-4FE6-BE19-C6F5126A0177}"/>
            </a:ext>
          </a:extLst>
        </xdr:cNvPr>
        <xdr:cNvSpPr txBox="1"/>
      </xdr:nvSpPr>
      <xdr:spPr>
        <a:xfrm>
          <a:off x="6543675" y="6527800"/>
          <a:ext cx="22066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 (m/s^2)</a:t>
          </a:r>
          <a:endParaRPr lang="en-US" sz="1100"/>
        </a:p>
        <a:p>
          <a:r>
            <a:rPr lang="en-US" sz="1100"/>
            <a:t>Result: 7.5 +/- 0.5</a:t>
          </a:r>
        </a:p>
        <a:p>
          <a:r>
            <a:rPr lang="en-US" sz="1100"/>
            <a:t>Range: 7.0 to 8.0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  <a:endParaRPr lang="en-US" sz="1100"/>
        </a:p>
      </xdr:txBody>
    </xdr:sp>
    <xdr:clientData/>
  </xdr:twoCellAnchor>
  <xdr:twoCellAnchor>
    <xdr:from>
      <xdr:col>16</xdr:col>
      <xdr:colOff>609600</xdr:colOff>
      <xdr:row>23</xdr:row>
      <xdr:rowOff>171450</xdr:rowOff>
    </xdr:from>
    <xdr:to>
      <xdr:col>19</xdr:col>
      <xdr:colOff>12700</xdr:colOff>
      <xdr:row>30</xdr:row>
      <xdr:rowOff>31750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9BC236-430C-4E11-9E18-327FF75AFD72}"/>
            </a:ext>
          </a:extLst>
        </xdr:cNvPr>
        <xdr:cNvSpPr txBox="1"/>
      </xdr:nvSpPr>
      <xdr:spPr>
        <a:xfrm>
          <a:off x="15611475" y="4552950"/>
          <a:ext cx="1993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 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10.5</a:t>
          </a:r>
          <a:r>
            <a:rPr lang="en-US" sz="1100" baseline="0"/>
            <a:t> +/- 0.3</a:t>
          </a:r>
          <a:endParaRPr lang="en-US" sz="1100"/>
        </a:p>
        <a:p>
          <a:r>
            <a:rPr lang="en-US" sz="1100"/>
            <a:t>Range: 10.2 to 10.8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</a:p>
      </xdr:txBody>
    </xdr:sp>
    <xdr:clientData/>
  </xdr:twoCellAnchor>
  <xdr:twoCellAnchor>
    <xdr:from>
      <xdr:col>16</xdr:col>
      <xdr:colOff>600075</xdr:colOff>
      <xdr:row>30</xdr:row>
      <xdr:rowOff>123825</xdr:rowOff>
    </xdr:from>
    <xdr:to>
      <xdr:col>19</xdr:col>
      <xdr:colOff>3175</xdr:colOff>
      <xdr:row>36</xdr:row>
      <xdr:rowOff>174625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487CE2-3A62-45B0-8002-C2E6C4279218}"/>
            </a:ext>
          </a:extLst>
        </xdr:cNvPr>
        <xdr:cNvSpPr txBox="1"/>
      </xdr:nvSpPr>
      <xdr:spPr>
        <a:xfrm>
          <a:off x="15601950" y="5838825"/>
          <a:ext cx="1993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 (m/s^2)</a:t>
          </a:r>
          <a:endParaRPr lang="en-US" sz="1100"/>
        </a:p>
        <a:p>
          <a:r>
            <a:rPr lang="en-US" sz="1100"/>
            <a:t>Result: 10.1 </a:t>
          </a:r>
          <a:r>
            <a:rPr lang="en-US" sz="1100" baseline="0"/>
            <a:t>+/- 0.8</a:t>
          </a:r>
          <a:endParaRPr lang="en-US" sz="1100"/>
        </a:p>
        <a:p>
          <a:r>
            <a:rPr lang="en-US" sz="1100"/>
            <a:t>Range: 9.3 to 10.9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20</xdr:row>
      <xdr:rowOff>142875</xdr:rowOff>
    </xdr:from>
    <xdr:to>
      <xdr:col>12</xdr:col>
      <xdr:colOff>1079499</xdr:colOff>
      <xdr:row>27</xdr:row>
      <xdr:rowOff>3175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EB952D-6D8A-494D-8F39-1DAA9DF55326}"/>
            </a:ext>
          </a:extLst>
        </xdr:cNvPr>
        <xdr:cNvSpPr txBox="1"/>
      </xdr:nvSpPr>
      <xdr:spPr>
        <a:xfrm>
          <a:off x="9944099" y="3762375"/>
          <a:ext cx="2060575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Gravity (m/s^2)</a:t>
          </a:r>
        </a:p>
        <a:p>
          <a:r>
            <a:rPr lang="en-US" sz="1100"/>
            <a:t>Result: 9.9 +/- 0.5</a:t>
          </a:r>
        </a:p>
        <a:p>
          <a:r>
            <a:rPr lang="en-US" sz="1100"/>
            <a:t>Range: 9.4 to 10.4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  <xdr:twoCellAnchor>
    <xdr:from>
      <xdr:col>8</xdr:col>
      <xdr:colOff>485775</xdr:colOff>
      <xdr:row>21</xdr:row>
      <xdr:rowOff>50800</xdr:rowOff>
    </xdr:from>
    <xdr:to>
      <xdr:col>9</xdr:col>
      <xdr:colOff>1168400</xdr:colOff>
      <xdr:row>27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8A4DCF-1E4F-42F6-AC90-3E7424CBBC35}"/>
            </a:ext>
          </a:extLst>
        </xdr:cNvPr>
        <xdr:cNvSpPr txBox="1"/>
      </xdr:nvSpPr>
      <xdr:spPr>
        <a:xfrm>
          <a:off x="6572250" y="3860800"/>
          <a:ext cx="23114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Gravity (m/s^2)</a:t>
          </a:r>
        </a:p>
        <a:p>
          <a:r>
            <a:rPr lang="en-US" sz="1100"/>
            <a:t>Result: 7.6 +/- 0.5</a:t>
          </a:r>
        </a:p>
        <a:p>
          <a:r>
            <a:rPr lang="en-US" sz="1100"/>
            <a:t>Range: 7.1 to</a:t>
          </a:r>
          <a:r>
            <a:rPr lang="en-US" sz="1100" baseline="0"/>
            <a:t> 8.1</a:t>
          </a:r>
          <a:endParaRPr lang="en-US" sz="1100"/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  <a:endParaRPr lang="en-US" sz="1100"/>
        </a:p>
      </xdr:txBody>
    </xdr:sp>
    <xdr:clientData/>
  </xdr:twoCellAnchor>
  <xdr:twoCellAnchor>
    <xdr:from>
      <xdr:col>8</xdr:col>
      <xdr:colOff>498475</xdr:colOff>
      <xdr:row>27</xdr:row>
      <xdr:rowOff>133350</xdr:rowOff>
    </xdr:from>
    <xdr:to>
      <xdr:col>9</xdr:col>
      <xdr:colOff>1181100</xdr:colOff>
      <xdr:row>33</xdr:row>
      <xdr:rowOff>184150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70976F-2234-490A-AEDB-3608D1DA1772}"/>
            </a:ext>
          </a:extLst>
        </xdr:cNvPr>
        <xdr:cNvSpPr txBox="1"/>
      </xdr:nvSpPr>
      <xdr:spPr>
        <a:xfrm>
          <a:off x="6584950" y="5086350"/>
          <a:ext cx="23114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7.9 +/- 0.4</a:t>
          </a:r>
        </a:p>
        <a:p>
          <a:r>
            <a:rPr lang="en-US" sz="1100"/>
            <a:t>Range: 7.5 to 8.3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  <a:endParaRPr lang="en-US" sz="1100"/>
        </a:p>
      </xdr:txBody>
    </xdr:sp>
    <xdr:clientData/>
  </xdr:twoCellAnchor>
  <xdr:twoCellAnchor>
    <xdr:from>
      <xdr:col>11</xdr:col>
      <xdr:colOff>47625</xdr:colOff>
      <xdr:row>27</xdr:row>
      <xdr:rowOff>50800</xdr:rowOff>
    </xdr:from>
    <xdr:to>
      <xdr:col>12</xdr:col>
      <xdr:colOff>1050925</xdr:colOff>
      <xdr:row>33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092044-C555-41C9-9AD2-E32590D0F358}"/>
            </a:ext>
          </a:extLst>
        </xdr:cNvPr>
        <xdr:cNvSpPr txBox="1"/>
      </xdr:nvSpPr>
      <xdr:spPr>
        <a:xfrm>
          <a:off x="9944100" y="5003800"/>
          <a:ext cx="20320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10.3</a:t>
          </a:r>
          <a:r>
            <a:rPr lang="en-US" sz="1100" baseline="0"/>
            <a:t> +/- 0.5</a:t>
          </a:r>
          <a:endParaRPr lang="en-US" sz="1100"/>
        </a:p>
        <a:p>
          <a:r>
            <a:rPr lang="en-US" sz="1100"/>
            <a:t>Range: 9.8 to 10.8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33</xdr:row>
      <xdr:rowOff>142875</xdr:rowOff>
    </xdr:from>
    <xdr:to>
      <xdr:col>12</xdr:col>
      <xdr:colOff>1050925</xdr:colOff>
      <xdr:row>40</xdr:row>
      <xdr:rowOff>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294333-F578-4CCD-826A-0598E1F39900}"/>
            </a:ext>
          </a:extLst>
        </xdr:cNvPr>
        <xdr:cNvSpPr txBox="1"/>
      </xdr:nvSpPr>
      <xdr:spPr>
        <a:xfrm>
          <a:off x="9982200" y="6238875"/>
          <a:ext cx="1993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9.7</a:t>
          </a:r>
          <a:r>
            <a:rPr lang="en-US" sz="1100" baseline="0"/>
            <a:t> +/- 0.6</a:t>
          </a:r>
          <a:endParaRPr lang="en-US" sz="1100"/>
        </a:p>
        <a:p>
          <a:r>
            <a:rPr lang="en-US" sz="1100"/>
            <a:t>Range: 9.1 to 10.3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  <xdr:twoCellAnchor>
    <xdr:from>
      <xdr:col>8</xdr:col>
      <xdr:colOff>457200</xdr:colOff>
      <xdr:row>34</xdr:row>
      <xdr:rowOff>50800</xdr:rowOff>
    </xdr:from>
    <xdr:to>
      <xdr:col>9</xdr:col>
      <xdr:colOff>1139825</xdr:colOff>
      <xdr:row>40</xdr:row>
      <xdr:rowOff>107950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9544C2-EF2C-4455-9212-049BB8C5D581}"/>
            </a:ext>
          </a:extLst>
        </xdr:cNvPr>
        <xdr:cNvSpPr txBox="1"/>
      </xdr:nvSpPr>
      <xdr:spPr>
        <a:xfrm>
          <a:off x="6543675" y="6337300"/>
          <a:ext cx="231140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7.5 +/- 0.5</a:t>
          </a:r>
        </a:p>
        <a:p>
          <a:r>
            <a:rPr lang="en-US" sz="1100"/>
            <a:t>Range: 7.0 to 8.0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  <a:endParaRPr lang="en-US" sz="1100"/>
        </a:p>
      </xdr:txBody>
    </xdr:sp>
    <xdr:clientData/>
  </xdr:twoCellAnchor>
  <xdr:twoCellAnchor>
    <xdr:from>
      <xdr:col>16</xdr:col>
      <xdr:colOff>609600</xdr:colOff>
      <xdr:row>23</xdr:row>
      <xdr:rowOff>171450</xdr:rowOff>
    </xdr:from>
    <xdr:to>
      <xdr:col>19</xdr:col>
      <xdr:colOff>12700</xdr:colOff>
      <xdr:row>30</xdr:row>
      <xdr:rowOff>31750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4D81D0-5455-479F-ABA5-ABC833F2080F}"/>
            </a:ext>
          </a:extLst>
        </xdr:cNvPr>
        <xdr:cNvSpPr txBox="1"/>
      </xdr:nvSpPr>
      <xdr:spPr>
        <a:xfrm>
          <a:off x="15611475" y="4552950"/>
          <a:ext cx="1993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10.5</a:t>
          </a:r>
          <a:r>
            <a:rPr lang="en-US" sz="1100" baseline="0"/>
            <a:t> +/- 0.3</a:t>
          </a:r>
          <a:endParaRPr lang="en-US" sz="1100"/>
        </a:p>
        <a:p>
          <a:r>
            <a:rPr lang="en-US" sz="1100"/>
            <a:t>Range: 10.2 to 10.8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No</a:t>
          </a:r>
        </a:p>
      </xdr:txBody>
    </xdr:sp>
    <xdr:clientData/>
  </xdr:twoCellAnchor>
  <xdr:twoCellAnchor>
    <xdr:from>
      <xdr:col>16</xdr:col>
      <xdr:colOff>600075</xdr:colOff>
      <xdr:row>30</xdr:row>
      <xdr:rowOff>123825</xdr:rowOff>
    </xdr:from>
    <xdr:to>
      <xdr:col>19</xdr:col>
      <xdr:colOff>3175</xdr:colOff>
      <xdr:row>36</xdr:row>
      <xdr:rowOff>174625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B4CEEDA-D1B2-4996-BBA7-B4583FFF469E}"/>
            </a:ext>
          </a:extLst>
        </xdr:cNvPr>
        <xdr:cNvSpPr txBox="1"/>
      </xdr:nvSpPr>
      <xdr:spPr>
        <a:xfrm>
          <a:off x="15601950" y="5838825"/>
          <a:ext cx="1993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Gravity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(m/s^2)</a:t>
          </a:r>
          <a:endParaRPr lang="en-US" sz="1100"/>
        </a:p>
        <a:p>
          <a:r>
            <a:rPr lang="en-US" sz="1100"/>
            <a:t>Result: 10.1 </a:t>
          </a:r>
          <a:r>
            <a:rPr lang="en-US" sz="1100" baseline="0"/>
            <a:t>+/- 0.8</a:t>
          </a:r>
          <a:endParaRPr lang="en-US" sz="1100"/>
        </a:p>
        <a:p>
          <a:r>
            <a:rPr lang="en-US" sz="1100"/>
            <a:t>Range: 9.3 to 10.9</a:t>
          </a:r>
        </a:p>
        <a:p>
          <a:r>
            <a:rPr lang="en-US" sz="1100"/>
            <a:t>Expected</a:t>
          </a:r>
          <a:r>
            <a:rPr lang="en-US" sz="1100" baseline="0"/>
            <a:t> Value: 9.81</a:t>
          </a:r>
        </a:p>
        <a:p>
          <a:r>
            <a:rPr lang="en-US" sz="1100" baseline="0"/>
            <a:t>Agree? Yes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67DD-8A2E-46B6-81D6-84A7E9730D3D}">
  <dimension ref="A1:W23"/>
  <sheetViews>
    <sheetView tabSelected="1" view="pageLayout" topLeftCell="B1" zoomScaleNormal="100" workbookViewId="0">
      <selection activeCell="C31" sqref="C31"/>
    </sheetView>
  </sheetViews>
  <sheetFormatPr defaultRowHeight="15" x14ac:dyDescent="0.25"/>
  <cols>
    <col min="1" max="1" width="21.85546875" bestFit="1" customWidth="1"/>
    <col min="9" max="9" width="21.5703125" customWidth="1"/>
    <col min="10" max="10" width="23.140625" customWidth="1"/>
    <col min="12" max="12" width="14.5703125" customWidth="1"/>
    <col min="13" max="13" width="15.42578125" bestFit="1" customWidth="1"/>
    <col min="15" max="15" width="14.28515625" bestFit="1" customWidth="1"/>
    <col min="16" max="16" width="18.7109375" bestFit="1" customWidth="1"/>
    <col min="18" max="18" width="12" bestFit="1" customWidth="1"/>
    <col min="19" max="19" width="15.42578125" bestFit="1" customWidth="1"/>
    <col min="20" max="20" width="10.7109375" bestFit="1" customWidth="1"/>
  </cols>
  <sheetData>
    <row r="1" spans="1:23" x14ac:dyDescent="0.25">
      <c r="A1" s="1" t="s">
        <v>9</v>
      </c>
      <c r="N1" s="1" t="s">
        <v>23</v>
      </c>
    </row>
    <row r="2" spans="1:23" x14ac:dyDescent="0.25">
      <c r="D2" s="9" t="s">
        <v>8</v>
      </c>
      <c r="E2" s="9"/>
      <c r="F2" s="9"/>
      <c r="G2" s="9"/>
      <c r="H2" s="9"/>
      <c r="I2" s="10" t="s">
        <v>22</v>
      </c>
      <c r="J2" s="10"/>
      <c r="K2" s="10"/>
      <c r="L2" s="10"/>
      <c r="O2" s="1" t="s">
        <v>24</v>
      </c>
      <c r="P2" s="1" t="s">
        <v>25</v>
      </c>
      <c r="Q2" s="1" t="s">
        <v>26</v>
      </c>
      <c r="R2" s="1" t="s">
        <v>27</v>
      </c>
    </row>
    <row r="3" spans="1:23" x14ac:dyDescent="0.25">
      <c r="A3" s="1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29</v>
      </c>
      <c r="J3" s="1" t="s">
        <v>14</v>
      </c>
      <c r="K3" s="1" t="s">
        <v>15</v>
      </c>
      <c r="L3" s="1" t="s">
        <v>16</v>
      </c>
      <c r="O3" s="1">
        <v>9.5</v>
      </c>
      <c r="P3" s="1">
        <v>100</v>
      </c>
      <c r="Q3" s="1">
        <v>140.1</v>
      </c>
      <c r="R3" s="1">
        <v>9.5000000000000001E-2</v>
      </c>
    </row>
    <row r="4" spans="1:23" x14ac:dyDescent="0.25">
      <c r="A4" s="1">
        <v>1.5049999999999999</v>
      </c>
      <c r="B4" s="1">
        <v>50.4</v>
      </c>
      <c r="C4" s="1">
        <v>56.7</v>
      </c>
      <c r="D4" s="1">
        <v>2.5299999999999998</v>
      </c>
      <c r="E4" s="1">
        <v>2.65</v>
      </c>
      <c r="F4" s="1">
        <v>2.4700000000000002</v>
      </c>
      <c r="G4" s="1">
        <v>2.69</v>
      </c>
      <c r="H4" s="1">
        <v>2.66</v>
      </c>
      <c r="I4" s="1">
        <f>AVERAGE(D4:H4)</f>
        <v>2.6</v>
      </c>
      <c r="J4" s="1">
        <f>_xlfn.STDEV.S(D4:H4)</f>
        <v>9.4868329805051346E-2</v>
      </c>
      <c r="K4" s="1">
        <f>J4/SQRT(5)</f>
        <v>4.2426406871192833E-2</v>
      </c>
      <c r="L4" s="1">
        <f>1.96*K4</f>
        <v>8.315575746753795E-2</v>
      </c>
    </row>
    <row r="5" spans="1:23" x14ac:dyDescent="0.25">
      <c r="A5" s="1">
        <v>1.5049999999999999</v>
      </c>
      <c r="B5" s="1">
        <v>50.4</v>
      </c>
      <c r="C5" s="1">
        <v>58.8</v>
      </c>
      <c r="D5" s="1">
        <v>2.31</v>
      </c>
      <c r="E5" s="1">
        <v>2.16</v>
      </c>
      <c r="F5" s="1">
        <v>2.2200000000000002</v>
      </c>
      <c r="G5" s="1">
        <v>2.16</v>
      </c>
      <c r="H5" s="1">
        <v>2.2200000000000002</v>
      </c>
      <c r="I5" s="1">
        <f>AVERAGE(D5:H5)</f>
        <v>2.2140000000000004</v>
      </c>
      <c r="J5" s="1">
        <f>_xlfn.STDEV.S(D5:H5)</f>
        <v>6.1481704595757559E-2</v>
      </c>
      <c r="K5" s="1">
        <f t="shared" ref="K5:K6" si="0">J5/SQRT(5)</f>
        <v>2.7495454169735024E-2</v>
      </c>
      <c r="L5" s="1">
        <f t="shared" ref="L5:L6" si="1">1.96*K5</f>
        <v>5.3891090172680643E-2</v>
      </c>
      <c r="O5" s="9" t="s">
        <v>8</v>
      </c>
      <c r="P5" s="9"/>
      <c r="Q5" s="9"/>
      <c r="R5" s="9"/>
      <c r="S5" s="9"/>
      <c r="U5" s="10" t="s">
        <v>22</v>
      </c>
      <c r="V5" s="10"/>
      <c r="W5" s="10"/>
    </row>
    <row r="6" spans="1:23" x14ac:dyDescent="0.25">
      <c r="A6" s="1">
        <v>1.5049999999999999</v>
      </c>
      <c r="B6" s="1">
        <v>50.4</v>
      </c>
      <c r="C6" s="1">
        <v>65.099999999999994</v>
      </c>
      <c r="D6" s="1">
        <v>1.88</v>
      </c>
      <c r="E6" s="1">
        <v>1.72</v>
      </c>
      <c r="F6" s="1">
        <v>1.78</v>
      </c>
      <c r="G6" s="1">
        <v>1.75</v>
      </c>
      <c r="H6" s="1">
        <v>1.75</v>
      </c>
      <c r="I6" s="1">
        <f>1.76</f>
        <v>1.76</v>
      </c>
      <c r="J6" s="1">
        <f>_xlfn.STDEV.S(D6:H6)</f>
        <v>6.1886993787063166E-2</v>
      </c>
      <c r="K6" s="1">
        <f t="shared" si="0"/>
        <v>2.7676705006196074E-2</v>
      </c>
      <c r="L6" s="1">
        <f t="shared" si="1"/>
        <v>5.4246341812144307E-2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14</v>
      </c>
      <c r="V6" s="1" t="s">
        <v>15</v>
      </c>
      <c r="W6" s="1" t="s">
        <v>16</v>
      </c>
    </row>
    <row r="7" spans="1:23" x14ac:dyDescent="0.25">
      <c r="O7" s="1">
        <v>1.97</v>
      </c>
      <c r="P7" s="1">
        <v>1.96</v>
      </c>
      <c r="Q7" s="1">
        <v>2.0299999999999998</v>
      </c>
      <c r="R7" s="1">
        <v>1.97</v>
      </c>
      <c r="S7" s="1">
        <v>1.97</v>
      </c>
      <c r="T7" s="1">
        <f>AVERAGE(O7:S7)</f>
        <v>1.9799999999999998</v>
      </c>
      <c r="U7" s="1">
        <f>_xlfn.STDEV.S(O7:S7)</f>
        <v>2.8284271247461829E-2</v>
      </c>
      <c r="V7" s="1">
        <f>U7/SQRT(5)</f>
        <v>1.2649110640673485E-2</v>
      </c>
      <c r="W7" s="1">
        <f>1.96*V7</f>
        <v>2.4792256855720028E-2</v>
      </c>
    </row>
    <row r="8" spans="1:23" x14ac:dyDescent="0.25">
      <c r="A8" s="1" t="s">
        <v>10</v>
      </c>
      <c r="B8" s="1">
        <v>68</v>
      </c>
    </row>
    <row r="9" spans="1:23" x14ac:dyDescent="0.25">
      <c r="A9" s="1" t="s">
        <v>11</v>
      </c>
      <c r="B9" s="1">
        <f>52.4-50.4</f>
        <v>2</v>
      </c>
      <c r="I9" s="1" t="s">
        <v>28</v>
      </c>
      <c r="J9" s="1" t="s">
        <v>30</v>
      </c>
    </row>
    <row r="10" spans="1:23" x14ac:dyDescent="0.25">
      <c r="I10" s="1">
        <f>2*(A4)/(I4*I4)</f>
        <v>0.44526627218934905</v>
      </c>
      <c r="J10" s="1">
        <f>2*I10*(L4/I4)</f>
        <v>2.8481887798963268E-2</v>
      </c>
      <c r="O10" s="1" t="s">
        <v>24</v>
      </c>
      <c r="P10" s="1" t="s">
        <v>25</v>
      </c>
      <c r="Q10" s="1" t="s">
        <v>26</v>
      </c>
      <c r="R10" s="1" t="s">
        <v>27</v>
      </c>
    </row>
    <row r="11" spans="1:23" x14ac:dyDescent="0.25">
      <c r="I11" s="1">
        <f>2*(A5)/(I5*I5)</f>
        <v>0.61406064226254997</v>
      </c>
      <c r="J11" s="1">
        <f>2*I11*(L5/I5)</f>
        <v>2.989376462842391E-2</v>
      </c>
      <c r="O11" s="1">
        <v>17</v>
      </c>
      <c r="P11" s="1">
        <v>100</v>
      </c>
      <c r="Q11" s="1">
        <v>140.1</v>
      </c>
      <c r="R11" s="1">
        <f>17/100</f>
        <v>0.17</v>
      </c>
    </row>
    <row r="12" spans="1:23" x14ac:dyDescent="0.25">
      <c r="A12" s="1" t="s">
        <v>12</v>
      </c>
      <c r="I12" s="1">
        <f>2*(A6)/(I6*I6)</f>
        <v>0.97172004132231404</v>
      </c>
      <c r="J12" s="1">
        <f>2*I12*(L6/I6)</f>
        <v>5.9900292621910496E-2</v>
      </c>
    </row>
    <row r="13" spans="1:23" x14ac:dyDescent="0.25">
      <c r="A13" s="1">
        <v>0.01</v>
      </c>
      <c r="O13" s="11" t="s">
        <v>8</v>
      </c>
      <c r="P13" s="12"/>
      <c r="Q13" s="12"/>
      <c r="R13" s="12"/>
      <c r="S13" s="13"/>
      <c r="U13" s="11" t="s">
        <v>22</v>
      </c>
      <c r="V13" s="12"/>
      <c r="W13" s="13"/>
    </row>
    <row r="14" spans="1:23" x14ac:dyDescent="0.25">
      <c r="A14" s="1" t="s">
        <v>21</v>
      </c>
      <c r="O14" s="1" t="s">
        <v>2</v>
      </c>
      <c r="P14" s="1" t="s">
        <v>3</v>
      </c>
      <c r="Q14" s="1" t="s">
        <v>4</v>
      </c>
      <c r="R14" s="1" t="s">
        <v>5</v>
      </c>
      <c r="S14" s="1" t="s">
        <v>6</v>
      </c>
      <c r="T14" s="1" t="s">
        <v>7</v>
      </c>
      <c r="U14" s="1" t="s">
        <v>14</v>
      </c>
      <c r="V14" s="1" t="s">
        <v>15</v>
      </c>
      <c r="W14" s="1" t="s">
        <v>16</v>
      </c>
    </row>
    <row r="15" spans="1:23" x14ac:dyDescent="0.25">
      <c r="A15" s="1">
        <v>1E-3</v>
      </c>
      <c r="I15" s="11" t="s">
        <v>33</v>
      </c>
      <c r="J15" s="13"/>
      <c r="K15" s="14"/>
      <c r="L15" s="11" t="s">
        <v>34</v>
      </c>
      <c r="M15" s="13"/>
      <c r="O15" s="1">
        <v>1.53</v>
      </c>
      <c r="P15" s="1">
        <v>1.59</v>
      </c>
      <c r="Q15" s="1">
        <v>1.53</v>
      </c>
      <c r="R15" s="1">
        <v>1.5</v>
      </c>
      <c r="S15" s="1">
        <v>1.41</v>
      </c>
      <c r="T15" s="1">
        <f>AVERAGE(O15:S15)</f>
        <v>1.512</v>
      </c>
      <c r="U15" s="1">
        <f>_xlfn.STDEV.S(O15:S15)</f>
        <v>6.5726706900619991E-2</v>
      </c>
      <c r="V15" s="1">
        <f>U15/SQRT(5)</f>
        <v>2.9393876913398162E-2</v>
      </c>
      <c r="W15" s="1">
        <f>1.96*V15</f>
        <v>5.7611998750260393E-2</v>
      </c>
    </row>
    <row r="16" spans="1:23" x14ac:dyDescent="0.25">
      <c r="A16" s="1" t="s">
        <v>13</v>
      </c>
      <c r="I16" s="10" t="s">
        <v>20</v>
      </c>
      <c r="J16" s="10"/>
      <c r="L16" s="11" t="s">
        <v>20</v>
      </c>
      <c r="M16" s="13"/>
    </row>
    <row r="17" spans="1:19" x14ac:dyDescent="0.25">
      <c r="A17" s="1">
        <v>0.1</v>
      </c>
      <c r="I17" s="6" t="s">
        <v>18</v>
      </c>
      <c r="J17" s="7" t="s">
        <v>31</v>
      </c>
      <c r="K17" s="5"/>
      <c r="L17" s="8" t="s">
        <v>18</v>
      </c>
      <c r="M17" s="6" t="s">
        <v>32</v>
      </c>
    </row>
    <row r="18" spans="1:19" x14ac:dyDescent="0.25">
      <c r="I18" s="1">
        <f>((C4+B4)/(C4-B4))*I10</f>
        <v>7.569526627218929</v>
      </c>
      <c r="J18" s="3">
        <f>(C4+B4)/(C4-B4)*J10</f>
        <v>0.48419209258237528</v>
      </c>
      <c r="K18" s="5"/>
      <c r="L18" s="4">
        <f>(C4+B4+0.5*B8)/(C4-B4)*I10</f>
        <v>9.9725509533201766</v>
      </c>
      <c r="M18" s="1">
        <f>(C4+B4+0.5*B8)/(C4-B4)*J10</f>
        <v>0.63790386800535148</v>
      </c>
    </row>
    <row r="19" spans="1:19" x14ac:dyDescent="0.25">
      <c r="I19" s="1">
        <f>((C5+B5)/(C5-B5))*I11</f>
        <v>7.9827883494131493</v>
      </c>
      <c r="J19" s="3">
        <f>(C5+B5)/(C5-B5)*J11</f>
        <v>0.38861894016951082</v>
      </c>
      <c r="K19" s="5"/>
      <c r="L19" s="4">
        <f>(C5+B5+0.5*B8)/(C5-B5)*I11</f>
        <v>10.468271901428233</v>
      </c>
      <c r="M19" s="1">
        <f>(C5+B5+0.5*B8)/(C5-B5)*J11</f>
        <v>0.50961751128456001</v>
      </c>
    </row>
    <row r="20" spans="1:19" x14ac:dyDescent="0.25">
      <c r="I20" s="1">
        <f>((C6+B6)/(C6-B6))*I12</f>
        <v>7.6349431818181843</v>
      </c>
      <c r="J20" s="3">
        <f>(C6+B6)/(C6-B6)*J12</f>
        <v>0.47064515631501119</v>
      </c>
      <c r="K20" s="5"/>
      <c r="L20" s="4">
        <f>(C6+B6+0.5*B8)/(C6-B6)*I12</f>
        <v>9.8824589236521074</v>
      </c>
      <c r="M20" s="1">
        <f>(C6+B6+0.5*B8)/(C6-B6)*J12</f>
        <v>0.60919005081466815</v>
      </c>
      <c r="O20" s="10" t="s">
        <v>35</v>
      </c>
      <c r="P20" s="10"/>
      <c r="R20" s="10" t="s">
        <v>20</v>
      </c>
      <c r="S20" s="10"/>
    </row>
    <row r="21" spans="1:19" x14ac:dyDescent="0.25">
      <c r="O21" s="1" t="s">
        <v>17</v>
      </c>
      <c r="P21" s="1" t="s">
        <v>36</v>
      </c>
      <c r="R21" s="1" t="s">
        <v>18</v>
      </c>
      <c r="S21" s="1" t="s">
        <v>32</v>
      </c>
    </row>
    <row r="22" spans="1:19" x14ac:dyDescent="0.25">
      <c r="O22" s="1">
        <f>2*(1.401)/(T7*T7)</f>
        <v>0.71472298745026042</v>
      </c>
      <c r="P22" s="1">
        <f>2*O22*(W7/T7)</f>
        <v>1.7898581702580223E-2</v>
      </c>
      <c r="R22" s="1">
        <f>(7/(5*R3))*O22</f>
        <v>10.532759815056471</v>
      </c>
      <c r="S22" s="1">
        <f>(7/(5*R3))*P22</f>
        <v>0.26376857245907698</v>
      </c>
    </row>
    <row r="23" spans="1:19" x14ac:dyDescent="0.25">
      <c r="O23" s="1">
        <f>2*(1.401)/(T15*T15)</f>
        <v>1.2256445788191819</v>
      </c>
      <c r="P23" s="1">
        <f>2*O23*(W15/T15)</f>
        <v>9.3401896750256785E-2</v>
      </c>
      <c r="R23" s="1">
        <f>(7/(5*R11))*O23</f>
        <v>10.093543590275614</v>
      </c>
      <c r="S23" s="1">
        <f>(7/(5*R11))*P23</f>
        <v>0.76919209088446761</v>
      </c>
    </row>
  </sheetData>
  <mergeCells count="12">
    <mergeCell ref="I16:J16"/>
    <mergeCell ref="L16:M16"/>
    <mergeCell ref="O20:P20"/>
    <mergeCell ref="R20:S20"/>
    <mergeCell ref="U13:W13"/>
    <mergeCell ref="D2:H2"/>
    <mergeCell ref="I2:L2"/>
    <mergeCell ref="O5:S5"/>
    <mergeCell ref="U5:W5"/>
    <mergeCell ref="O13:S13"/>
    <mergeCell ref="I15:J15"/>
    <mergeCell ref="L15:M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E0CC-4B7C-43F4-B50C-776306A0BE96}">
  <dimension ref="A1:W23"/>
  <sheetViews>
    <sheetView view="pageLayout" zoomScaleNormal="100" workbookViewId="0">
      <selection activeCell="J47" sqref="J47"/>
    </sheetView>
  </sheetViews>
  <sheetFormatPr defaultRowHeight="15" x14ac:dyDescent="0.25"/>
  <cols>
    <col min="1" max="1" width="21.85546875" bestFit="1" customWidth="1"/>
    <col min="9" max="9" width="21.5703125" customWidth="1"/>
    <col min="10" max="10" width="23.140625" customWidth="1"/>
    <col min="12" max="12" width="14.5703125" customWidth="1"/>
    <col min="13" max="13" width="15.42578125" bestFit="1" customWidth="1"/>
    <col min="15" max="15" width="14.28515625" bestFit="1" customWidth="1"/>
    <col min="16" max="16" width="18.7109375" bestFit="1" customWidth="1"/>
    <col min="18" max="18" width="12" bestFit="1" customWidth="1"/>
    <col min="19" max="19" width="15.42578125" bestFit="1" customWidth="1"/>
    <col min="20" max="20" width="10.7109375" bestFit="1" customWidth="1"/>
  </cols>
  <sheetData>
    <row r="1" spans="1:23" x14ac:dyDescent="0.25">
      <c r="A1" s="1" t="s">
        <v>9</v>
      </c>
      <c r="N1" s="1" t="s">
        <v>23</v>
      </c>
    </row>
    <row r="2" spans="1:23" x14ac:dyDescent="0.25">
      <c r="D2" s="9" t="s">
        <v>8</v>
      </c>
      <c r="E2" s="9"/>
      <c r="F2" s="9"/>
      <c r="G2" s="9"/>
      <c r="H2" s="9"/>
      <c r="I2" s="10" t="s">
        <v>22</v>
      </c>
      <c r="J2" s="10"/>
      <c r="K2" s="10"/>
      <c r="L2" s="10"/>
      <c r="O2" s="1" t="s">
        <v>24</v>
      </c>
      <c r="P2" s="1" t="s">
        <v>25</v>
      </c>
      <c r="Q2" s="1" t="s">
        <v>26</v>
      </c>
      <c r="R2" s="1" t="s">
        <v>27</v>
      </c>
    </row>
    <row r="3" spans="1:23" x14ac:dyDescent="0.25">
      <c r="A3" s="1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29</v>
      </c>
      <c r="J3" s="1" t="s">
        <v>14</v>
      </c>
      <c r="K3" s="1" t="s">
        <v>15</v>
      </c>
      <c r="L3" s="1" t="s">
        <v>16</v>
      </c>
      <c r="O3" s="1">
        <v>9.5</v>
      </c>
      <c r="P3" s="1">
        <v>100</v>
      </c>
      <c r="Q3" s="1">
        <v>140.1</v>
      </c>
      <c r="R3" s="1">
        <v>9.5000000000000001E-2</v>
      </c>
    </row>
    <row r="4" spans="1:23" x14ac:dyDescent="0.25">
      <c r="A4" s="1">
        <v>1.5049999999999999</v>
      </c>
      <c r="B4" s="1">
        <v>50.4</v>
      </c>
      <c r="C4" s="1">
        <v>56.7</v>
      </c>
      <c r="D4" s="1">
        <v>2.5299999999999998</v>
      </c>
      <c r="E4" s="1">
        <v>2.65</v>
      </c>
      <c r="F4" s="1">
        <v>2.4700000000000002</v>
      </c>
      <c r="G4" s="1">
        <v>2.69</v>
      </c>
      <c r="H4" s="1">
        <v>2.66</v>
      </c>
      <c r="I4" s="1">
        <f>AVERAGE(D4:H4)</f>
        <v>2.6</v>
      </c>
      <c r="J4" s="1">
        <f>_xlfn.STDEV.S(D4:H4)</f>
        <v>9.4868329805051346E-2</v>
      </c>
      <c r="K4" s="1">
        <f>J4/SQRT(5)</f>
        <v>4.2426406871192833E-2</v>
      </c>
      <c r="L4" s="1">
        <f>1.96*K4</f>
        <v>8.315575746753795E-2</v>
      </c>
    </row>
    <row r="5" spans="1:23" x14ac:dyDescent="0.25">
      <c r="A5" s="1">
        <v>1.5049999999999999</v>
      </c>
      <c r="B5" s="1">
        <v>50.4</v>
      </c>
      <c r="C5" s="1">
        <v>58.9</v>
      </c>
      <c r="D5" s="1">
        <v>2.31</v>
      </c>
      <c r="E5" s="1">
        <v>2.16</v>
      </c>
      <c r="F5" s="1">
        <v>2.2200000000000002</v>
      </c>
      <c r="G5" s="1">
        <v>2.16</v>
      </c>
      <c r="H5" s="1">
        <v>2.2200000000000002</v>
      </c>
      <c r="I5" s="1">
        <f>AVERAGE(D5:H5)</f>
        <v>2.2140000000000004</v>
      </c>
      <c r="J5" s="1">
        <f>_xlfn.STDEV.S(D5:H5)</f>
        <v>6.1481704595757559E-2</v>
      </c>
      <c r="K5" s="1">
        <f t="shared" ref="K5:K6" si="0">J5/SQRT(5)</f>
        <v>2.7495454169735024E-2</v>
      </c>
      <c r="L5" s="1">
        <f t="shared" ref="L5:L6" si="1">1.96*K5</f>
        <v>5.3891090172680643E-2</v>
      </c>
      <c r="O5" s="9" t="s">
        <v>8</v>
      </c>
      <c r="P5" s="9"/>
      <c r="Q5" s="9"/>
      <c r="R5" s="9"/>
      <c r="S5" s="9"/>
      <c r="U5" s="10" t="s">
        <v>22</v>
      </c>
      <c r="V5" s="10"/>
      <c r="W5" s="10"/>
    </row>
    <row r="6" spans="1:23" x14ac:dyDescent="0.25">
      <c r="A6" s="1">
        <v>1.5049999999999999</v>
      </c>
      <c r="B6" s="1">
        <v>50.4</v>
      </c>
      <c r="C6" s="1">
        <v>65.099999999999994</v>
      </c>
      <c r="D6" s="1">
        <v>1.88</v>
      </c>
      <c r="E6" s="1">
        <v>1.72</v>
      </c>
      <c r="F6" s="1">
        <v>1.78</v>
      </c>
      <c r="G6" s="1">
        <v>1.75</v>
      </c>
      <c r="H6" s="1">
        <v>1.75</v>
      </c>
      <c r="I6" s="1">
        <f>AVERAGE(D6:H6)</f>
        <v>1.7759999999999998</v>
      </c>
      <c r="J6" s="1">
        <f>_xlfn.STDEV.S(D6:H6)</f>
        <v>6.1886993787063166E-2</v>
      </c>
      <c r="K6" s="1">
        <f t="shared" si="0"/>
        <v>2.7676705006196074E-2</v>
      </c>
      <c r="L6" s="1">
        <f t="shared" si="1"/>
        <v>5.4246341812144307E-2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6</v>
      </c>
      <c r="T6" s="1" t="s">
        <v>7</v>
      </c>
      <c r="U6" s="1" t="s">
        <v>14</v>
      </c>
      <c r="V6" s="1" t="s">
        <v>15</v>
      </c>
      <c r="W6" s="1" t="s">
        <v>16</v>
      </c>
    </row>
    <row r="7" spans="1:23" x14ac:dyDescent="0.25">
      <c r="O7" s="1">
        <v>1.97</v>
      </c>
      <c r="P7" s="1">
        <v>1.96</v>
      </c>
      <c r="Q7" s="1">
        <v>2.0299999999999998</v>
      </c>
      <c r="R7" s="1">
        <v>1.97</v>
      </c>
      <c r="S7" s="1">
        <v>1.97</v>
      </c>
      <c r="T7" s="1">
        <f>AVERAGE(O7:S7)</f>
        <v>1.9799999999999998</v>
      </c>
      <c r="U7" s="1">
        <f>_xlfn.STDEV.S(O7:S7)</f>
        <v>2.8284271247461829E-2</v>
      </c>
      <c r="V7" s="1">
        <f>U7/SQRT(5)</f>
        <v>1.2649110640673485E-2</v>
      </c>
      <c r="W7" s="1">
        <f>1.96*V7</f>
        <v>2.4792256855720028E-2</v>
      </c>
    </row>
    <row r="8" spans="1:23" x14ac:dyDescent="0.25">
      <c r="A8" s="1" t="s">
        <v>10</v>
      </c>
      <c r="B8" s="1">
        <v>68</v>
      </c>
    </row>
    <row r="9" spans="1:23" x14ac:dyDescent="0.25">
      <c r="A9" s="1" t="s">
        <v>11</v>
      </c>
      <c r="B9" s="1">
        <f>52.4-50.4</f>
        <v>2</v>
      </c>
      <c r="I9" s="1" t="s">
        <v>28</v>
      </c>
      <c r="J9" s="1" t="s">
        <v>30</v>
      </c>
    </row>
    <row r="10" spans="1:23" x14ac:dyDescent="0.25">
      <c r="I10" s="1">
        <f>2*(A4)/(I4*I4)</f>
        <v>0.44526627218934905</v>
      </c>
      <c r="J10" s="1">
        <f>2*I10*(L4/I4)</f>
        <v>2.8481887798963268E-2</v>
      </c>
      <c r="O10" s="1" t="s">
        <v>24</v>
      </c>
      <c r="P10" s="1" t="s">
        <v>25</v>
      </c>
      <c r="Q10" s="1" t="s">
        <v>26</v>
      </c>
      <c r="R10" s="1" t="s">
        <v>27</v>
      </c>
    </row>
    <row r="11" spans="1:23" x14ac:dyDescent="0.25">
      <c r="I11" s="1">
        <f>2*(A5)/(I5*I5)</f>
        <v>0.61406064226254997</v>
      </c>
      <c r="J11" s="1">
        <f>2*I11*(L5/I5)</f>
        <v>2.989376462842391E-2</v>
      </c>
      <c r="O11" s="1">
        <v>17</v>
      </c>
      <c r="P11" s="1">
        <v>100</v>
      </c>
      <c r="Q11" s="1">
        <v>140.1</v>
      </c>
      <c r="R11" s="1">
        <f>17/100</f>
        <v>0.17</v>
      </c>
    </row>
    <row r="12" spans="1:23" x14ac:dyDescent="0.25">
      <c r="A12" s="1" t="s">
        <v>12</v>
      </c>
      <c r="I12" s="1">
        <f>2*(A6)/(I6*I6)</f>
        <v>0.95429043908773659</v>
      </c>
      <c r="J12" s="1">
        <f>2*I12*(L6/I6)</f>
        <v>5.829590692208856E-2</v>
      </c>
    </row>
    <row r="13" spans="1:23" x14ac:dyDescent="0.25">
      <c r="A13" s="1">
        <v>0.01</v>
      </c>
      <c r="O13" s="11" t="s">
        <v>8</v>
      </c>
      <c r="P13" s="12"/>
      <c r="Q13" s="12"/>
      <c r="R13" s="12"/>
      <c r="S13" s="13"/>
      <c r="U13" s="2" t="s">
        <v>22</v>
      </c>
      <c r="V13" s="2"/>
      <c r="W13" s="2"/>
    </row>
    <row r="14" spans="1:23" x14ac:dyDescent="0.25">
      <c r="A14" s="1" t="s">
        <v>21</v>
      </c>
      <c r="O14" s="1" t="s">
        <v>2</v>
      </c>
      <c r="P14" s="1" t="s">
        <v>3</v>
      </c>
      <c r="Q14" s="1" t="s">
        <v>4</v>
      </c>
      <c r="R14" s="1" t="s">
        <v>5</v>
      </c>
      <c r="S14" s="1" t="s">
        <v>6</v>
      </c>
      <c r="T14" s="1" t="s">
        <v>7</v>
      </c>
      <c r="U14" s="1" t="s">
        <v>14</v>
      </c>
      <c r="V14" s="1" t="s">
        <v>15</v>
      </c>
      <c r="W14" s="1" t="s">
        <v>16</v>
      </c>
    </row>
    <row r="15" spans="1:23" x14ac:dyDescent="0.25">
      <c r="A15" s="1">
        <v>1E-3</v>
      </c>
      <c r="I15" s="11" t="s">
        <v>33</v>
      </c>
      <c r="J15" s="13"/>
      <c r="K15" s="14"/>
      <c r="L15" s="11" t="s">
        <v>34</v>
      </c>
      <c r="M15" s="13"/>
      <c r="O15" s="1">
        <v>1.53</v>
      </c>
      <c r="P15" s="1">
        <v>1.59</v>
      </c>
      <c r="Q15" s="1">
        <v>1.53</v>
      </c>
      <c r="R15" s="1">
        <v>1.5</v>
      </c>
      <c r="S15" s="1">
        <v>1.41</v>
      </c>
      <c r="T15" s="1">
        <f>AVERAGE(O15:S15)</f>
        <v>1.512</v>
      </c>
      <c r="U15" s="1">
        <f>_xlfn.STDEV.S(O15:S15)</f>
        <v>6.5726706900619991E-2</v>
      </c>
      <c r="V15" s="1">
        <f>U15/SQRT(5)</f>
        <v>2.9393876913398162E-2</v>
      </c>
      <c r="W15" s="1">
        <f>1.96*V15</f>
        <v>5.7611998750260393E-2</v>
      </c>
    </row>
    <row r="16" spans="1:23" x14ac:dyDescent="0.25">
      <c r="A16" s="1" t="s">
        <v>13</v>
      </c>
      <c r="I16" s="10" t="s">
        <v>20</v>
      </c>
      <c r="J16" s="10"/>
      <c r="L16" s="11" t="s">
        <v>20</v>
      </c>
      <c r="M16" s="13"/>
    </row>
    <row r="17" spans="1:19" x14ac:dyDescent="0.25">
      <c r="A17" s="1">
        <v>0.1</v>
      </c>
      <c r="I17" s="6" t="s">
        <v>18</v>
      </c>
      <c r="J17" s="7" t="s">
        <v>31</v>
      </c>
      <c r="K17" s="5"/>
      <c r="L17" s="8" t="s">
        <v>18</v>
      </c>
      <c r="M17" s="6" t="s">
        <v>32</v>
      </c>
    </row>
    <row r="18" spans="1:19" x14ac:dyDescent="0.25">
      <c r="I18" s="1">
        <f>((C4+B4)/(C4-B4))*I10</f>
        <v>7.569526627218929</v>
      </c>
      <c r="J18" s="3">
        <f>(C4+B4)/(C4-B4)*J10</f>
        <v>0.48419209258237528</v>
      </c>
      <c r="K18" s="5"/>
      <c r="L18" s="4">
        <f>(C4+B4+0.5*B8)/(C4-B4)*I10</f>
        <v>9.9725509533201766</v>
      </c>
      <c r="M18" s="1">
        <f>(C4+B4+0.5*B8)/(C4-B4)*J10</f>
        <v>0.63790386800535148</v>
      </c>
    </row>
    <row r="19" spans="1:19" x14ac:dyDescent="0.25">
      <c r="I19" s="1">
        <f>((C5+B5)/(C5-B5))*I11</f>
        <v>7.8960974352113782</v>
      </c>
      <c r="J19" s="3">
        <f>(C5+B5)/(C5-B5)*J11</f>
        <v>0.3843986439866745</v>
      </c>
      <c r="K19" s="5"/>
      <c r="L19" s="4">
        <f>(C5+B5+0.5*B8)/(C5-B5)*I11</f>
        <v>10.352340004261578</v>
      </c>
      <c r="M19" s="1">
        <f>(C5+B5+0.5*B8)/(C5-B5)*J11</f>
        <v>0.50397370250037021</v>
      </c>
    </row>
    <row r="20" spans="1:19" x14ac:dyDescent="0.25">
      <c r="I20" s="1">
        <f>((C6+B6)/(C6-B6))*I12</f>
        <v>7.4979963071179325</v>
      </c>
      <c r="J20" s="3">
        <f>(C6+B6)/(C6-B6)*J12</f>
        <v>0.4580392686735531</v>
      </c>
      <c r="K20" s="5"/>
      <c r="L20" s="4">
        <f>(C6+B6+0.5*B8)/(C6-B6)*I12</f>
        <v>9.7051986832392281</v>
      </c>
      <c r="M20" s="1">
        <f>(C6+B6+0.5*B8)/(C6-B6)*J12</f>
        <v>0.5928733391055947</v>
      </c>
      <c r="O20" s="10" t="s">
        <v>35</v>
      </c>
      <c r="P20" s="10"/>
      <c r="R20" s="10" t="s">
        <v>20</v>
      </c>
      <c r="S20" s="10"/>
    </row>
    <row r="21" spans="1:19" x14ac:dyDescent="0.25">
      <c r="O21" s="1" t="s">
        <v>17</v>
      </c>
      <c r="P21" s="1" t="s">
        <v>36</v>
      </c>
      <c r="R21" s="1" t="s">
        <v>18</v>
      </c>
      <c r="S21" s="1" t="s">
        <v>32</v>
      </c>
    </row>
    <row r="22" spans="1:19" x14ac:dyDescent="0.25">
      <c r="O22" s="1">
        <f>2*(1.401)/(T7*T7)</f>
        <v>0.71472298745026042</v>
      </c>
      <c r="P22" s="1">
        <f>2*O22*(W7/T7)</f>
        <v>1.7898581702580223E-2</v>
      </c>
      <c r="R22" s="1">
        <f>(7/(5*R3))*O22</f>
        <v>10.532759815056471</v>
      </c>
      <c r="S22" s="1">
        <f>(7/(5*R3))*P22</f>
        <v>0.26376857245907698</v>
      </c>
    </row>
    <row r="23" spans="1:19" x14ac:dyDescent="0.25">
      <c r="O23" s="1">
        <f>2*(1.401)/(T15*T15)</f>
        <v>1.2256445788191819</v>
      </c>
      <c r="P23" s="1">
        <f>2*O23*(W15/T15)</f>
        <v>9.3401896750256785E-2</v>
      </c>
      <c r="R23" s="1">
        <f>(7/(5*R11))*O23</f>
        <v>10.093543590275614</v>
      </c>
      <c r="S23" s="1">
        <f>(7/(5*R11))*P23</f>
        <v>0.76919209088446761</v>
      </c>
    </row>
  </sheetData>
  <mergeCells count="11">
    <mergeCell ref="O20:P20"/>
    <mergeCell ref="U5:W5"/>
    <mergeCell ref="R20:S20"/>
    <mergeCell ref="O13:S13"/>
    <mergeCell ref="I15:J15"/>
    <mergeCell ref="L15:M15"/>
    <mergeCell ref="I16:J16"/>
    <mergeCell ref="L16:M16"/>
    <mergeCell ref="D2:H2"/>
    <mergeCell ref="I2:L2"/>
    <mergeCell ref="O5:S5"/>
  </mergeCells>
  <pageMargins left="0.7" right="0.7" top="0.75" bottom="0.75" header="0.3" footer="0.3"/>
  <pageSetup orientation="portrait" r:id="rId1"/>
  <ignoredErrors>
    <ignoredError sqref="I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Nathan Doan</cp:lastModifiedBy>
  <dcterms:created xsi:type="dcterms:W3CDTF">2024-02-13T23:11:59Z</dcterms:created>
  <dcterms:modified xsi:type="dcterms:W3CDTF">2024-02-16T05:23:49Z</dcterms:modified>
</cp:coreProperties>
</file>