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Downloads\"/>
    </mc:Choice>
  </mc:AlternateContent>
  <xr:revisionPtr revIDLastSave="0" documentId="13_ncr:1_{14EFFF64-8343-4309-985F-4B3F83AC1929}" xr6:coauthVersionLast="47" xr6:coauthVersionMax="47" xr10:uidLastSave="{00000000-0000-0000-0000-000000000000}"/>
  <bookViews>
    <workbookView xWindow="-120" yWindow="-120" windowWidth="38640" windowHeight="21120" xr2:uid="{9F5A7B33-F06F-4546-ADE9-F29154722FA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1" i="1" l="1"/>
  <c r="N12" i="1"/>
  <c r="N13" i="1"/>
  <c r="N14" i="1"/>
  <c r="N17" i="1"/>
  <c r="N18" i="1"/>
  <c r="N4" i="1"/>
  <c r="E10" i="1" a="1"/>
  <c r="E10" i="1" s="1"/>
  <c r="B17" i="1" s="1"/>
  <c r="L12" i="1"/>
  <c r="L13" i="1"/>
  <c r="L14" i="1"/>
  <c r="L17" i="1"/>
  <c r="L18" i="1"/>
  <c r="L4" i="1"/>
  <c r="D12" i="1"/>
  <c r="D11" i="1"/>
  <c r="D10" i="1"/>
  <c r="D23" i="1" s="1"/>
  <c r="C12" i="1"/>
  <c r="C11" i="1"/>
  <c r="C10" i="1"/>
  <c r="B11" i="1"/>
  <c r="B12" i="1"/>
  <c r="B10" i="1"/>
  <c r="K21" i="1"/>
  <c r="N5" i="1" s="1"/>
  <c r="K9" i="1"/>
  <c r="K10" i="1" s="1"/>
  <c r="K11" i="1" s="1"/>
  <c r="K12" i="1" s="1"/>
  <c r="K13" i="1" s="1"/>
  <c r="K14" i="1" s="1"/>
  <c r="K15" i="1" s="1"/>
  <c r="K16" i="1" s="1"/>
  <c r="K17" i="1" s="1"/>
  <c r="K18" i="1" s="1"/>
  <c r="K8" i="1"/>
  <c r="L8" i="1" s="1"/>
  <c r="K7" i="1"/>
  <c r="L7" i="1" s="1"/>
  <c r="K6" i="1"/>
  <c r="L6" i="1" s="1"/>
  <c r="K5" i="1"/>
  <c r="L5" i="1" s="1"/>
  <c r="B19" i="1" l="1"/>
  <c r="B18" i="1"/>
  <c r="C17" i="1"/>
  <c r="B24" i="1"/>
  <c r="C19" i="1"/>
  <c r="C18" i="1"/>
  <c r="L16" i="1"/>
  <c r="N16" i="1"/>
  <c r="L15" i="1"/>
  <c r="N15" i="1"/>
  <c r="N6" i="1"/>
  <c r="N10" i="1"/>
  <c r="N9" i="1"/>
  <c r="V32" i="1"/>
  <c r="N8" i="1"/>
  <c r="N7" i="1"/>
  <c r="L11" i="1"/>
  <c r="L10" i="1"/>
  <c r="B23" i="1"/>
  <c r="L9" i="1"/>
  <c r="B25" i="1"/>
  <c r="D24" i="1"/>
  <c r="D25" i="1"/>
  <c r="R32" i="1" l="1" a="1"/>
  <c r="B28" i="1"/>
  <c r="C28" i="1" s="1"/>
  <c r="D28" i="1" s="1"/>
  <c r="A28" i="1"/>
  <c r="R32" i="1" l="1"/>
  <c r="R33" i="1"/>
  <c r="R34" i="1" s="1"/>
  <c r="S33" i="1"/>
  <c r="S34" i="1" s="1"/>
  <c r="S3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<sst xmlns="http://schemas.openxmlformats.org/spreadsheetml/2006/main" count="48" uniqueCount="39">
  <si>
    <t>Part 1</t>
  </si>
  <si>
    <t>Part 2</t>
  </si>
  <si>
    <t>trial</t>
  </si>
  <si>
    <r>
      <t>mass</t>
    </r>
    <r>
      <rPr>
        <vertAlign val="sub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(g)</t>
    </r>
  </si>
  <si>
    <r>
      <t>θ</t>
    </r>
    <r>
      <rPr>
        <vertAlign val="subscript"/>
        <sz val="11"/>
        <color theme="1"/>
        <rFont val="Calibri"/>
        <family val="2"/>
      </rPr>
      <t>1</t>
    </r>
  </si>
  <si>
    <r>
      <t>θ</t>
    </r>
    <r>
      <rPr>
        <vertAlign val="subscript"/>
        <sz val="11"/>
        <color theme="1"/>
        <rFont val="Calibri"/>
        <family val="2"/>
      </rPr>
      <t>unk</t>
    </r>
  </si>
  <si>
    <r>
      <t>mass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(g)</t>
    </r>
  </si>
  <si>
    <r>
      <t>θ</t>
    </r>
    <r>
      <rPr>
        <vertAlign val="subscript"/>
        <sz val="11"/>
        <color theme="1"/>
        <rFont val="Calibri"/>
        <family val="2"/>
      </rPr>
      <t>2</t>
    </r>
  </si>
  <si>
    <r>
      <rPr>
        <sz val="11"/>
        <color theme="1"/>
        <rFont val="Calibri"/>
        <family val="2"/>
      </rPr>
      <t xml:space="preserve">δ </t>
    </r>
    <r>
      <rPr>
        <sz val="11"/>
        <color theme="1"/>
        <rFont val="Calibri"/>
        <family val="2"/>
        <scheme val="minor"/>
      </rPr>
      <t>mass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(g)</t>
    </r>
  </si>
  <si>
    <r>
      <t>δ θ</t>
    </r>
    <r>
      <rPr>
        <vertAlign val="subscript"/>
        <sz val="11"/>
        <color theme="1"/>
        <rFont val="Calibri"/>
        <family val="2"/>
      </rPr>
      <t>2</t>
    </r>
  </si>
  <si>
    <t>Trial</t>
  </si>
  <si>
    <t>r (m)</t>
  </si>
  <si>
    <t>1/r</t>
  </si>
  <si>
    <t>Furthest from hinge</t>
  </si>
  <si>
    <r>
      <t>radians θ</t>
    </r>
    <r>
      <rPr>
        <vertAlign val="subscript"/>
        <sz val="11"/>
        <color theme="1"/>
        <rFont val="Calibri"/>
        <family val="2"/>
        <scheme val="minor"/>
      </rPr>
      <t>1</t>
    </r>
  </si>
  <si>
    <r>
      <t>radians θ</t>
    </r>
    <r>
      <rPr>
        <vertAlign val="subscript"/>
        <sz val="11"/>
        <color theme="1"/>
        <rFont val="Calibri"/>
        <family val="2"/>
        <scheme val="minor"/>
      </rPr>
      <t>unk</t>
    </r>
  </si>
  <si>
    <r>
      <t>radians θ</t>
    </r>
    <r>
      <rPr>
        <vertAlign val="subscript"/>
        <sz val="11"/>
        <color theme="1"/>
        <rFont val="Calibri"/>
        <family val="2"/>
        <scheme val="minor"/>
      </rPr>
      <t>2</t>
    </r>
  </si>
  <si>
    <r>
      <t>mass</t>
    </r>
    <r>
      <rPr>
        <vertAlign val="subscript"/>
        <sz val="11"/>
        <color theme="1"/>
        <rFont val="Calibri"/>
        <family val="2"/>
        <scheme val="minor"/>
      </rPr>
      <t xml:space="preserve">unk </t>
    </r>
    <r>
      <rPr>
        <sz val="11"/>
        <color theme="1"/>
        <rFont val="Calibri"/>
        <family val="2"/>
        <scheme val="minor"/>
      </rPr>
      <t>(g)</t>
    </r>
  </si>
  <si>
    <t>Eq. 7a</t>
  </si>
  <si>
    <t>Eq. 7b</t>
  </si>
  <si>
    <t>Measured board length (m)</t>
  </si>
  <si>
    <t>Measured board mass (kg)</t>
  </si>
  <si>
    <t>mean (g)</t>
  </si>
  <si>
    <t>stdv (g)</t>
  </si>
  <si>
    <r>
      <t>measured mass</t>
    </r>
    <r>
      <rPr>
        <vertAlign val="subscript"/>
        <sz val="11"/>
        <color theme="1"/>
        <rFont val="Calibri"/>
        <family val="2"/>
        <scheme val="minor"/>
      </rPr>
      <t xml:space="preserve">unk </t>
    </r>
    <r>
      <rPr>
        <sz val="11"/>
        <color theme="1"/>
        <rFont val="Calibri"/>
        <family val="2"/>
        <scheme val="minor"/>
      </rPr>
      <t>(g)</t>
    </r>
  </si>
  <si>
    <t>Closest to hinge</t>
  </si>
  <si>
    <t>slope (N/m)</t>
  </si>
  <si>
    <t>y-int</t>
  </si>
  <si>
    <t>mean</t>
  </si>
  <si>
    <t>SE</t>
  </si>
  <si>
    <t>AE</t>
  </si>
  <si>
    <t>Eq. 9</t>
  </si>
  <si>
    <t>Center board length, D (m)</t>
  </si>
  <si>
    <r>
      <t>radians δθ</t>
    </r>
    <r>
      <rPr>
        <vertAlign val="subscript"/>
        <sz val="11"/>
        <color theme="1"/>
        <rFont val="Calibri"/>
        <family val="2"/>
        <scheme val="minor"/>
      </rPr>
      <t>2</t>
    </r>
  </si>
  <si>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>mass</t>
    </r>
    <r>
      <rPr>
        <vertAlign val="subscript"/>
        <sz val="11"/>
        <color theme="1"/>
        <rFont val="Calibri"/>
        <family val="2"/>
        <scheme val="minor"/>
      </rPr>
      <t xml:space="preserve">unk-y </t>
    </r>
    <r>
      <rPr>
        <sz val="11"/>
        <color theme="1"/>
        <rFont val="Calibri"/>
        <family val="2"/>
        <scheme val="minor"/>
      </rPr>
      <t>(g)</t>
    </r>
  </si>
  <si>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>mass</t>
    </r>
    <r>
      <rPr>
        <vertAlign val="subscript"/>
        <sz val="11"/>
        <color theme="1"/>
        <rFont val="Calibri"/>
        <family val="2"/>
        <scheme val="minor"/>
      </rPr>
      <t xml:space="preserve">unk-x </t>
    </r>
    <r>
      <rPr>
        <sz val="11"/>
        <color theme="1"/>
        <rFont val="Calibri"/>
        <family val="2"/>
        <scheme val="minor"/>
      </rPr>
      <t>(g)</t>
    </r>
  </si>
  <si>
    <r>
      <t>F</t>
    </r>
    <r>
      <rPr>
        <vertAlign val="subscript"/>
        <sz val="11"/>
        <color theme="1"/>
        <rFont val="Calibri"/>
        <family val="2"/>
        <scheme val="minor"/>
      </rPr>
      <t>expected</t>
    </r>
    <r>
      <rPr>
        <sz val="11"/>
        <color theme="1"/>
        <rFont val="Calibri"/>
        <family val="2"/>
        <scheme val="minor"/>
      </rPr>
      <t xml:space="preserve"> (N)</t>
    </r>
  </si>
  <si>
    <r>
      <t>F</t>
    </r>
    <r>
      <rPr>
        <vertAlign val="subscript"/>
        <sz val="11"/>
        <color theme="1"/>
        <rFont val="Calibri"/>
        <family val="2"/>
        <scheme val="minor"/>
      </rPr>
      <t>measured</t>
    </r>
    <r>
      <rPr>
        <sz val="11"/>
        <color theme="1"/>
        <rFont val="Calibri"/>
        <family val="2"/>
        <scheme val="minor"/>
      </rPr>
      <t xml:space="preserve"> (N)</t>
    </r>
  </si>
  <si>
    <r>
      <t>F</t>
    </r>
    <r>
      <rPr>
        <vertAlign val="subscript"/>
        <sz val="11"/>
        <color theme="1"/>
        <rFont val="Calibri"/>
        <family val="2"/>
        <scheme val="minor"/>
      </rPr>
      <t>measured</t>
    </r>
    <r>
      <rPr>
        <sz val="11"/>
        <color theme="1"/>
        <rFont val="Calibri"/>
        <family val="2"/>
        <scheme val="minor"/>
      </rPr>
      <t xml:space="preserve"> vs 1/r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</si>
</sst>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</a:t>
            </a:r>
            <a:r>
              <a:rPr lang="en-US" baseline="-25000"/>
              <a:t>measured</a:t>
            </a:r>
            <a:r>
              <a:rPr lang="en-US"/>
              <a:t> (N) vs r (m)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Sheet1!$K$4:$K$18</c:f>
              <c:numCache>
                <c:formatCode>General</c:formatCode>
                <c:ptCount val="15"/>
                <c:pt idx="0">
                  <c:v>1.2050000000000001</c:v>
                </c:pt>
                <c:pt idx="1">
                  <c:v>1.1499999999999999</c:v>
                </c:pt>
                <c:pt idx="2">
                  <c:v>1.0799999999999998</c:v>
                </c:pt>
                <c:pt idx="3">
                  <c:v>1.01</c:v>
                </c:pt>
                <c:pt idx="4">
                  <c:v>0.94</c:v>
                </c:pt>
                <c:pt idx="5">
                  <c:v>0.86999999999999988</c:v>
                </c:pt>
                <c:pt idx="6">
                  <c:v>0.79999999999999982</c:v>
                </c:pt>
                <c:pt idx="7">
                  <c:v>0.72999999999999976</c:v>
                </c:pt>
                <c:pt idx="8">
                  <c:v>0.6599999999999997</c:v>
                </c:pt>
                <c:pt idx="9">
                  <c:v>0.58999999999999964</c:v>
                </c:pt>
                <c:pt idx="10">
                  <c:v>0.51999999999999957</c:v>
                </c:pt>
                <c:pt idx="11">
                  <c:v>0.44999999999999957</c:v>
                </c:pt>
                <c:pt idx="12">
                  <c:v>0.37999999999999956</c:v>
                </c:pt>
                <c:pt idx="13">
                  <c:v>0.30999999999999955</c:v>
                </c:pt>
                <c:pt idx="14">
                  <c:v>0.23999999999999955</c:v>
                </c:pt>
              </c:numCache>
            </c:numRef>
          </c:xVal>
          <c:yVal>
            <c:numRef>
              <c:f>Sheet1!$M$4:$M$18</c:f>
              <c:numCache>
                <c:formatCode>General</c:formatCode>
                <c:ptCount val="15"/>
                <c:pt idx="0">
                  <c:v>4.4000000000000004</c:v>
                </c:pt>
                <c:pt idx="1">
                  <c:v>4.63</c:v>
                </c:pt>
                <c:pt idx="2">
                  <c:v>4.95</c:v>
                </c:pt>
                <c:pt idx="3">
                  <c:v>5.3</c:v>
                </c:pt>
                <c:pt idx="4">
                  <c:v>5.71</c:v>
                </c:pt>
                <c:pt idx="5">
                  <c:v>6.18</c:v>
                </c:pt>
                <c:pt idx="6">
                  <c:v>6.72</c:v>
                </c:pt>
                <c:pt idx="7">
                  <c:v>7.39</c:v>
                </c:pt>
                <c:pt idx="8">
                  <c:v>8.15</c:v>
                </c:pt>
                <c:pt idx="9">
                  <c:v>9.1300000000000008</c:v>
                </c:pt>
                <c:pt idx="10">
                  <c:v>10.4</c:v>
                </c:pt>
                <c:pt idx="11">
                  <c:v>12.26</c:v>
                </c:pt>
                <c:pt idx="12">
                  <c:v>14.65</c:v>
                </c:pt>
                <c:pt idx="13">
                  <c:v>17.79</c:v>
                </c:pt>
                <c:pt idx="14">
                  <c:v>23.5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B9-499C-BD1E-82FDBBF924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928032"/>
        <c:axId val="205932192"/>
      </c:scatterChart>
      <c:valAx>
        <c:axId val="205928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 (m)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32192"/>
        <c:crosses val="autoZero"/>
        <c:crossBetween val="midCat"/>
      </c:valAx>
      <c:valAx>
        <c:axId val="205932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F</a:t>
                </a:r>
                <a:r>
                  <a:rPr lang="en-US" sz="8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measured</a:t>
                </a:r>
                <a:r>
                  <a:rPr lang="en-US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(N)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28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</a:t>
            </a:r>
            <a:r>
              <a:rPr lang="en-US" sz="1100" b="0" i="0" u="none" strike="noStrike" kern="1200" spc="0" baseline="-2500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measured</a:t>
            </a:r>
            <a:r>
              <a:rPr 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(N) </a:t>
            </a:r>
            <a:r>
              <a:rPr lang="en-US"/>
              <a:t>vs 1/r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Sheet1!$L$4:$L$18</c:f>
              <c:numCache>
                <c:formatCode>General</c:formatCode>
                <c:ptCount val="15"/>
                <c:pt idx="0">
                  <c:v>0.82987551867219911</c:v>
                </c:pt>
                <c:pt idx="1">
                  <c:v>0.86956521739130443</c:v>
                </c:pt>
                <c:pt idx="2">
                  <c:v>0.92592592592592604</c:v>
                </c:pt>
                <c:pt idx="3">
                  <c:v>0.99009900990099009</c:v>
                </c:pt>
                <c:pt idx="4">
                  <c:v>1.0638297872340425</c:v>
                </c:pt>
                <c:pt idx="5">
                  <c:v>1.149425287356322</c:v>
                </c:pt>
                <c:pt idx="6">
                  <c:v>1.2500000000000002</c:v>
                </c:pt>
                <c:pt idx="7">
                  <c:v>1.3698630136986305</c:v>
                </c:pt>
                <c:pt idx="8">
                  <c:v>1.5151515151515158</c:v>
                </c:pt>
                <c:pt idx="9">
                  <c:v>1.6949152542372892</c:v>
                </c:pt>
                <c:pt idx="10">
                  <c:v>1.9230769230769247</c:v>
                </c:pt>
                <c:pt idx="11">
                  <c:v>2.2222222222222245</c:v>
                </c:pt>
                <c:pt idx="12">
                  <c:v>2.6315789473684239</c:v>
                </c:pt>
                <c:pt idx="13">
                  <c:v>3.2258064516129079</c:v>
                </c:pt>
                <c:pt idx="14">
                  <c:v>4.166666666666675</c:v>
                </c:pt>
              </c:numCache>
            </c:numRef>
          </c:xVal>
          <c:yVal>
            <c:numRef>
              <c:f>Sheet1!$M$4:$M$18</c:f>
              <c:numCache>
                <c:formatCode>General</c:formatCode>
                <c:ptCount val="15"/>
                <c:pt idx="0">
                  <c:v>4.4000000000000004</c:v>
                </c:pt>
                <c:pt idx="1">
                  <c:v>4.63</c:v>
                </c:pt>
                <c:pt idx="2">
                  <c:v>4.95</c:v>
                </c:pt>
                <c:pt idx="3">
                  <c:v>5.3</c:v>
                </c:pt>
                <c:pt idx="4">
                  <c:v>5.71</c:v>
                </c:pt>
                <c:pt idx="5">
                  <c:v>6.18</c:v>
                </c:pt>
                <c:pt idx="6">
                  <c:v>6.72</c:v>
                </c:pt>
                <c:pt idx="7">
                  <c:v>7.39</c:v>
                </c:pt>
                <c:pt idx="8">
                  <c:v>8.15</c:v>
                </c:pt>
                <c:pt idx="9">
                  <c:v>9.1300000000000008</c:v>
                </c:pt>
                <c:pt idx="10">
                  <c:v>10.4</c:v>
                </c:pt>
                <c:pt idx="11">
                  <c:v>12.26</c:v>
                </c:pt>
                <c:pt idx="12">
                  <c:v>14.65</c:v>
                </c:pt>
                <c:pt idx="13">
                  <c:v>17.79</c:v>
                </c:pt>
                <c:pt idx="14">
                  <c:v>23.5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95-4FCB-8EAE-CC8C35DB88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6904736"/>
        <c:axId val="416906400"/>
      </c:scatterChart>
      <c:valAx>
        <c:axId val="416904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1/r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906400"/>
        <c:crosses val="autoZero"/>
        <c:crossBetween val="midCat"/>
      </c:valAx>
      <c:valAx>
        <c:axId val="41690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F</a:t>
                </a:r>
                <a:r>
                  <a:rPr lang="en-US" sz="8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measured</a:t>
                </a:r>
                <a:r>
                  <a:rPr lang="en-US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(N)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904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391319</xdr:colOff>
      <xdr:row>29</xdr:row>
      <xdr:rowOff>80964</xdr:rowOff>
    </xdr:from>
    <xdr:to>
      <xdr:col>1</xdr:col>
      <xdr:colOff>754856</xdr:colOff>
      <xdr:row>34</xdr:row>
      <xdr:rowOff>130970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4D88A6A-1658-4A96-81F2-1FF3C6A781CC}"/>
            </a:ext>
          </a:extLst>
        </xdr:cNvPr>
        <xdr:cNvSpPr txBox="1"/>
      </xdr:nvSpPr>
      <xdr:spPr>
        <a:xfrm>
          <a:off x="391319" y="4805364"/>
          <a:ext cx="1725612" cy="10025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Calculated</a:t>
          </a:r>
          <a:r>
            <a:rPr lang="en-US" sz="1100" baseline="0"/>
            <a:t> Mass (g)</a:t>
          </a:r>
        </a:p>
        <a:p>
          <a:r>
            <a:rPr lang="en-US" sz="1100" baseline="0"/>
            <a:t>Range: 274.5 +/- 4.6</a:t>
          </a:r>
        </a:p>
        <a:p>
          <a:r>
            <a:rPr lang="en-US" sz="1100" baseline="0"/>
            <a:t>Result: 269.9 to 279.1</a:t>
          </a:r>
        </a:p>
        <a:p>
          <a:r>
            <a:rPr lang="en-US" sz="1100" baseline="0"/>
            <a:t>Expected: 283.5</a:t>
          </a:r>
        </a:p>
        <a:p>
          <a:r>
            <a:rPr lang="en-US" sz="1100" baseline="0"/>
            <a:t>Agree? No </a:t>
          </a:r>
          <a:endParaRPr lang="en-US" sz="1100"/>
        </a:p>
      </xdr:txBody>
    </xdr:sp>
    <xdr:clientData/>
  </xdr:twoCellAnchor>
  <xdr:twoCellAnchor>
    <xdr:from>
      <xdr:col>15</xdr:col>
      <xdr:colOff>442210</xdr:colOff>
      <xdr:row>0</xdr:row>
      <xdr:rowOff>142875</xdr:rowOff>
    </xdr:from>
    <xdr:to>
      <xdr:col>22</xdr:col>
      <xdr:colOff>253511</xdr:colOff>
      <xdr:row>13</xdr:row>
      <xdr:rowOff>217519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C64CE-65DC-4F60-AF49-2D4600AB2C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458422</xdr:colOff>
      <xdr:row>15</xdr:row>
      <xdr:rowOff>28575</xdr:rowOff>
    </xdr:from>
    <xdr:to>
      <xdr:col>22</xdr:col>
      <xdr:colOff>282087</xdr:colOff>
      <xdr:row>28</xdr:row>
      <xdr:rowOff>79133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40E73D7-7832-4A90-B75E-2E9D476FCD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38100</xdr:colOff>
      <xdr:row>35</xdr:row>
      <xdr:rowOff>47625</xdr:rowOff>
    </xdr:from>
    <xdr:to>
      <xdr:col>18</xdr:col>
      <xdr:colOff>153987</xdr:colOff>
      <xdr:row>40</xdr:row>
      <xdr:rowOff>97631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1D3110E-A2E5-49A4-B226-5C463C6619DD}"/>
            </a:ext>
          </a:extLst>
        </xdr:cNvPr>
        <xdr:cNvSpPr txBox="1"/>
      </xdr:nvSpPr>
      <xdr:spPr>
        <a:xfrm>
          <a:off x="13001625" y="6867525"/>
          <a:ext cx="1611312" cy="10025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slope (N/m)</a:t>
          </a:r>
        </a:p>
        <a:p>
          <a:r>
            <a:rPr lang="en-US" sz="1100" baseline="0"/>
            <a:t>Range: 5.69 +/- 0.06</a:t>
          </a:r>
        </a:p>
        <a:p>
          <a:r>
            <a:rPr lang="en-US" sz="1100" baseline="0"/>
            <a:t>Result: 5.63 to 5.75</a:t>
          </a:r>
        </a:p>
        <a:p>
          <a:r>
            <a:rPr lang="en-US" sz="1100" baseline="0"/>
            <a:t>Expected: 5.38</a:t>
          </a:r>
        </a:p>
        <a:p>
          <a:r>
            <a:rPr lang="en-US" sz="1100" baseline="0"/>
            <a:t>Agree? No </a:t>
          </a:r>
          <a:endParaRPr lang="en-US" sz="1100"/>
        </a:p>
      </xdr:txBody>
    </xdr:sp>
    <xdr:clientData/>
  </xdr:twoCellAnchor>
  <xdr:twoCellAnchor>
    <xdr:from>
      <xdr:col>18</xdr:col>
      <xdr:colOff>352425</xdr:colOff>
      <xdr:row>35</xdr:row>
      <xdr:rowOff>47625</xdr:rowOff>
    </xdr:from>
    <xdr:to>
      <xdr:col>20</xdr:col>
      <xdr:colOff>668337</xdr:colOff>
      <xdr:row>40</xdr:row>
      <xdr:rowOff>97631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28B2409-8FD8-44DC-BE83-A367D254D67E}"/>
            </a:ext>
          </a:extLst>
        </xdr:cNvPr>
        <xdr:cNvSpPr txBox="1"/>
      </xdr:nvSpPr>
      <xdr:spPr>
        <a:xfrm>
          <a:off x="14811375" y="6867525"/>
          <a:ext cx="1611312" cy="10025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y-int</a:t>
          </a:r>
        </a:p>
        <a:p>
          <a:r>
            <a:rPr lang="en-US" sz="1100" baseline="0"/>
            <a:t>Range: -0.38 +/- 0.11</a:t>
          </a:r>
        </a:p>
        <a:p>
          <a:r>
            <a:rPr lang="en-US" sz="1100" baseline="0"/>
            <a:t>Result: -0.49 to -0.27</a:t>
          </a:r>
        </a:p>
        <a:p>
          <a:r>
            <a:rPr lang="en-US" sz="1100" baseline="0"/>
            <a:t>Expected: 0</a:t>
          </a:r>
        </a:p>
        <a:p>
          <a:r>
            <a:rPr lang="en-US" sz="1100" baseline="0"/>
            <a:t>Agree? No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AD1B7-D451-4EDA-80CE-DC128ED5F7DE}">
  <dimension ref="A1:V34"/>
  <sheetViews>
    <sheetView tabSelected="1" view="pageLayout" zoomScaleNormal="100" workbookViewId="0">
      <selection activeCell="J35" sqref="J35"/>
    </sheetView>
  </sheetViews>
  <sheetFormatPr defaultRowHeight="15" x14ac:dyDescent="0.25"/>
  <cols>
    <col min="1" max="1" width="19.7109375" bestFit="1" customWidth="1"/>
    <col min="2" max="4" width="12" bestFit="1" customWidth="1"/>
    <col min="5" max="5" width="10.7109375" bestFit="1" customWidth="1"/>
    <col min="7" max="7" width="9.7109375" bestFit="1" customWidth="1"/>
    <col min="8" max="8" width="4.7109375" bestFit="1" customWidth="1"/>
    <col min="9" max="9" width="18.85546875" bestFit="1" customWidth="1"/>
    <col min="10" max="10" width="24.7109375" bestFit="1" customWidth="1"/>
    <col min="11" max="11" width="8.42578125" customWidth="1"/>
    <col min="12" max="12" width="6.5703125" customWidth="1"/>
    <col min="13" max="13" width="10.85546875" bestFit="1" customWidth="1"/>
    <col min="14" max="14" width="10.28515625" bestFit="1" customWidth="1"/>
    <col min="18" max="18" width="12" bestFit="1" customWidth="1"/>
    <col min="21" max="21" width="11.7109375" bestFit="1" customWidth="1"/>
  </cols>
  <sheetData>
    <row r="1" spans="1:14" x14ac:dyDescent="0.25">
      <c r="A1" s="1" t="s">
        <v>0</v>
      </c>
      <c r="I1" s="1" t="s">
        <v>1</v>
      </c>
    </row>
    <row r="3" spans="1:14" ht="18" x14ac:dyDescent="0.35">
      <c r="A3" s="1" t="s">
        <v>2</v>
      </c>
      <c r="B3" s="1" t="s">
        <v>3</v>
      </c>
      <c r="C3" s="2" t="s">
        <v>4</v>
      </c>
      <c r="D3" s="2" t="s">
        <v>5</v>
      </c>
      <c r="E3" s="1" t="s">
        <v>6</v>
      </c>
      <c r="F3" s="2" t="s">
        <v>7</v>
      </c>
      <c r="G3" s="1" t="s">
        <v>8</v>
      </c>
      <c r="H3" s="2" t="s">
        <v>9</v>
      </c>
      <c r="J3" s="1" t="s">
        <v>10</v>
      </c>
      <c r="K3" s="1" t="s">
        <v>11</v>
      </c>
      <c r="L3" s="1" t="s">
        <v>12</v>
      </c>
      <c r="M3" s="1" t="s">
        <v>37</v>
      </c>
      <c r="N3" s="1" t="s">
        <v>36</v>
      </c>
    </row>
    <row r="4" spans="1:14" x14ac:dyDescent="0.25">
      <c r="A4" s="1">
        <v>1</v>
      </c>
      <c r="B4" s="1">
        <v>100</v>
      </c>
      <c r="C4" s="1">
        <v>60</v>
      </c>
      <c r="D4" s="1">
        <v>160</v>
      </c>
      <c r="E4" s="1">
        <v>275</v>
      </c>
      <c r="F4" s="1">
        <v>320</v>
      </c>
      <c r="G4" s="1">
        <v>2</v>
      </c>
      <c r="H4" s="1">
        <v>1</v>
      </c>
      <c r="I4" t="s">
        <v>13</v>
      </c>
      <c r="J4" s="1">
        <v>1</v>
      </c>
      <c r="K4" s="1">
        <v>1.2050000000000001</v>
      </c>
      <c r="L4" s="1">
        <f t="shared" ref="L4:L18" si="0">1/K4</f>
        <v>0.82987551867219911</v>
      </c>
      <c r="M4" s="1">
        <v>4.4000000000000004</v>
      </c>
      <c r="N4" s="1">
        <f>($K$21*9.81*$K$22)/K4</f>
        <v>4.4610099834024899</v>
      </c>
    </row>
    <row r="5" spans="1:14" x14ac:dyDescent="0.25">
      <c r="A5" s="1">
        <v>2</v>
      </c>
      <c r="B5" s="1">
        <v>150</v>
      </c>
      <c r="C5" s="1">
        <v>225</v>
      </c>
      <c r="D5" s="1">
        <v>345</v>
      </c>
      <c r="E5" s="1">
        <v>240</v>
      </c>
      <c r="F5" s="1">
        <v>132</v>
      </c>
      <c r="G5" s="1">
        <v>1</v>
      </c>
      <c r="H5" s="1">
        <v>1</v>
      </c>
      <c r="J5" s="1">
        <v>2</v>
      </c>
      <c r="K5" s="1">
        <f>1.22-0.07</f>
        <v>1.1499999999999999</v>
      </c>
      <c r="L5" s="1">
        <f t="shared" si="0"/>
        <v>0.86956521739130443</v>
      </c>
      <c r="M5" s="1">
        <v>4.63</v>
      </c>
      <c r="N5" s="1">
        <f t="shared" ref="N5:N18" si="1">($K$21*9.81*$K$22)/K5</f>
        <v>4.674362634782609</v>
      </c>
    </row>
    <row r="6" spans="1:14" x14ac:dyDescent="0.25">
      <c r="A6" s="1">
        <v>3</v>
      </c>
      <c r="B6" s="1">
        <v>200</v>
      </c>
      <c r="C6" s="1">
        <v>220</v>
      </c>
      <c r="D6" s="1">
        <v>345</v>
      </c>
      <c r="E6" s="1">
        <v>230</v>
      </c>
      <c r="F6" s="1">
        <v>120</v>
      </c>
      <c r="G6" s="1">
        <v>3</v>
      </c>
      <c r="H6" s="1">
        <v>2</v>
      </c>
      <c r="J6" s="1">
        <v>3</v>
      </c>
      <c r="K6" s="1">
        <f>1.15-0.07</f>
        <v>1.0799999999999998</v>
      </c>
      <c r="L6" s="1">
        <f t="shared" si="0"/>
        <v>0.92592592592592604</v>
      </c>
      <c r="M6" s="1">
        <v>4.95</v>
      </c>
      <c r="N6" s="1">
        <f t="shared" si="1"/>
        <v>4.9773305833333339</v>
      </c>
    </row>
    <row r="7" spans="1:14" x14ac:dyDescent="0.25">
      <c r="J7" s="1">
        <v>4</v>
      </c>
      <c r="K7" s="1">
        <f>1.08-0.07</f>
        <v>1.01</v>
      </c>
      <c r="L7" s="1">
        <f t="shared" si="0"/>
        <v>0.99009900990099009</v>
      </c>
      <c r="M7" s="1">
        <v>5.3</v>
      </c>
      <c r="N7" s="1">
        <f t="shared" si="1"/>
        <v>5.3222940891089108</v>
      </c>
    </row>
    <row r="8" spans="1:14" x14ac:dyDescent="0.25">
      <c r="J8" s="1">
        <v>5</v>
      </c>
      <c r="K8" s="1">
        <f>1.01-0.07</f>
        <v>0.94</v>
      </c>
      <c r="L8" s="1">
        <f t="shared" si="0"/>
        <v>1.0638297872340425</v>
      </c>
      <c r="M8" s="1">
        <v>5.71</v>
      </c>
      <c r="N8" s="1">
        <f t="shared" si="1"/>
        <v>5.7186351382978726</v>
      </c>
    </row>
    <row r="9" spans="1:14" ht="18" x14ac:dyDescent="0.35">
      <c r="A9" s="1" t="s">
        <v>2</v>
      </c>
      <c r="B9" s="1" t="s">
        <v>14</v>
      </c>
      <c r="C9" s="1" t="s">
        <v>15</v>
      </c>
      <c r="D9" s="1" t="s">
        <v>16</v>
      </c>
      <c r="E9" s="1" t="s">
        <v>33</v>
      </c>
      <c r="J9" s="1">
        <v>6</v>
      </c>
      <c r="K9" s="1">
        <f>0.94-0.07</f>
        <v>0.86999999999999988</v>
      </c>
      <c r="L9" s="1">
        <f t="shared" si="0"/>
        <v>1.149425287356322</v>
      </c>
      <c r="M9" s="1">
        <v>6.18</v>
      </c>
      <c r="N9" s="1">
        <f t="shared" si="1"/>
        <v>6.178755206896553</v>
      </c>
    </row>
    <row r="10" spans="1:14" x14ac:dyDescent="0.25">
      <c r="A10" s="1">
        <v>1</v>
      </c>
      <c r="B10" s="1">
        <f t="shared" ref="B10:C12" si="2">RADIANS(C4)</f>
        <v>1.0471975511965976</v>
      </c>
      <c r="C10" s="1">
        <f t="shared" si="2"/>
        <v>2.7925268031909272</v>
      </c>
      <c r="D10" s="1">
        <f>RADIANS(F4)</f>
        <v>5.5850536063818543</v>
      </c>
      <c r="E10" s="1" cm="1">
        <f t="array" ref="E10:E12">RADIANS(H4:H6)</f>
        <v>1.7453292519943295E-2</v>
      </c>
      <c r="J10" s="1">
        <v>7</v>
      </c>
      <c r="K10" s="1">
        <f>K9-0.07</f>
        <v>0.79999999999999982</v>
      </c>
      <c r="L10" s="1">
        <f t="shared" si="0"/>
        <v>1.2500000000000002</v>
      </c>
      <c r="M10" s="1">
        <v>6.72</v>
      </c>
      <c r="N10" s="1">
        <f t="shared" si="1"/>
        <v>6.7193962875000013</v>
      </c>
    </row>
    <row r="11" spans="1:14" x14ac:dyDescent="0.25">
      <c r="A11" s="1">
        <v>2</v>
      </c>
      <c r="B11" s="1">
        <f t="shared" si="2"/>
        <v>3.9269908169872414</v>
      </c>
      <c r="C11" s="1">
        <f t="shared" si="2"/>
        <v>6.0213859193804371</v>
      </c>
      <c r="D11" s="1">
        <f>RADIANS(F5)</f>
        <v>2.3038346126325151</v>
      </c>
      <c r="E11" s="1">
        <v>1.7453292519943295E-2</v>
      </c>
      <c r="J11" s="1">
        <v>8</v>
      </c>
      <c r="K11" s="1">
        <f t="shared" ref="K11:K17" si="3">K10-0.07</f>
        <v>0.72999999999999976</v>
      </c>
      <c r="L11" s="1">
        <f t="shared" si="0"/>
        <v>1.3698630136986305</v>
      </c>
      <c r="M11" s="1">
        <v>7.39</v>
      </c>
      <c r="N11" s="1">
        <f t="shared" si="1"/>
        <v>7.3637219589041125</v>
      </c>
    </row>
    <row r="12" spans="1:14" x14ac:dyDescent="0.25">
      <c r="A12" s="1">
        <v>3</v>
      </c>
      <c r="B12" s="1">
        <f t="shared" si="2"/>
        <v>3.839724354387525</v>
      </c>
      <c r="C12" s="1">
        <f t="shared" si="2"/>
        <v>6.0213859193804371</v>
      </c>
      <c r="D12" s="1">
        <f>RADIANS(F6)</f>
        <v>2.0943951023931953</v>
      </c>
      <c r="E12" s="1">
        <v>3.4906585039886591E-2</v>
      </c>
      <c r="J12" s="1">
        <v>9</v>
      </c>
      <c r="K12" s="1">
        <f t="shared" si="3"/>
        <v>0.6599999999999997</v>
      </c>
      <c r="L12" s="1">
        <f t="shared" si="0"/>
        <v>1.5151515151515158</v>
      </c>
      <c r="M12" s="1">
        <v>8.15</v>
      </c>
      <c r="N12" s="1">
        <f t="shared" si="1"/>
        <v>8.1447227727272775</v>
      </c>
    </row>
    <row r="13" spans="1:14" x14ac:dyDescent="0.25">
      <c r="J13" s="1">
        <v>10</v>
      </c>
      <c r="K13" s="1">
        <f t="shared" si="3"/>
        <v>0.58999999999999964</v>
      </c>
      <c r="L13" s="1">
        <f t="shared" si="0"/>
        <v>1.6949152542372892</v>
      </c>
      <c r="M13" s="1">
        <v>9.1300000000000008</v>
      </c>
      <c r="N13" s="1">
        <f t="shared" si="1"/>
        <v>9.1110458135593273</v>
      </c>
    </row>
    <row r="14" spans="1:14" ht="18" x14ac:dyDescent="0.35">
      <c r="A14" s="1" t="s">
        <v>24</v>
      </c>
      <c r="B14" s="1">
        <v>283.5</v>
      </c>
      <c r="J14" s="1">
        <v>11</v>
      </c>
      <c r="K14" s="1">
        <f t="shared" si="3"/>
        <v>0.51999999999999957</v>
      </c>
      <c r="L14" s="1">
        <f t="shared" si="0"/>
        <v>1.9230769230769247</v>
      </c>
      <c r="M14" s="1">
        <v>10.4</v>
      </c>
      <c r="N14" s="1">
        <f t="shared" si="1"/>
        <v>10.337532750000008</v>
      </c>
    </row>
    <row r="15" spans="1:14" x14ac:dyDescent="0.25">
      <c r="J15" s="1">
        <v>12</v>
      </c>
      <c r="K15" s="1">
        <f t="shared" si="3"/>
        <v>0.44999999999999957</v>
      </c>
      <c r="L15" s="1">
        <f t="shared" si="0"/>
        <v>2.2222222222222245</v>
      </c>
      <c r="M15" s="1">
        <v>12.26</v>
      </c>
      <c r="N15" s="1">
        <f t="shared" si="1"/>
        <v>11.945593400000012</v>
      </c>
    </row>
    <row r="16" spans="1:14" ht="18" x14ac:dyDescent="0.35">
      <c r="A16" s="1" t="s">
        <v>2</v>
      </c>
      <c r="B16" s="1" t="s">
        <v>34</v>
      </c>
      <c r="C16" s="1" t="s">
        <v>35</v>
      </c>
      <c r="J16" s="1">
        <v>13</v>
      </c>
      <c r="K16" s="1">
        <f t="shared" si="3"/>
        <v>0.37999999999999956</v>
      </c>
      <c r="L16" s="1">
        <f t="shared" si="0"/>
        <v>2.6315789473684239</v>
      </c>
      <c r="M16" s="1">
        <v>14.65</v>
      </c>
      <c r="N16" s="1">
        <f t="shared" si="1"/>
        <v>14.146097447368438</v>
      </c>
    </row>
    <row r="17" spans="1:22" x14ac:dyDescent="0.25">
      <c r="A17" s="1">
        <v>1</v>
      </c>
      <c r="B17" s="1">
        <f>E10*COS(D10)</f>
        <v>1.3369997749032582E-2</v>
      </c>
      <c r="C17" s="1">
        <f>E10*SIN(D10)</f>
        <v>-1.1218760180054311E-2</v>
      </c>
      <c r="J17" s="1">
        <v>14</v>
      </c>
      <c r="K17" s="1">
        <f t="shared" si="3"/>
        <v>0.30999999999999955</v>
      </c>
      <c r="L17" s="1">
        <f t="shared" si="0"/>
        <v>3.2258064516129079</v>
      </c>
      <c r="M17" s="1">
        <v>17.79</v>
      </c>
      <c r="N17" s="1">
        <f t="shared" si="1"/>
        <v>17.340377516129056</v>
      </c>
    </row>
    <row r="18" spans="1:22" x14ac:dyDescent="0.25">
      <c r="A18" s="1">
        <v>2</v>
      </c>
      <c r="B18" s="1">
        <f>E11*COS(D11)</f>
        <v>-1.1678532206828181E-2</v>
      </c>
      <c r="C18" s="1">
        <f>E11*SIN(D11)</f>
        <v>1.297032402373917E-2</v>
      </c>
      <c r="I18" t="s">
        <v>25</v>
      </c>
      <c r="J18" s="1">
        <v>15</v>
      </c>
      <c r="K18" s="1">
        <f>K17-0.07</f>
        <v>0.23999999999999955</v>
      </c>
      <c r="L18" s="1">
        <f t="shared" si="0"/>
        <v>4.166666666666675</v>
      </c>
      <c r="M18" s="1">
        <v>23.5</v>
      </c>
      <c r="N18" s="1">
        <f t="shared" si="1"/>
        <v>22.397987625000042</v>
      </c>
    </row>
    <row r="19" spans="1:22" x14ac:dyDescent="0.25">
      <c r="A19" s="1">
        <v>3</v>
      </c>
      <c r="B19" s="1">
        <f>E12*COS(D12)</f>
        <v>-1.7453292519943289E-2</v>
      </c>
      <c r="C19" s="1">
        <f>E12*SIN(D12)</f>
        <v>3.0229989403903632E-2</v>
      </c>
    </row>
    <row r="20" spans="1:22" x14ac:dyDescent="0.25">
      <c r="J20" s="1" t="s">
        <v>20</v>
      </c>
      <c r="K20" s="1">
        <v>1.22</v>
      </c>
    </row>
    <row r="21" spans="1:22" ht="18" x14ac:dyDescent="0.35">
      <c r="A21" s="1" t="s">
        <v>18</v>
      </c>
      <c r="B21" s="1" t="s">
        <v>17</v>
      </c>
      <c r="C21" s="1" t="s">
        <v>19</v>
      </c>
      <c r="D21" s="1" t="s">
        <v>17</v>
      </c>
      <c r="J21" s="1" t="s">
        <v>21</v>
      </c>
      <c r="K21" s="1">
        <f>(1193.3-295)/1000</f>
        <v>0.89829999999999999</v>
      </c>
    </row>
    <row r="22" spans="1:22" x14ac:dyDescent="0.25">
      <c r="A22" s="1" t="s">
        <v>2</v>
      </c>
      <c r="B22" s="1"/>
      <c r="C22" s="1" t="s">
        <v>2</v>
      </c>
      <c r="D22" s="1"/>
      <c r="J22" s="1" t="s">
        <v>32</v>
      </c>
      <c r="K22" s="1">
        <v>0.61</v>
      </c>
    </row>
    <row r="23" spans="1:22" x14ac:dyDescent="0.25">
      <c r="A23" s="1">
        <v>1</v>
      </c>
      <c r="B23" s="1">
        <f>(-B4*COS(B10)-(E4*COS(D10)))/(COS(C10))</f>
        <v>277.39094262516937</v>
      </c>
      <c r="C23" s="1">
        <v>1</v>
      </c>
      <c r="D23" s="1">
        <f>(-B4*SIN(B10)-(E4*SIN(D10)))/(SIN(C10))</f>
        <v>263.6220528084541</v>
      </c>
    </row>
    <row r="24" spans="1:22" x14ac:dyDescent="0.25">
      <c r="A24" s="1">
        <v>2</v>
      </c>
      <c r="B24" s="1">
        <f>(-B5*COS(B11)-(E5*COS(D11)))/(COS(C11))</f>
        <v>276.06401593853514</v>
      </c>
      <c r="C24" s="1">
        <v>2</v>
      </c>
      <c r="D24" s="1">
        <f>(-B5*SIN(B11)-(E5*SIN(D11)))/(SIN(C11))</f>
        <v>279.30224728229814</v>
      </c>
    </row>
    <row r="25" spans="1:22" x14ac:dyDescent="0.25">
      <c r="A25" s="1">
        <v>3</v>
      </c>
      <c r="B25" s="1">
        <f>(-B6*COS(B12)-(E6*COS(D12)))/(COS(C12))</f>
        <v>277.67027376647644</v>
      </c>
      <c r="C25" s="1">
        <v>3</v>
      </c>
      <c r="D25" s="1">
        <f>(-B6*SIN(B12)-(E6*SIN(D12)))/(SIN(C12))</f>
        <v>272.88687702690703</v>
      </c>
    </row>
    <row r="27" spans="1:22" x14ac:dyDescent="0.25">
      <c r="A27" s="1" t="s">
        <v>22</v>
      </c>
      <c r="B27" s="1" t="s">
        <v>23</v>
      </c>
      <c r="C27" s="1" t="s">
        <v>29</v>
      </c>
      <c r="D27" s="1" t="s">
        <v>30</v>
      </c>
    </row>
    <row r="28" spans="1:22" x14ac:dyDescent="0.25">
      <c r="A28" s="1">
        <f>AVERAGE(B23:B25,D23:D25)</f>
        <v>274.48940157464006</v>
      </c>
      <c r="B28" s="1">
        <f>_xlfn.STDEV.S(B23:B25,D23:D25)</f>
        <v>5.7419010214635824</v>
      </c>
      <c r="C28" s="1">
        <f>B28/SQRT(6)</f>
        <v>2.3441212760252164</v>
      </c>
      <c r="D28" s="1">
        <f>1.96*C28</f>
        <v>4.5944777010094242</v>
      </c>
    </row>
    <row r="31" spans="1:22" ht="18" x14ac:dyDescent="0.35">
      <c r="P31" s="3" t="s">
        <v>38</v>
      </c>
      <c r="Q31" s="3"/>
      <c r="R31" s="1" t="s">
        <v>26</v>
      </c>
      <c r="S31" s="1" t="s">
        <v>27</v>
      </c>
      <c r="U31" s="1" t="s">
        <v>31</v>
      </c>
    </row>
    <row r="32" spans="1:22" x14ac:dyDescent="0.25">
      <c r="P32" s="3" t="s">
        <v>28</v>
      </c>
      <c r="Q32" s="3"/>
      <c r="R32" s="1">
        <f t="array" ref="R32:S33">LINEST(M4:M18,L4:L18,1,1)</f>
        <v>5.6878737950685814</v>
      </c>
      <c r="S32" s="1">
        <v>-0.38309428525754008</v>
      </c>
      <c r="U32" s="1" t="s">
        <v>26</v>
      </c>
      <c r="V32" s="1">
        <f>K21*9.81*K22</f>
        <v>5.3755170300000001</v>
      </c>
    </row>
    <row r="33" spans="16:22" x14ac:dyDescent="0.25">
      <c r="P33" s="3" t="s">
        <v>29</v>
      </c>
      <c r="Q33" s="3"/>
      <c r="R33" s="1">
        <v>2.7984917139863327E-2</v>
      </c>
      <c r="S33" s="1">
        <v>5.4873027106865174E-2</v>
      </c>
      <c r="U33" s="1" t="s">
        <v>27</v>
      </c>
      <c r="V33" s="1">
        <v>0</v>
      </c>
    </row>
    <row r="34" spans="16:22" x14ac:dyDescent="0.25">
      <c r="P34" s="3" t="s">
        <v>30</v>
      </c>
      <c r="Q34" s="3"/>
      <c r="R34" s="1">
        <f>1.96*R33</f>
        <v>5.485043759413212E-2</v>
      </c>
      <c r="S34" s="1">
        <f>1.96*S33</f>
        <v>0.10755113312945574</v>
      </c>
    </row>
  </sheetData>
  <mergeCells count="4">
    <mergeCell ref="P31:Q31"/>
    <mergeCell ref="P32:Q32"/>
    <mergeCell ref="P33:Q33"/>
    <mergeCell ref="P34:Q3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physics</dc:creator>
  <cp:keywords/>
  <dc:description/>
  <cp:lastModifiedBy>Nathan Doan</cp:lastModifiedBy>
  <cp:revision/>
  <dcterms:created xsi:type="dcterms:W3CDTF">2024-03-26T22:14:47Z</dcterms:created>
  <dcterms:modified xsi:type="dcterms:W3CDTF">2024-03-30T00:39:45Z</dcterms:modified>
  <cp:category/>
  <cp:contentStatus/>
</cp:coreProperties>
</file>