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dComputers\Desktop\Mini_PROJET_Complexité_IL_Ahlem&amp;Lamia\"/>
    </mc:Choice>
  </mc:AlternateContent>
  <bookViews>
    <workbookView xWindow="0" yWindow="0" windowWidth="20490" windowHeight="9045" activeTab="5"/>
  </bookViews>
  <sheets>
    <sheet name="Tri Bulles" sheetId="1" r:id="rId1"/>
    <sheet name="Tri Gnome " sheetId="2" r:id="rId2"/>
    <sheet name="Tri par distribution" sheetId="8" r:id="rId3"/>
    <sheet name="Tri Rapide " sheetId="3" r:id="rId4"/>
    <sheet name="Tri par Tas" sheetId="4" r:id="rId5"/>
    <sheet name="Comparaison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2" l="1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60" i="2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60" i="3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74" i="7"/>
  <c r="D69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50" i="7"/>
  <c r="D45" i="7"/>
  <c r="D70" i="7"/>
  <c r="D46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74" i="7"/>
  <c r="D68" i="7"/>
  <c r="G95" i="7"/>
  <c r="D42" i="7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60" i="4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65" i="8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67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95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74" i="7"/>
  <c r="D67" i="7"/>
  <c r="D66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50" i="7"/>
  <c r="D47" i="7"/>
  <c r="D44" i="7"/>
  <c r="D43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50" i="7"/>
  <c r="E46" i="7"/>
  <c r="G45" i="7"/>
  <c r="G44" i="7"/>
  <c r="D71" i="7"/>
  <c r="E44" i="7"/>
  <c r="E67" i="7"/>
  <c r="E66" i="7"/>
  <c r="B72" i="4" l="1"/>
  <c r="B73" i="4" s="1"/>
  <c r="B71" i="4"/>
  <c r="B62" i="4"/>
  <c r="B63" i="4" s="1"/>
  <c r="B61" i="4"/>
  <c r="B71" i="3"/>
  <c r="B72" i="3" s="1"/>
  <c r="B73" i="3" s="1"/>
  <c r="B62" i="3"/>
  <c r="B63" i="3" s="1"/>
  <c r="B64" i="3" s="1"/>
  <c r="B65" i="3" s="1"/>
  <c r="B66" i="3" s="1"/>
  <c r="B67" i="3" s="1"/>
  <c r="B68" i="3" s="1"/>
  <c r="B69" i="3" s="1"/>
  <c r="B61" i="3"/>
  <c r="B64" i="4" l="1"/>
  <c r="B76" i="8"/>
  <c r="B77" i="8" s="1"/>
  <c r="B78" i="8" s="1"/>
  <c r="B66" i="8"/>
  <c r="B67" i="8" s="1"/>
  <c r="B71" i="2"/>
  <c r="B72" i="2" s="1"/>
  <c r="B73" i="2" s="1"/>
  <c r="B62" i="2"/>
  <c r="B63" i="2" s="1"/>
  <c r="B64" i="2" s="1"/>
  <c r="B65" i="2" s="1"/>
  <c r="B66" i="2" s="1"/>
  <c r="B67" i="2" s="1"/>
  <c r="B68" i="2" s="1"/>
  <c r="B69" i="2" s="1"/>
  <c r="B61" i="2"/>
  <c r="H78" i="1"/>
  <c r="H79" i="1" s="1"/>
  <c r="H80" i="1" s="1"/>
  <c r="H68" i="1"/>
  <c r="H69" i="1" s="1"/>
  <c r="H70" i="1" s="1"/>
  <c r="H71" i="1" s="1"/>
  <c r="H72" i="1" s="1"/>
  <c r="H73" i="1" s="1"/>
  <c r="H74" i="1" s="1"/>
  <c r="H75" i="1" s="1"/>
  <c r="H76" i="1" s="1"/>
  <c r="B78" i="1"/>
  <c r="B79" i="1" s="1"/>
  <c r="B80" i="1" s="1"/>
  <c r="B68" i="1"/>
  <c r="B69" i="1" s="1"/>
  <c r="B70" i="1" s="1"/>
  <c r="B71" i="1" s="1"/>
  <c r="B72" i="1" s="1"/>
  <c r="B73" i="1" s="1"/>
  <c r="B74" i="1" s="1"/>
  <c r="B75" i="1" s="1"/>
  <c r="B76" i="1" s="1"/>
  <c r="B65" i="4" l="1"/>
  <c r="B68" i="8"/>
  <c r="B52" i="2"/>
  <c r="B53" i="2" s="1"/>
  <c r="B54" i="2" s="1"/>
  <c r="B42" i="2"/>
  <c r="B43" i="2" s="1"/>
  <c r="B44" i="2" s="1"/>
  <c r="B45" i="2" s="1"/>
  <c r="B46" i="2" s="1"/>
  <c r="B47" i="2" s="1"/>
  <c r="B48" i="2" s="1"/>
  <c r="B49" i="2" s="1"/>
  <c r="B50" i="2" s="1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16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95" i="7"/>
  <c r="B57" i="8"/>
  <c r="B58" i="8" s="1"/>
  <c r="B59" i="8" s="1"/>
  <c r="B47" i="8"/>
  <c r="B48" i="8" s="1"/>
  <c r="B49" i="8" s="1"/>
  <c r="B50" i="8" s="1"/>
  <c r="B51" i="8" s="1"/>
  <c r="B52" i="8" s="1"/>
  <c r="B53" i="8" s="1"/>
  <c r="B54" i="8" s="1"/>
  <c r="B55" i="8" s="1"/>
  <c r="B37" i="8"/>
  <c r="B38" i="8" s="1"/>
  <c r="B39" i="8" s="1"/>
  <c r="B27" i="8"/>
  <c r="B28" i="8" s="1"/>
  <c r="B29" i="8" s="1"/>
  <c r="B30" i="8" s="1"/>
  <c r="B31" i="8" s="1"/>
  <c r="B32" i="8" s="1"/>
  <c r="B33" i="8" s="1"/>
  <c r="B34" i="8" s="1"/>
  <c r="B35" i="8" s="1"/>
  <c r="B17" i="8"/>
  <c r="B18" i="8" s="1"/>
  <c r="B19" i="8" s="1"/>
  <c r="B7" i="8"/>
  <c r="B8" i="8" s="1"/>
  <c r="B9" i="8" s="1"/>
  <c r="B10" i="8" s="1"/>
  <c r="B11" i="8" s="1"/>
  <c r="B12" i="8" s="1"/>
  <c r="B13" i="8" s="1"/>
  <c r="B14" i="8" s="1"/>
  <c r="B15" i="8" s="1"/>
  <c r="B66" i="4" l="1"/>
  <c r="B69" i="8"/>
  <c r="H126" i="7"/>
  <c r="H130" i="7"/>
  <c r="H116" i="7"/>
  <c r="G126" i="7"/>
  <c r="G130" i="7"/>
  <c r="G116" i="7"/>
  <c r="E126" i="7"/>
  <c r="E130" i="7"/>
  <c r="E116" i="7"/>
  <c r="C126" i="7"/>
  <c r="C130" i="7"/>
  <c r="C116" i="7"/>
  <c r="D126" i="7"/>
  <c r="D130" i="7"/>
  <c r="D116" i="7"/>
  <c r="B127" i="7"/>
  <c r="B128" i="7" s="1"/>
  <c r="B129" i="7" s="1"/>
  <c r="H129" i="7" s="1"/>
  <c r="B117" i="7"/>
  <c r="H117" i="7" s="1"/>
  <c r="H105" i="7"/>
  <c r="H109" i="7"/>
  <c r="H95" i="7"/>
  <c r="G105" i="7"/>
  <c r="G109" i="7"/>
  <c r="D105" i="7"/>
  <c r="D109" i="7"/>
  <c r="D95" i="7"/>
  <c r="E105" i="7"/>
  <c r="E109" i="7"/>
  <c r="E95" i="7"/>
  <c r="C105" i="7"/>
  <c r="C109" i="7"/>
  <c r="B106" i="7"/>
  <c r="B107" i="7" s="1"/>
  <c r="B108" i="7" s="1"/>
  <c r="G108" i="7" s="1"/>
  <c r="B96" i="7"/>
  <c r="B97" i="7" s="1"/>
  <c r="B98" i="7" s="1"/>
  <c r="B99" i="7" s="1"/>
  <c r="B100" i="7" s="1"/>
  <c r="B101" i="7" s="1"/>
  <c r="B102" i="7" s="1"/>
  <c r="B103" i="7" s="1"/>
  <c r="B104" i="7" s="1"/>
  <c r="D104" i="7" s="1"/>
  <c r="B85" i="7"/>
  <c r="B86" i="7" s="1"/>
  <c r="B87" i="7" s="1"/>
  <c r="B75" i="7"/>
  <c r="B76" i="7" s="1"/>
  <c r="B77" i="7" s="1"/>
  <c r="B78" i="7" s="1"/>
  <c r="B79" i="7" s="1"/>
  <c r="B80" i="7" s="1"/>
  <c r="B81" i="7" s="1"/>
  <c r="B82" i="7" s="1"/>
  <c r="B83" i="7" s="1"/>
  <c r="B61" i="7"/>
  <c r="B62" i="7" s="1"/>
  <c r="B63" i="7" s="1"/>
  <c r="B51" i="7"/>
  <c r="B52" i="7" s="1"/>
  <c r="B53" i="7" s="1"/>
  <c r="B54" i="7" s="1"/>
  <c r="B55" i="7" s="1"/>
  <c r="B56" i="7" s="1"/>
  <c r="B57" i="7" s="1"/>
  <c r="B58" i="7" s="1"/>
  <c r="B59" i="7" s="1"/>
  <c r="B37" i="7"/>
  <c r="B38" i="7" s="1"/>
  <c r="B39" i="7" s="1"/>
  <c r="B27" i="7"/>
  <c r="B28" i="7" s="1"/>
  <c r="B29" i="7" s="1"/>
  <c r="B30" i="7" s="1"/>
  <c r="B31" i="7" s="1"/>
  <c r="B32" i="7" s="1"/>
  <c r="B33" i="7" s="1"/>
  <c r="B34" i="7" s="1"/>
  <c r="B35" i="7" s="1"/>
  <c r="B37" i="1"/>
  <c r="B38" i="1" s="1"/>
  <c r="B39" i="1" s="1"/>
  <c r="B28" i="1"/>
  <c r="B29" i="1" s="1"/>
  <c r="B30" i="1" s="1"/>
  <c r="B31" i="1" s="1"/>
  <c r="B32" i="1" s="1"/>
  <c r="B33" i="1" s="1"/>
  <c r="B34" i="1" s="1"/>
  <c r="B35" i="1" s="1"/>
  <c r="B27" i="1"/>
  <c r="B16" i="7"/>
  <c r="B17" i="7" s="1"/>
  <c r="B18" i="7" s="1"/>
  <c r="B6" i="7"/>
  <c r="B7" i="7" s="1"/>
  <c r="B8" i="7" s="1"/>
  <c r="B9" i="7" s="1"/>
  <c r="H16" i="1"/>
  <c r="H17" i="1" s="1"/>
  <c r="H18" i="1" s="1"/>
  <c r="H6" i="1"/>
  <c r="H7" i="1" s="1"/>
  <c r="H8" i="1" s="1"/>
  <c r="H9" i="1" s="1"/>
  <c r="H10" i="1" s="1"/>
  <c r="H11" i="1" s="1"/>
  <c r="H12" i="1" s="1"/>
  <c r="H13" i="1" s="1"/>
  <c r="H14" i="1" s="1"/>
  <c r="B6" i="1"/>
  <c r="B67" i="4" l="1"/>
  <c r="B70" i="8"/>
  <c r="D127" i="7"/>
  <c r="C129" i="7"/>
  <c r="E129" i="7"/>
  <c r="C108" i="7"/>
  <c r="C106" i="7"/>
  <c r="D106" i="7"/>
  <c r="G107" i="7"/>
  <c r="H108" i="7"/>
  <c r="G128" i="7"/>
  <c r="E107" i="7"/>
  <c r="D108" i="7"/>
  <c r="E128" i="7"/>
  <c r="E117" i="7"/>
  <c r="G127" i="7"/>
  <c r="C96" i="7"/>
  <c r="C102" i="7"/>
  <c r="E97" i="7"/>
  <c r="C101" i="7"/>
  <c r="C97" i="7"/>
  <c r="E108" i="7"/>
  <c r="E104" i="7"/>
  <c r="E100" i="7"/>
  <c r="E96" i="7"/>
  <c r="D107" i="7"/>
  <c r="D103" i="7"/>
  <c r="D99" i="7"/>
  <c r="G106" i="7"/>
  <c r="G102" i="7"/>
  <c r="G98" i="7"/>
  <c r="H101" i="7"/>
  <c r="H97" i="7"/>
  <c r="D128" i="7"/>
  <c r="C127" i="7"/>
  <c r="G129" i="7"/>
  <c r="G117" i="7"/>
  <c r="H128" i="7"/>
  <c r="C100" i="7"/>
  <c r="E103" i="7"/>
  <c r="E99" i="7"/>
  <c r="D102" i="7"/>
  <c r="D98" i="7"/>
  <c r="G101" i="7"/>
  <c r="G97" i="7"/>
  <c r="H104" i="7"/>
  <c r="H100" i="7"/>
  <c r="H96" i="7"/>
  <c r="H127" i="7"/>
  <c r="C104" i="7"/>
  <c r="C107" i="7"/>
  <c r="C103" i="7"/>
  <c r="C99" i="7"/>
  <c r="E106" i="7"/>
  <c r="E102" i="7"/>
  <c r="E98" i="7"/>
  <c r="D101" i="7"/>
  <c r="D97" i="7"/>
  <c r="G104" i="7"/>
  <c r="G100" i="7"/>
  <c r="G96" i="7"/>
  <c r="H107" i="7"/>
  <c r="H103" i="7"/>
  <c r="H99" i="7"/>
  <c r="C117" i="7"/>
  <c r="C98" i="7"/>
  <c r="E101" i="7"/>
  <c r="D100" i="7"/>
  <c r="D96" i="7"/>
  <c r="G103" i="7"/>
  <c r="G99" i="7"/>
  <c r="H106" i="7"/>
  <c r="H102" i="7"/>
  <c r="H98" i="7"/>
  <c r="B118" i="7"/>
  <c r="D129" i="7"/>
  <c r="D117" i="7"/>
  <c r="C128" i="7"/>
  <c r="E127" i="7"/>
  <c r="B10" i="7"/>
  <c r="B11" i="7" s="1"/>
  <c r="B12" i="7" s="1"/>
  <c r="B13" i="7" s="1"/>
  <c r="B14" i="7" s="1"/>
  <c r="B52" i="4"/>
  <c r="B53" i="4" s="1"/>
  <c r="B54" i="4" s="1"/>
  <c r="B42" i="4"/>
  <c r="B43" i="4" s="1"/>
  <c r="B44" i="4" s="1"/>
  <c r="B45" i="4" s="1"/>
  <c r="B46" i="4" s="1"/>
  <c r="B47" i="4" s="1"/>
  <c r="B48" i="4" s="1"/>
  <c r="B49" i="4" s="1"/>
  <c r="B50" i="4" s="1"/>
  <c r="B34" i="4"/>
  <c r="B35" i="4" s="1"/>
  <c r="B36" i="4" s="1"/>
  <c r="B25" i="4"/>
  <c r="B26" i="4" s="1"/>
  <c r="B27" i="4" s="1"/>
  <c r="B28" i="4" s="1"/>
  <c r="B29" i="4" s="1"/>
  <c r="B30" i="4" s="1"/>
  <c r="B31" i="4" s="1"/>
  <c r="B32" i="4" s="1"/>
  <c r="B24" i="4"/>
  <c r="B16" i="4"/>
  <c r="B17" i="4" s="1"/>
  <c r="B18" i="4" s="1"/>
  <c r="B6" i="4"/>
  <c r="B7" i="4" s="1"/>
  <c r="B8" i="4" s="1"/>
  <c r="B9" i="4" s="1"/>
  <c r="B10" i="4" s="1"/>
  <c r="B11" i="4" s="1"/>
  <c r="B12" i="4" s="1"/>
  <c r="B13" i="4" s="1"/>
  <c r="B14" i="4" s="1"/>
  <c r="B68" i="4" l="1"/>
  <c r="B71" i="8"/>
  <c r="B119" i="7"/>
  <c r="G118" i="7"/>
  <c r="H118" i="7"/>
  <c r="D118" i="7"/>
  <c r="C118" i="7"/>
  <c r="E118" i="7"/>
  <c r="B53" i="3"/>
  <c r="B54" i="3" s="1"/>
  <c r="B55" i="3" s="1"/>
  <c r="B43" i="3"/>
  <c r="B44" i="3" s="1"/>
  <c r="B45" i="3" s="1"/>
  <c r="B46" i="3" s="1"/>
  <c r="B47" i="3" s="1"/>
  <c r="B48" i="3" s="1"/>
  <c r="B49" i="3" s="1"/>
  <c r="B50" i="3" s="1"/>
  <c r="B51" i="3" s="1"/>
  <c r="B34" i="3"/>
  <c r="B35" i="3" s="1"/>
  <c r="B36" i="3" s="1"/>
  <c r="B25" i="3"/>
  <c r="B26" i="3" s="1"/>
  <c r="B27" i="3" s="1"/>
  <c r="B28" i="3" s="1"/>
  <c r="B29" i="3" s="1"/>
  <c r="B30" i="3" s="1"/>
  <c r="B31" i="3" s="1"/>
  <c r="B32" i="3" s="1"/>
  <c r="B24" i="3"/>
  <c r="B16" i="3"/>
  <c r="B17" i="3" s="1"/>
  <c r="B18" i="3" s="1"/>
  <c r="B6" i="3"/>
  <c r="B7" i="3" s="1"/>
  <c r="B8" i="3" s="1"/>
  <c r="B9" i="3" s="1"/>
  <c r="B10" i="3" s="1"/>
  <c r="B11" i="3" s="1"/>
  <c r="B12" i="3" s="1"/>
  <c r="B13" i="3" s="1"/>
  <c r="B14" i="3" s="1"/>
  <c r="B34" i="2"/>
  <c r="B35" i="2" s="1"/>
  <c r="B33" i="2"/>
  <c r="B25" i="2"/>
  <c r="B26" i="2" s="1"/>
  <c r="B27" i="2" s="1"/>
  <c r="B28" i="2" s="1"/>
  <c r="B29" i="2" s="1"/>
  <c r="B30" i="2" s="1"/>
  <c r="B31" i="2" s="1"/>
  <c r="B24" i="2"/>
  <c r="B23" i="2"/>
  <c r="B16" i="2"/>
  <c r="B17" i="2" s="1"/>
  <c r="B18" i="2" s="1"/>
  <c r="B6" i="2"/>
  <c r="B7" i="2" s="1"/>
  <c r="B8" i="2" s="1"/>
  <c r="B9" i="2" s="1"/>
  <c r="B10" i="2" s="1"/>
  <c r="B11" i="2" s="1"/>
  <c r="B12" i="2" s="1"/>
  <c r="B13" i="2" s="1"/>
  <c r="B14" i="2" s="1"/>
  <c r="B59" i="1"/>
  <c r="B60" i="1" s="1"/>
  <c r="B61" i="1" s="1"/>
  <c r="B50" i="1"/>
  <c r="B51" i="1" s="1"/>
  <c r="B52" i="1" s="1"/>
  <c r="B53" i="1" s="1"/>
  <c r="B54" i="1" s="1"/>
  <c r="B55" i="1" s="1"/>
  <c r="B56" i="1" s="1"/>
  <c r="B57" i="1" s="1"/>
  <c r="B49" i="1"/>
  <c r="B7" i="1"/>
  <c r="B8" i="1" s="1"/>
  <c r="B9" i="1" s="1"/>
  <c r="B10" i="1" s="1"/>
  <c r="B11" i="1" s="1"/>
  <c r="B12" i="1" s="1"/>
  <c r="B13" i="1" s="1"/>
  <c r="B14" i="1" s="1"/>
  <c r="B16" i="1"/>
  <c r="B17" i="1" s="1"/>
  <c r="B18" i="1" s="1"/>
  <c r="B69" i="4" l="1"/>
  <c r="B72" i="8"/>
  <c r="B120" i="7"/>
  <c r="E119" i="7"/>
  <c r="G119" i="7"/>
  <c r="H119" i="7"/>
  <c r="D119" i="7"/>
  <c r="C119" i="7"/>
  <c r="B73" i="8" l="1"/>
  <c r="B121" i="7"/>
  <c r="C120" i="7"/>
  <c r="E120" i="7"/>
  <c r="G120" i="7"/>
  <c r="H120" i="7"/>
  <c r="D120" i="7"/>
  <c r="B74" i="8" l="1"/>
  <c r="B122" i="7"/>
  <c r="H121" i="7"/>
  <c r="D121" i="7"/>
  <c r="C121" i="7"/>
  <c r="E121" i="7"/>
  <c r="G121" i="7"/>
  <c r="B123" i="7" l="1"/>
  <c r="G122" i="7"/>
  <c r="H122" i="7"/>
  <c r="D122" i="7"/>
  <c r="C122" i="7"/>
  <c r="E122" i="7"/>
  <c r="B124" i="7" l="1"/>
  <c r="E123" i="7"/>
  <c r="G123" i="7"/>
  <c r="H123" i="7"/>
  <c r="D123" i="7"/>
  <c r="C123" i="7"/>
  <c r="B125" i="7" l="1"/>
  <c r="C124" i="7"/>
  <c r="E124" i="7"/>
  <c r="G124" i="7"/>
  <c r="H124" i="7"/>
  <c r="D124" i="7"/>
  <c r="H125" i="7" l="1"/>
  <c r="D125" i="7"/>
  <c r="C125" i="7"/>
  <c r="E125" i="7"/>
  <c r="G125" i="7"/>
</calcChain>
</file>

<file path=xl/sharedStrings.xml><?xml version="1.0" encoding="utf-8"?>
<sst xmlns="http://schemas.openxmlformats.org/spreadsheetml/2006/main" count="123" uniqueCount="34">
  <si>
    <t>N</t>
  </si>
  <si>
    <t xml:space="preserve">T(N) au Meilleur  cas </t>
  </si>
  <si>
    <t xml:space="preserve">T(N) au Pire cas </t>
  </si>
  <si>
    <t xml:space="preserve">          la procédure TriBulle </t>
  </si>
  <si>
    <t>Tri à bulles</t>
  </si>
  <si>
    <t xml:space="preserve">Tri à bulles Optimisé </t>
  </si>
  <si>
    <t xml:space="preserve">      la procédure TriBulleOpt </t>
  </si>
  <si>
    <t xml:space="preserve">          la procédure TriGnome </t>
  </si>
  <si>
    <t xml:space="preserve">          la procédure TriRapide</t>
  </si>
  <si>
    <t>T(N) meilleur cas</t>
  </si>
  <si>
    <t xml:space="preserve">T(N) au pire cas </t>
  </si>
  <si>
    <t xml:space="preserve">          la procédure TriTas </t>
  </si>
  <si>
    <t>Tri  gnome</t>
  </si>
  <si>
    <t>Tri rapide</t>
  </si>
  <si>
    <t>Tri Tas</t>
  </si>
  <si>
    <t>delta bulopt</t>
  </si>
  <si>
    <t>delta gno</t>
  </si>
  <si>
    <t>delta bul</t>
  </si>
  <si>
    <t>delta rapide</t>
  </si>
  <si>
    <t>delta tas</t>
  </si>
  <si>
    <t xml:space="preserve">          la procédure TriBase</t>
  </si>
  <si>
    <t>Tri Distribution</t>
  </si>
  <si>
    <t>delta distr</t>
  </si>
  <si>
    <t>Delta distr</t>
  </si>
  <si>
    <r>
      <t xml:space="preserve">          la procédure TriBulle (</t>
    </r>
    <r>
      <rPr>
        <sz val="14"/>
        <color rgb="FF660033"/>
        <rFont val="Symbol"/>
        <family val="1"/>
        <charset val="2"/>
      </rPr>
      <t>D</t>
    </r>
    <r>
      <rPr>
        <sz val="14"/>
        <color rgb="FF660033"/>
        <rFont val="Times New Roman"/>
        <family val="1"/>
      </rPr>
      <t>t)</t>
    </r>
  </si>
  <si>
    <r>
      <t xml:space="preserve">      la procédure TriBulleOpt (</t>
    </r>
    <r>
      <rPr>
        <sz val="14"/>
        <color rgb="FF660033"/>
        <rFont val="Symbol"/>
        <family val="1"/>
        <charset val="2"/>
      </rPr>
      <t>D</t>
    </r>
    <r>
      <rPr>
        <sz val="14"/>
        <color rgb="FF660033"/>
        <rFont val="Times New Roman"/>
        <family val="1"/>
      </rPr>
      <t>t)</t>
    </r>
  </si>
  <si>
    <r>
      <t xml:space="preserve">      la procédure TriGnome (</t>
    </r>
    <r>
      <rPr>
        <sz val="14"/>
        <color rgb="FF660033"/>
        <rFont val="Symbol"/>
        <family val="1"/>
        <charset val="2"/>
      </rPr>
      <t>D</t>
    </r>
    <r>
      <rPr>
        <sz val="14"/>
        <color rgb="FF660033"/>
        <rFont val="Times New Roman"/>
        <family val="1"/>
      </rPr>
      <t>t)</t>
    </r>
  </si>
  <si>
    <r>
      <t>TriBase (</t>
    </r>
    <r>
      <rPr>
        <sz val="14"/>
        <color rgb="FF660033"/>
        <rFont val="Symbol"/>
        <family val="1"/>
        <charset val="2"/>
      </rPr>
      <t>D</t>
    </r>
    <r>
      <rPr>
        <sz val="14"/>
        <color rgb="FF660033"/>
        <rFont val="Times New Roman"/>
        <family val="1"/>
      </rPr>
      <t>t)</t>
    </r>
  </si>
  <si>
    <t xml:space="preserve">T(N) M \ P cas </t>
  </si>
  <si>
    <r>
      <t xml:space="preserve">      la procédure TriRapide(</t>
    </r>
    <r>
      <rPr>
        <sz val="14"/>
        <color rgb="FF660033"/>
        <rFont val="Symbol"/>
        <family val="1"/>
        <charset val="2"/>
      </rPr>
      <t>D</t>
    </r>
    <r>
      <rPr>
        <sz val="14"/>
        <color rgb="FF660033"/>
        <rFont val="Times New Roman"/>
        <family val="1"/>
      </rPr>
      <t>t)</t>
    </r>
  </si>
  <si>
    <r>
      <t>TriTas (</t>
    </r>
    <r>
      <rPr>
        <sz val="14"/>
        <color rgb="FF660033"/>
        <rFont val="Symbol"/>
        <family val="1"/>
        <charset val="2"/>
      </rPr>
      <t>D</t>
    </r>
    <r>
      <rPr>
        <sz val="14"/>
        <color rgb="FF660033"/>
        <rFont val="Times New Roman"/>
        <family val="1"/>
      </rPr>
      <t>t)</t>
    </r>
  </si>
  <si>
    <t xml:space="preserve">Meilleur cas </t>
  </si>
  <si>
    <t>pire cas</t>
  </si>
  <si>
    <t xml:space="preserve">3n/2+8nlogn + 16nlogn + 4n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</si>
</sst>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4"/>
      <color rgb="FF660033"/>
      <name val="Times New Roman"/>
      <family val="1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660033"/>
      <name val="Symbol"/>
      <family val="1"/>
      <charset val="2"/>
    </font>
    <font>
      <b/>
      <sz val="14"/>
      <color rgb="FF1111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9336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1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2" xfId="0" applyBorder="1"/>
    <xf numFmtId="0" fontId="1" fillId="0" borderId="3" xfId="0" applyFont="1" applyBorder="1"/>
    <xf numFmtId="0" fontId="2" fillId="0" borderId="1" xfId="2" applyBorder="1"/>
    <xf numFmtId="0" fontId="3" fillId="2" borderId="1" xfId="1"/>
    <xf numFmtId="0" fontId="3" fillId="2" borderId="1" xfId="1" applyFont="1"/>
    <xf numFmtId="0" fontId="2" fillId="0" borderId="0" xfId="2"/>
    <xf numFmtId="0" fontId="3" fillId="2" borderId="1" xfId="1" applyFont="1" applyBorder="1"/>
    <xf numFmtId="0" fontId="3" fillId="2" borderId="1" xfId="1" applyBorder="1"/>
    <xf numFmtId="0" fontId="2" fillId="0" borderId="0" xfId="2" applyFill="1" applyBorder="1"/>
    <xf numFmtId="0" fontId="1" fillId="0" borderId="1" xfId="0" applyFont="1" applyBorder="1"/>
    <xf numFmtId="0" fontId="5" fillId="0" borderId="0" xfId="0" applyFont="1" applyAlignment="1">
      <alignment vertical="center"/>
    </xf>
    <xf numFmtId="2" fontId="2" fillId="0" borderId="1" xfId="2" applyNumberFormat="1" applyBorder="1"/>
    <xf numFmtId="164" fontId="2" fillId="0" borderId="1" xfId="2" applyNumberFormat="1" applyBorder="1"/>
  </cellXfs>
  <cellStyles count="3">
    <cellStyle name="Normal" xfId="0" builtinId="0"/>
    <cellStyle name="Style 1" xfId="1"/>
    <cellStyle name="Texte explicatif" xfId="2" builtinId="53"/>
  </cellStyles>
  <dxfs count="0"/>
  <tableStyles count="0" defaultTableStyle="TableStyleMedium2" defaultPivotStyle="PivotStyleLight16"/>
  <colors>
    <mruColors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600" b="0" i="0" u="none" strike="noStrike" cap="none" normalizeH="0" baseline="0"/>
              <a:t>Comparaison entre TriBulle et TriBulleOpt aux meilleurs cas</a:t>
            </a:r>
            <a:endParaRPr lang="fr-FR"/>
          </a:p>
        </c:rich>
      </c:tx>
      <c:layout>
        <c:manualLayout>
          <c:xMode val="edge"/>
          <c:yMode val="edge"/>
          <c:x val="0.13464515765938614"/>
          <c:y val="2.82211929737585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Comparaison!$C$4</c:f>
              <c:strCache>
                <c:ptCount val="1"/>
                <c:pt idx="0">
                  <c:v>Tri à bulles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Comparaison!$B$5:$B$19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Comparaison!$C$5:$C$19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0.06</c:v>
                </c:pt>
                <c:pt idx="11">
                  <c:v>0.08</c:v>
                </c:pt>
                <c:pt idx="12">
                  <c:v>0.11</c:v>
                </c:pt>
                <c:pt idx="13">
                  <c:v>0.14000000000000001</c:v>
                </c:pt>
                <c:pt idx="14">
                  <c:v>0.3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Comparaison!$D$4</c:f>
              <c:strCache>
                <c:ptCount val="1"/>
                <c:pt idx="0">
                  <c:v>Tri à bulles Optimisé 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Comparaison!$B$5:$B$19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Comparaison!$D$5:$D$19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0.04</c:v>
                </c:pt>
                <c:pt idx="10">
                  <c:v>0.08</c:v>
                </c:pt>
                <c:pt idx="11">
                  <c:v>0.12</c:v>
                </c:pt>
                <c:pt idx="12">
                  <c:v>0.16</c:v>
                </c:pt>
                <c:pt idx="13">
                  <c:v>0.19</c:v>
                </c:pt>
                <c:pt idx="14">
                  <c:v>0.4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3413440"/>
        <c:axId val="-453406912"/>
      </c:scatterChart>
      <c:valAx>
        <c:axId val="-4534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53406912"/>
        <c:crosses val="autoZero"/>
        <c:crossBetween val="midCat"/>
      </c:valAx>
      <c:valAx>
        <c:axId val="-4534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5341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600" b="0" i="0" u="none" strike="noStrike" cap="none" normalizeH="0" baseline="0">
                <a:effectLst/>
              </a:rPr>
              <a:t>Graphe de variation de temps d’exécution T(N) au meilleur cas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 Rapide '!$C$22</c:f>
              <c:strCache>
                <c:ptCount val="1"/>
                <c:pt idx="0">
                  <c:v>T(N) meilleur cas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'Tri Rapide '!$B$23:$B$37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'Tri Rapide '!$C$23:$C$37</c:f>
              <c:numCache>
                <c:formatCode>General</c:formatCode>
                <c:ptCount val="15"/>
                <c:pt idx="0">
                  <c:v>0.04</c:v>
                </c:pt>
                <c:pt idx="1">
                  <c:v>0.08</c:v>
                </c:pt>
                <c:pt idx="2">
                  <c:v>0.13</c:v>
                </c:pt>
                <c:pt idx="3">
                  <c:v>0.17</c:v>
                </c:pt>
                <c:pt idx="4">
                  <c:v>0.23</c:v>
                </c:pt>
                <c:pt idx="5">
                  <c:v>0.28999999999999998</c:v>
                </c:pt>
                <c:pt idx="6">
                  <c:v>0.32</c:v>
                </c:pt>
                <c:pt idx="7">
                  <c:v>0.35</c:v>
                </c:pt>
                <c:pt idx="8">
                  <c:v>0.41</c:v>
                </c:pt>
                <c:pt idx="9">
                  <c:v>0.47</c:v>
                </c:pt>
                <c:pt idx="10">
                  <c:v>1.01</c:v>
                </c:pt>
                <c:pt idx="11">
                  <c:v>1.53</c:v>
                </c:pt>
                <c:pt idx="12">
                  <c:v>2.14</c:v>
                </c:pt>
                <c:pt idx="13">
                  <c:v>2.81</c:v>
                </c:pt>
                <c:pt idx="14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8357920"/>
        <c:axId val="-638357376"/>
      </c:scatterChart>
      <c:valAx>
        <c:axId val="-63835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38357376"/>
        <c:crosses val="autoZero"/>
        <c:crossBetween val="midCat"/>
      </c:valAx>
      <c:valAx>
        <c:axId val="-6383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3835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600" b="0" i="0" u="none" strike="noStrike" cap="none" normalizeH="0" baseline="0">
                <a:effectLst/>
              </a:rPr>
              <a:t>Graphe de variation de temps d’exécution T(N) </a:t>
            </a:r>
            <a:r>
              <a:rPr lang="en-US"/>
              <a:t>au pire 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 Rapide '!$C$41</c:f>
              <c:strCache>
                <c:ptCount val="1"/>
                <c:pt idx="0">
                  <c:v>T(N) au pire cas 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'Tri Rapide '!$B$42:$B$56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'Tri Rapide '!$C$42:$C$56</c:f>
              <c:numCache>
                <c:formatCode>General</c:formatCode>
                <c:ptCount val="15"/>
                <c:pt idx="0">
                  <c:v>0.06</c:v>
                </c:pt>
                <c:pt idx="1">
                  <c:v>0.12</c:v>
                </c:pt>
                <c:pt idx="2">
                  <c:v>0.18</c:v>
                </c:pt>
                <c:pt idx="3">
                  <c:v>0.23</c:v>
                </c:pt>
                <c:pt idx="4">
                  <c:v>0.28999999999999998</c:v>
                </c:pt>
                <c:pt idx="5">
                  <c:v>0.35</c:v>
                </c:pt>
                <c:pt idx="6">
                  <c:v>0.42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0.61</c:v>
                </c:pt>
                <c:pt idx="10">
                  <c:v>1.05</c:v>
                </c:pt>
                <c:pt idx="11">
                  <c:v>1.58</c:v>
                </c:pt>
                <c:pt idx="12">
                  <c:v>2.19</c:v>
                </c:pt>
                <c:pt idx="13">
                  <c:v>2.83</c:v>
                </c:pt>
                <c:pt idx="14">
                  <c:v>6.6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8354656"/>
        <c:axId val="-693750784"/>
      </c:scatterChart>
      <c:valAx>
        <c:axId val="-63835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93750784"/>
        <c:crosses val="autoZero"/>
        <c:crossBetween val="midCat"/>
      </c:valAx>
      <c:valAx>
        <c:axId val="-6937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3835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800" b="0" i="0" baseline="0">
                <a:effectLst/>
              </a:rPr>
              <a:t>Graphe de variation de temps d’exécution T(N) au meilleur cas et au pire cas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 par Tas'!$C$4</c:f>
              <c:strCache>
                <c:ptCount val="1"/>
                <c:pt idx="0">
                  <c:v>T(N) au Meilleur  cas 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'Tri par Tas'!$B$5:$B$19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'Tri par Tas'!$C$5:$C$19</c:f>
              <c:numCache>
                <c:formatCode>General</c:formatCode>
                <c:ptCount val="15"/>
                <c:pt idx="0">
                  <c:v>0.21</c:v>
                </c:pt>
                <c:pt idx="1">
                  <c:v>0.45</c:v>
                </c:pt>
                <c:pt idx="2">
                  <c:v>0.69</c:v>
                </c:pt>
                <c:pt idx="3">
                  <c:v>0.95</c:v>
                </c:pt>
                <c:pt idx="4">
                  <c:v>1.21</c:v>
                </c:pt>
                <c:pt idx="5">
                  <c:v>1.46</c:v>
                </c:pt>
                <c:pt idx="6">
                  <c:v>1.85</c:v>
                </c:pt>
                <c:pt idx="7">
                  <c:v>2.09</c:v>
                </c:pt>
                <c:pt idx="8">
                  <c:v>2.36</c:v>
                </c:pt>
                <c:pt idx="9">
                  <c:v>2.8</c:v>
                </c:pt>
                <c:pt idx="10">
                  <c:v>5.47</c:v>
                </c:pt>
                <c:pt idx="11">
                  <c:v>9.01</c:v>
                </c:pt>
                <c:pt idx="12">
                  <c:v>12.15</c:v>
                </c:pt>
                <c:pt idx="13">
                  <c:v>15.65</c:v>
                </c:pt>
                <c:pt idx="14">
                  <c:v>25.54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'Tri par Tas'!$D$4</c:f>
              <c:strCache>
                <c:ptCount val="1"/>
                <c:pt idx="0">
                  <c:v>T(N) au Pire cas 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'Tri par Tas'!$B$5:$B$19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'Tri par Tas'!$D$5:$D$19</c:f>
              <c:numCache>
                <c:formatCode>General</c:formatCode>
                <c:ptCount val="15"/>
                <c:pt idx="0">
                  <c:v>0.26</c:v>
                </c:pt>
                <c:pt idx="1">
                  <c:v>0.46</c:v>
                </c:pt>
                <c:pt idx="2">
                  <c:v>0.87</c:v>
                </c:pt>
                <c:pt idx="3">
                  <c:v>0.99</c:v>
                </c:pt>
                <c:pt idx="4">
                  <c:v>1.26</c:v>
                </c:pt>
                <c:pt idx="5">
                  <c:v>1.54</c:v>
                </c:pt>
                <c:pt idx="6">
                  <c:v>1.86</c:v>
                </c:pt>
                <c:pt idx="7">
                  <c:v>2.25</c:v>
                </c:pt>
                <c:pt idx="8">
                  <c:v>2.5099999999999998</c:v>
                </c:pt>
                <c:pt idx="9">
                  <c:v>3.31</c:v>
                </c:pt>
                <c:pt idx="10">
                  <c:v>5.72</c:v>
                </c:pt>
                <c:pt idx="11">
                  <c:v>9.4700000000000006</c:v>
                </c:pt>
                <c:pt idx="12">
                  <c:v>14.39</c:v>
                </c:pt>
                <c:pt idx="13">
                  <c:v>15.98</c:v>
                </c:pt>
                <c:pt idx="14">
                  <c:v>40.54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6605072"/>
        <c:axId val="-446599088"/>
      </c:scatterChart>
      <c:valAx>
        <c:axId val="-44660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46599088"/>
        <c:crosses val="autoZero"/>
        <c:crossBetween val="midCat"/>
      </c:valAx>
      <c:valAx>
        <c:axId val="-44659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4660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800" b="0" i="0" baseline="0">
                <a:effectLst/>
              </a:rPr>
              <a:t>Graphe de variation de temps d’exécution T(N) au meilleur cas 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'Tri par Tas'!$B$23:$B$37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'Tri par Tas'!$C$23:$C$37</c:f>
              <c:numCache>
                <c:formatCode>General</c:formatCode>
                <c:ptCount val="15"/>
                <c:pt idx="0">
                  <c:v>0.21</c:v>
                </c:pt>
                <c:pt idx="1">
                  <c:v>0.45</c:v>
                </c:pt>
                <c:pt idx="2">
                  <c:v>0.69</c:v>
                </c:pt>
                <c:pt idx="3">
                  <c:v>0.95</c:v>
                </c:pt>
                <c:pt idx="4">
                  <c:v>1.21</c:v>
                </c:pt>
                <c:pt idx="5">
                  <c:v>1.46</c:v>
                </c:pt>
                <c:pt idx="6">
                  <c:v>1.85</c:v>
                </c:pt>
                <c:pt idx="7">
                  <c:v>2.09</c:v>
                </c:pt>
                <c:pt idx="8">
                  <c:v>2.36</c:v>
                </c:pt>
                <c:pt idx="9">
                  <c:v>2.8</c:v>
                </c:pt>
                <c:pt idx="10">
                  <c:v>5.47</c:v>
                </c:pt>
                <c:pt idx="11">
                  <c:v>9.01</c:v>
                </c:pt>
                <c:pt idx="12">
                  <c:v>12.15</c:v>
                </c:pt>
                <c:pt idx="13">
                  <c:v>15.65</c:v>
                </c:pt>
                <c:pt idx="14">
                  <c:v>25.54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6601808"/>
        <c:axId val="-446591472"/>
      </c:scatterChart>
      <c:valAx>
        <c:axId val="-44660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46591472"/>
        <c:crosses val="autoZero"/>
        <c:crossBetween val="midCat"/>
      </c:valAx>
      <c:valAx>
        <c:axId val="-4465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466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800" b="0" i="0" baseline="0">
                <a:effectLst/>
              </a:rPr>
              <a:t>Graphe de variation de temps d’exécution T(N) </a:t>
            </a:r>
            <a:r>
              <a:rPr lang="en-US" sz="1800" b="0" i="0" baseline="0">
                <a:effectLst/>
              </a:rPr>
              <a:t>au pire cas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 par Tas'!$C$40</c:f>
              <c:strCache>
                <c:ptCount val="1"/>
                <c:pt idx="0">
                  <c:v>T(N) au Pire cas 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'Tri par Tas'!$B$41:$B$55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'Tri par Tas'!$C$41:$C$55</c:f>
              <c:numCache>
                <c:formatCode>General</c:formatCode>
                <c:ptCount val="15"/>
                <c:pt idx="0">
                  <c:v>0.26</c:v>
                </c:pt>
                <c:pt idx="1">
                  <c:v>0.46</c:v>
                </c:pt>
                <c:pt idx="2">
                  <c:v>0.87</c:v>
                </c:pt>
                <c:pt idx="3">
                  <c:v>0.99</c:v>
                </c:pt>
                <c:pt idx="4">
                  <c:v>1.26</c:v>
                </c:pt>
                <c:pt idx="5">
                  <c:v>1.54</c:v>
                </c:pt>
                <c:pt idx="6">
                  <c:v>1.86</c:v>
                </c:pt>
                <c:pt idx="7">
                  <c:v>2.25</c:v>
                </c:pt>
                <c:pt idx="8">
                  <c:v>2.5099999999999998</c:v>
                </c:pt>
                <c:pt idx="9">
                  <c:v>3.31</c:v>
                </c:pt>
                <c:pt idx="10">
                  <c:v>5.72</c:v>
                </c:pt>
                <c:pt idx="11">
                  <c:v>9.4700000000000006</c:v>
                </c:pt>
                <c:pt idx="12">
                  <c:v>14.39</c:v>
                </c:pt>
                <c:pt idx="13">
                  <c:v>15.98</c:v>
                </c:pt>
                <c:pt idx="14">
                  <c:v>40.54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6590384"/>
        <c:axId val="-446590928"/>
      </c:scatterChart>
      <c:valAx>
        <c:axId val="-44659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46590928"/>
        <c:crosses val="autoZero"/>
        <c:crossBetween val="midCat"/>
      </c:valAx>
      <c:valAx>
        <c:axId val="-4465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4659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Graphe comparison des variations de temps d’exécution T(N) au meilleur cas de Quatre méthodes de tris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Comparaison!$C$4</c:f>
              <c:strCache>
                <c:ptCount val="1"/>
                <c:pt idx="0">
                  <c:v>Tri à bulles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Comparaison!$B$5:$B$19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Comparaison!$C$5:$C$19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0.06</c:v>
                </c:pt>
                <c:pt idx="11">
                  <c:v>0.08</c:v>
                </c:pt>
                <c:pt idx="12">
                  <c:v>0.11</c:v>
                </c:pt>
                <c:pt idx="13">
                  <c:v>0.14000000000000001</c:v>
                </c:pt>
                <c:pt idx="14">
                  <c:v>0.3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Comparaison!$D$4</c:f>
              <c:strCache>
                <c:ptCount val="1"/>
                <c:pt idx="0">
                  <c:v>Tri à bulles Optimisé 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Comparaison!$B$5:$B$19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Comparaison!$D$5:$D$19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0.04</c:v>
                </c:pt>
                <c:pt idx="10">
                  <c:v>0.08</c:v>
                </c:pt>
                <c:pt idx="11">
                  <c:v>0.12</c:v>
                </c:pt>
                <c:pt idx="12">
                  <c:v>0.16</c:v>
                </c:pt>
                <c:pt idx="13">
                  <c:v>0.19</c:v>
                </c:pt>
                <c:pt idx="14">
                  <c:v>0.4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Comparaison!$E$4</c:f>
              <c:strCache>
                <c:ptCount val="1"/>
                <c:pt idx="0">
                  <c:v>Tri  gnome</c:v>
                </c:pt>
              </c:strCache>
            </c:strRef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Comparaison!$B$5:$B$19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Comparaison!$E$5:$E$19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0.06</c:v>
                </c:pt>
                <c:pt idx="11">
                  <c:v>0.1</c:v>
                </c:pt>
                <c:pt idx="12">
                  <c:v>0.13</c:v>
                </c:pt>
                <c:pt idx="13">
                  <c:v>0.16</c:v>
                </c:pt>
                <c:pt idx="14">
                  <c:v>0.32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Comparaison!$G$4</c:f>
              <c:strCache>
                <c:ptCount val="1"/>
                <c:pt idx="0">
                  <c:v>Tri rapide</c:v>
                </c:pt>
              </c:strCache>
            </c:strRef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Comparaison!$B$5:$B$19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Comparaison!$G$5:$G$19</c:f>
              <c:numCache>
                <c:formatCode>General</c:formatCode>
                <c:ptCount val="15"/>
                <c:pt idx="0">
                  <c:v>0.04</c:v>
                </c:pt>
                <c:pt idx="1">
                  <c:v>0.08</c:v>
                </c:pt>
                <c:pt idx="2">
                  <c:v>0.13</c:v>
                </c:pt>
                <c:pt idx="3">
                  <c:v>0.17</c:v>
                </c:pt>
                <c:pt idx="4">
                  <c:v>0.23</c:v>
                </c:pt>
                <c:pt idx="5">
                  <c:v>0.28999999999999998</c:v>
                </c:pt>
                <c:pt idx="6">
                  <c:v>0.32</c:v>
                </c:pt>
                <c:pt idx="7">
                  <c:v>0.35</c:v>
                </c:pt>
                <c:pt idx="8">
                  <c:v>0.41</c:v>
                </c:pt>
                <c:pt idx="9">
                  <c:v>0.47</c:v>
                </c:pt>
                <c:pt idx="10">
                  <c:v>1.01</c:v>
                </c:pt>
                <c:pt idx="11">
                  <c:v>1.53</c:v>
                </c:pt>
                <c:pt idx="12">
                  <c:v>2.14</c:v>
                </c:pt>
                <c:pt idx="13">
                  <c:v>2.81</c:v>
                </c:pt>
                <c:pt idx="14">
                  <c:v>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Comparaison!$H$4</c:f>
              <c:strCache>
                <c:ptCount val="1"/>
                <c:pt idx="0">
                  <c:v>Tri Tas</c:v>
                </c:pt>
              </c:strCache>
            </c:strRef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Comparaison!$B$5:$B$19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Comparaison!$H$5:$H$19</c:f>
              <c:numCache>
                <c:formatCode>General</c:formatCode>
                <c:ptCount val="15"/>
                <c:pt idx="0">
                  <c:v>0.21</c:v>
                </c:pt>
                <c:pt idx="1">
                  <c:v>0.45</c:v>
                </c:pt>
                <c:pt idx="2">
                  <c:v>0.69</c:v>
                </c:pt>
                <c:pt idx="3">
                  <c:v>0.95</c:v>
                </c:pt>
                <c:pt idx="4">
                  <c:v>1.21</c:v>
                </c:pt>
                <c:pt idx="5">
                  <c:v>1.46</c:v>
                </c:pt>
                <c:pt idx="6">
                  <c:v>1.85</c:v>
                </c:pt>
                <c:pt idx="7">
                  <c:v>2.09</c:v>
                </c:pt>
                <c:pt idx="8">
                  <c:v>2.36</c:v>
                </c:pt>
                <c:pt idx="9">
                  <c:v>2.8</c:v>
                </c:pt>
                <c:pt idx="10">
                  <c:v>5.47</c:v>
                </c:pt>
                <c:pt idx="11">
                  <c:v>9.01</c:v>
                </c:pt>
                <c:pt idx="12">
                  <c:v>12.15</c:v>
                </c:pt>
                <c:pt idx="13">
                  <c:v>15.65</c:v>
                </c:pt>
                <c:pt idx="14">
                  <c:v>25.54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6592016"/>
        <c:axId val="-446603984"/>
      </c:scatterChart>
      <c:valAx>
        <c:axId val="-44659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46603984"/>
        <c:crosses val="autoZero"/>
        <c:crossBetween val="midCat"/>
      </c:valAx>
      <c:valAx>
        <c:axId val="-4466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4659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Graphe comparison des variations de temps d’exécution T(N) au meilleur cas de cinq méthodes de tris </a:t>
            </a:r>
          </a:p>
        </c:rich>
      </c:tx>
      <c:layout>
        <c:manualLayout>
          <c:xMode val="edge"/>
          <c:yMode val="edge"/>
          <c:x val="0.11145981060732721"/>
          <c:y val="7.6463531561526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9881523705973673E-2"/>
          <c:y val="0.27375549832497703"/>
          <c:w val="0.85119876745253598"/>
          <c:h val="0.571888513762683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Comparaison!$C$4</c:f>
              <c:strCache>
                <c:ptCount val="1"/>
                <c:pt idx="0">
                  <c:v>Tri à bulles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Comparaison!$B$5:$B$19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Comparaison!$C$5:$C$19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0.06</c:v>
                </c:pt>
                <c:pt idx="11">
                  <c:v>0.08</c:v>
                </c:pt>
                <c:pt idx="12">
                  <c:v>0.11</c:v>
                </c:pt>
                <c:pt idx="13">
                  <c:v>0.14000000000000001</c:v>
                </c:pt>
                <c:pt idx="14">
                  <c:v>0.3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Comparaison!$D$4</c:f>
              <c:strCache>
                <c:ptCount val="1"/>
                <c:pt idx="0">
                  <c:v>Tri à bulles Optimisé 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Comparaison!$B$5:$B$19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Comparaison!$D$5:$D$19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0.04</c:v>
                </c:pt>
                <c:pt idx="10">
                  <c:v>0.08</c:v>
                </c:pt>
                <c:pt idx="11">
                  <c:v>0.12</c:v>
                </c:pt>
                <c:pt idx="12">
                  <c:v>0.16</c:v>
                </c:pt>
                <c:pt idx="13">
                  <c:v>0.19</c:v>
                </c:pt>
                <c:pt idx="14">
                  <c:v>0.4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Comparaison!$E$4</c:f>
              <c:strCache>
                <c:ptCount val="1"/>
                <c:pt idx="0">
                  <c:v>Tri  gnome</c:v>
                </c:pt>
              </c:strCache>
            </c:strRef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Comparaison!$B$5:$B$19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Comparaison!$E$5:$E$19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0.06</c:v>
                </c:pt>
                <c:pt idx="11">
                  <c:v>0.1</c:v>
                </c:pt>
                <c:pt idx="12">
                  <c:v>0.13</c:v>
                </c:pt>
                <c:pt idx="13">
                  <c:v>0.16</c:v>
                </c:pt>
                <c:pt idx="14">
                  <c:v>0.32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Comparaison!$F$4</c:f>
              <c:strCache>
                <c:ptCount val="1"/>
                <c:pt idx="0">
                  <c:v>Tri Distribution</c:v>
                </c:pt>
              </c:strCache>
            </c:strRef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Comparaison!$B$5:$B$19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Comparaison!$F$5:$F$19</c:f>
              <c:numCache>
                <c:formatCode>General</c:formatCode>
                <c:ptCount val="15"/>
                <c:pt idx="0">
                  <c:v>0.33</c:v>
                </c:pt>
                <c:pt idx="1">
                  <c:v>0.67</c:v>
                </c:pt>
                <c:pt idx="2">
                  <c:v>1.02</c:v>
                </c:pt>
                <c:pt idx="3">
                  <c:v>1.37</c:v>
                </c:pt>
                <c:pt idx="4">
                  <c:v>1.76</c:v>
                </c:pt>
                <c:pt idx="5">
                  <c:v>2.16</c:v>
                </c:pt>
                <c:pt idx="6">
                  <c:v>2.58</c:v>
                </c:pt>
                <c:pt idx="7">
                  <c:v>2.82</c:v>
                </c:pt>
                <c:pt idx="8">
                  <c:v>3.16</c:v>
                </c:pt>
                <c:pt idx="9">
                  <c:v>3.48</c:v>
                </c:pt>
                <c:pt idx="10">
                  <c:v>7.38</c:v>
                </c:pt>
                <c:pt idx="11">
                  <c:v>8.69</c:v>
                </c:pt>
                <c:pt idx="12">
                  <c:v>11.54</c:v>
                </c:pt>
                <c:pt idx="13">
                  <c:v>14.45</c:v>
                </c:pt>
                <c:pt idx="14">
                  <c:v>29.43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Comparaison!$G$4</c:f>
              <c:strCache>
                <c:ptCount val="1"/>
                <c:pt idx="0">
                  <c:v>Tri rapide</c:v>
                </c:pt>
              </c:strCache>
            </c:strRef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Comparaison!$B$5:$B$19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Comparaison!$G$5:$G$19</c:f>
              <c:numCache>
                <c:formatCode>General</c:formatCode>
                <c:ptCount val="15"/>
                <c:pt idx="0">
                  <c:v>0.04</c:v>
                </c:pt>
                <c:pt idx="1">
                  <c:v>0.08</c:v>
                </c:pt>
                <c:pt idx="2">
                  <c:v>0.13</c:v>
                </c:pt>
                <c:pt idx="3">
                  <c:v>0.17</c:v>
                </c:pt>
                <c:pt idx="4">
                  <c:v>0.23</c:v>
                </c:pt>
                <c:pt idx="5">
                  <c:v>0.28999999999999998</c:v>
                </c:pt>
                <c:pt idx="6">
                  <c:v>0.32</c:v>
                </c:pt>
                <c:pt idx="7">
                  <c:v>0.35</c:v>
                </c:pt>
                <c:pt idx="8">
                  <c:v>0.41</c:v>
                </c:pt>
                <c:pt idx="9">
                  <c:v>0.47</c:v>
                </c:pt>
                <c:pt idx="10">
                  <c:v>1.01</c:v>
                </c:pt>
                <c:pt idx="11">
                  <c:v>1.53</c:v>
                </c:pt>
                <c:pt idx="12">
                  <c:v>2.14</c:v>
                </c:pt>
                <c:pt idx="13">
                  <c:v>2.81</c:v>
                </c:pt>
                <c:pt idx="14">
                  <c:v>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Comparaison!$H$4</c:f>
              <c:strCache>
                <c:ptCount val="1"/>
                <c:pt idx="0">
                  <c:v>Tri Tas</c:v>
                </c:pt>
              </c:strCache>
            </c:strRef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Comparaison!$B$5:$B$19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Comparaison!$H$5:$H$19</c:f>
              <c:numCache>
                <c:formatCode>General</c:formatCode>
                <c:ptCount val="15"/>
                <c:pt idx="0">
                  <c:v>0.21</c:v>
                </c:pt>
                <c:pt idx="1">
                  <c:v>0.45</c:v>
                </c:pt>
                <c:pt idx="2">
                  <c:v>0.69</c:v>
                </c:pt>
                <c:pt idx="3">
                  <c:v>0.95</c:v>
                </c:pt>
                <c:pt idx="4">
                  <c:v>1.21</c:v>
                </c:pt>
                <c:pt idx="5">
                  <c:v>1.46</c:v>
                </c:pt>
                <c:pt idx="6">
                  <c:v>1.85</c:v>
                </c:pt>
                <c:pt idx="7">
                  <c:v>2.09</c:v>
                </c:pt>
                <c:pt idx="8">
                  <c:v>2.36</c:v>
                </c:pt>
                <c:pt idx="9">
                  <c:v>2.8</c:v>
                </c:pt>
                <c:pt idx="10">
                  <c:v>5.47</c:v>
                </c:pt>
                <c:pt idx="11">
                  <c:v>9.01</c:v>
                </c:pt>
                <c:pt idx="12">
                  <c:v>12.15</c:v>
                </c:pt>
                <c:pt idx="13">
                  <c:v>15.65</c:v>
                </c:pt>
                <c:pt idx="14">
                  <c:v>25.54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6598544"/>
        <c:axId val="-446595280"/>
      </c:scatterChart>
      <c:valAx>
        <c:axId val="-4465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46595280"/>
        <c:crosses val="autoZero"/>
        <c:crossBetween val="midCat"/>
      </c:valAx>
      <c:valAx>
        <c:axId val="-4465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4659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800" b="0" i="0" baseline="0">
                <a:effectLst/>
              </a:rPr>
              <a:t>Graphe comparison des variations de temps d’exécution T(N) au pire cas de cinq méthodes de tris 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Comparaison!$C$25</c:f>
              <c:strCache>
                <c:ptCount val="1"/>
                <c:pt idx="0">
                  <c:v>Tri à bulles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Comparaison!$B$26:$B$40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Comparaison!$C$26:$C$40</c:f>
              <c:numCache>
                <c:formatCode>0.000</c:formatCode>
                <c:ptCount val="15"/>
                <c:pt idx="0">
                  <c:v>7.99</c:v>
                </c:pt>
                <c:pt idx="1">
                  <c:v>30.44</c:v>
                </c:pt>
                <c:pt idx="2">
                  <c:v>56.6</c:v>
                </c:pt>
                <c:pt idx="3">
                  <c:v>96.09</c:v>
                </c:pt>
                <c:pt idx="4">
                  <c:v>152.32</c:v>
                </c:pt>
                <c:pt idx="5">
                  <c:v>212.27</c:v>
                </c:pt>
                <c:pt idx="6">
                  <c:v>310.27999999999997</c:v>
                </c:pt>
                <c:pt idx="7">
                  <c:v>392.92</c:v>
                </c:pt>
                <c:pt idx="8">
                  <c:v>495.49</c:v>
                </c:pt>
                <c:pt idx="9">
                  <c:v>608.78</c:v>
                </c:pt>
                <c:pt idx="10">
                  <c:v>2537.58</c:v>
                </c:pt>
                <c:pt idx="11">
                  <c:v>5605.53</c:v>
                </c:pt>
                <c:pt idx="12">
                  <c:v>10058.98</c:v>
                </c:pt>
                <c:pt idx="13">
                  <c:v>15728.48</c:v>
                </c:pt>
                <c:pt idx="14">
                  <c:v>62773.07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Comparaison!$D$25</c:f>
              <c:strCache>
                <c:ptCount val="1"/>
                <c:pt idx="0">
                  <c:v>Tri à bulles Optimisé 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Comparaison!$B$26:$B$40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Comparaison!$D$26:$D$40</c:f>
              <c:numCache>
                <c:formatCode>0.000</c:formatCode>
                <c:ptCount val="15"/>
                <c:pt idx="0">
                  <c:v>5.48</c:v>
                </c:pt>
                <c:pt idx="1">
                  <c:v>21.87</c:v>
                </c:pt>
                <c:pt idx="2">
                  <c:v>49.76</c:v>
                </c:pt>
                <c:pt idx="3">
                  <c:v>89.55</c:v>
                </c:pt>
                <c:pt idx="4">
                  <c:v>113.49</c:v>
                </c:pt>
                <c:pt idx="5">
                  <c:v>160.16999999999999</c:v>
                </c:pt>
                <c:pt idx="6">
                  <c:v>215.12</c:v>
                </c:pt>
                <c:pt idx="7">
                  <c:v>287.18</c:v>
                </c:pt>
                <c:pt idx="8">
                  <c:v>362.35</c:v>
                </c:pt>
                <c:pt idx="9">
                  <c:v>457.34</c:v>
                </c:pt>
                <c:pt idx="10">
                  <c:v>1772.74</c:v>
                </c:pt>
                <c:pt idx="11">
                  <c:v>4102.93</c:v>
                </c:pt>
                <c:pt idx="12">
                  <c:v>7244.61</c:v>
                </c:pt>
                <c:pt idx="13">
                  <c:v>11513.43</c:v>
                </c:pt>
                <c:pt idx="14">
                  <c:v>46216.97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Comparaison!$E$25</c:f>
              <c:strCache>
                <c:ptCount val="1"/>
                <c:pt idx="0">
                  <c:v>Tri  gnome</c:v>
                </c:pt>
              </c:strCache>
            </c:strRef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Comparaison!$B$26:$B$40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Comparaison!$E$26:$E$40</c:f>
              <c:numCache>
                <c:formatCode>0.000</c:formatCode>
                <c:ptCount val="15"/>
                <c:pt idx="0">
                  <c:v>7.88</c:v>
                </c:pt>
                <c:pt idx="1">
                  <c:v>32.520000000000003</c:v>
                </c:pt>
                <c:pt idx="2">
                  <c:v>69.02</c:v>
                </c:pt>
                <c:pt idx="3">
                  <c:v>112.88</c:v>
                </c:pt>
                <c:pt idx="4">
                  <c:v>154.34</c:v>
                </c:pt>
                <c:pt idx="5">
                  <c:v>226.97</c:v>
                </c:pt>
                <c:pt idx="6">
                  <c:v>302.51</c:v>
                </c:pt>
                <c:pt idx="7">
                  <c:v>393.15</c:v>
                </c:pt>
                <c:pt idx="8">
                  <c:v>501.53</c:v>
                </c:pt>
                <c:pt idx="9">
                  <c:v>611.86</c:v>
                </c:pt>
                <c:pt idx="10">
                  <c:v>2541.79</c:v>
                </c:pt>
                <c:pt idx="11">
                  <c:v>5745.57</c:v>
                </c:pt>
                <c:pt idx="12">
                  <c:v>10445.01</c:v>
                </c:pt>
                <c:pt idx="13">
                  <c:v>16297.03</c:v>
                </c:pt>
                <c:pt idx="14">
                  <c:v>65440.03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Comparaison!$F$25</c:f>
              <c:strCache>
                <c:ptCount val="1"/>
                <c:pt idx="0">
                  <c:v>Tri Distribution</c:v>
                </c:pt>
              </c:strCache>
            </c:strRef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Comparaison!$B$26:$B$40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Comparaison!$F$26:$F$40</c:f>
              <c:numCache>
                <c:formatCode>0.000</c:formatCode>
                <c:ptCount val="15"/>
                <c:pt idx="0">
                  <c:v>0.33</c:v>
                </c:pt>
                <c:pt idx="1">
                  <c:v>0.69</c:v>
                </c:pt>
                <c:pt idx="2">
                  <c:v>1.0900000000000001</c:v>
                </c:pt>
                <c:pt idx="3">
                  <c:v>1.46</c:v>
                </c:pt>
                <c:pt idx="4">
                  <c:v>1.74</c:v>
                </c:pt>
                <c:pt idx="5">
                  <c:v>2.09</c:v>
                </c:pt>
                <c:pt idx="6">
                  <c:v>2.4300000000000002</c:v>
                </c:pt>
                <c:pt idx="7">
                  <c:v>2.84</c:v>
                </c:pt>
                <c:pt idx="8">
                  <c:v>3.19</c:v>
                </c:pt>
                <c:pt idx="9">
                  <c:v>3.54</c:v>
                </c:pt>
                <c:pt idx="10">
                  <c:v>6.89</c:v>
                </c:pt>
                <c:pt idx="11">
                  <c:v>9.85</c:v>
                </c:pt>
                <c:pt idx="12">
                  <c:v>11.58</c:v>
                </c:pt>
                <c:pt idx="13">
                  <c:v>14.39</c:v>
                </c:pt>
                <c:pt idx="14">
                  <c:v>29.22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Comparaison!$G$25</c:f>
              <c:strCache>
                <c:ptCount val="1"/>
                <c:pt idx="0">
                  <c:v>Tri rapide</c:v>
                </c:pt>
              </c:strCache>
            </c:strRef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Comparaison!$B$26:$B$40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Comparaison!$G$26:$G$40</c:f>
              <c:numCache>
                <c:formatCode>0.000</c:formatCode>
                <c:ptCount val="15"/>
                <c:pt idx="0">
                  <c:v>0.06</c:v>
                </c:pt>
                <c:pt idx="1">
                  <c:v>0.12</c:v>
                </c:pt>
                <c:pt idx="2">
                  <c:v>0.18</c:v>
                </c:pt>
                <c:pt idx="3">
                  <c:v>0.23</c:v>
                </c:pt>
                <c:pt idx="4">
                  <c:v>0.28999999999999998</c:v>
                </c:pt>
                <c:pt idx="5">
                  <c:v>0.35</c:v>
                </c:pt>
                <c:pt idx="6">
                  <c:v>0.42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0.61</c:v>
                </c:pt>
                <c:pt idx="10">
                  <c:v>1.05</c:v>
                </c:pt>
                <c:pt idx="11">
                  <c:v>1.58</c:v>
                </c:pt>
                <c:pt idx="12">
                  <c:v>2.19</c:v>
                </c:pt>
                <c:pt idx="13">
                  <c:v>2.83</c:v>
                </c:pt>
                <c:pt idx="14">
                  <c:v>6.6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Comparaison!$H$25</c:f>
              <c:strCache>
                <c:ptCount val="1"/>
                <c:pt idx="0">
                  <c:v>Tri Tas</c:v>
                </c:pt>
              </c:strCache>
            </c:strRef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Comparaison!$B$26:$B$40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Comparaison!$H$26:$H$40</c:f>
              <c:numCache>
                <c:formatCode>General</c:formatCode>
                <c:ptCount val="15"/>
                <c:pt idx="0">
                  <c:v>0.26</c:v>
                </c:pt>
                <c:pt idx="1">
                  <c:v>0.46</c:v>
                </c:pt>
                <c:pt idx="2">
                  <c:v>0.87</c:v>
                </c:pt>
                <c:pt idx="3">
                  <c:v>0.99</c:v>
                </c:pt>
                <c:pt idx="4">
                  <c:v>1.26</c:v>
                </c:pt>
                <c:pt idx="5">
                  <c:v>1.54</c:v>
                </c:pt>
                <c:pt idx="6">
                  <c:v>1.86</c:v>
                </c:pt>
                <c:pt idx="7">
                  <c:v>2.25</c:v>
                </c:pt>
                <c:pt idx="8">
                  <c:v>2.5099999999999998</c:v>
                </c:pt>
                <c:pt idx="9">
                  <c:v>3.31</c:v>
                </c:pt>
                <c:pt idx="10">
                  <c:v>5.72</c:v>
                </c:pt>
                <c:pt idx="11">
                  <c:v>9.4700000000000006</c:v>
                </c:pt>
                <c:pt idx="12">
                  <c:v>14.39</c:v>
                </c:pt>
                <c:pt idx="13">
                  <c:v>15.98</c:v>
                </c:pt>
                <c:pt idx="14">
                  <c:v>40.54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6598000"/>
        <c:axId val="-446597456"/>
      </c:scatterChart>
      <c:valAx>
        <c:axId val="-44659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46597456"/>
        <c:crosses val="autoZero"/>
        <c:crossBetween val="midCat"/>
      </c:valAx>
      <c:valAx>
        <c:axId val="-4465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4659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800" b="0" i="0" baseline="0">
                <a:effectLst/>
              </a:rPr>
              <a:t>Graphe de la complexité théorique au pire cas Te(N)</a:t>
            </a:r>
            <a:endParaRPr lang="fr-FR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Comparaison!$C$73</c:f>
              <c:strCache>
                <c:ptCount val="1"/>
                <c:pt idx="0">
                  <c:v>Tri à bulles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Comparaison!$B$74:$B$88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Comparaison!$C$74:$C$88</c:f>
              <c:numCache>
                <c:formatCode>0.000</c:formatCode>
                <c:ptCount val="15"/>
                <c:pt idx="0">
                  <c:v>7.9120809900000006</c:v>
                </c:pt>
                <c:pt idx="1">
                  <c:v>31.664160990000003</c:v>
                </c:pt>
                <c:pt idx="2">
                  <c:v>71.256240990000009</c:v>
                </c:pt>
                <c:pt idx="3">
                  <c:v>126.68832099000001</c:v>
                </c:pt>
                <c:pt idx="4">
                  <c:v>197.96040099000001</c:v>
                </c:pt>
                <c:pt idx="5">
                  <c:v>285.07248099000003</c:v>
                </c:pt>
                <c:pt idx="6">
                  <c:v>388.02456099</c:v>
                </c:pt>
                <c:pt idx="7">
                  <c:v>506.81664099000005</c:v>
                </c:pt>
                <c:pt idx="8">
                  <c:v>641.44872099000008</c:v>
                </c:pt>
                <c:pt idx="9">
                  <c:v>791.92080099000009</c:v>
                </c:pt>
                <c:pt idx="10">
                  <c:v>3167.8416009900002</c:v>
                </c:pt>
                <c:pt idx="11">
                  <c:v>7127.7624009900001</c:v>
                </c:pt>
                <c:pt idx="12">
                  <c:v>12671.683200990001</c:v>
                </c:pt>
                <c:pt idx="13">
                  <c:v>19799.604000990003</c:v>
                </c:pt>
                <c:pt idx="14">
                  <c:v>79199.208000990009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Comparaison!$D$73</c:f>
              <c:strCache>
                <c:ptCount val="1"/>
                <c:pt idx="0">
                  <c:v>Tri à bulles Optimisé 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Comparaison!$B$74:$B$88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Comparaison!$D$74:$D$88</c:f>
              <c:numCache>
                <c:formatCode>0.000</c:formatCode>
                <c:ptCount val="15"/>
                <c:pt idx="0">
                  <c:v>5.4772613699999999</c:v>
                </c:pt>
                <c:pt idx="1">
                  <c:v>21.914521369999999</c:v>
                </c:pt>
                <c:pt idx="2">
                  <c:v>49.311781369999999</c:v>
                </c:pt>
                <c:pt idx="3">
                  <c:v>87.669041370000002</c:v>
                </c:pt>
                <c:pt idx="4">
                  <c:v>136.98630137000001</c:v>
                </c:pt>
                <c:pt idx="5">
                  <c:v>197.26356136999999</c:v>
                </c:pt>
                <c:pt idx="6">
                  <c:v>268.50082136999998</c:v>
                </c:pt>
                <c:pt idx="7">
                  <c:v>350.69808137000001</c:v>
                </c:pt>
                <c:pt idx="8">
                  <c:v>443.85534137000002</c:v>
                </c:pt>
                <c:pt idx="9">
                  <c:v>547.97260137000001</c:v>
                </c:pt>
                <c:pt idx="10">
                  <c:v>2191.9452013700002</c:v>
                </c:pt>
                <c:pt idx="11">
                  <c:v>4931.9178013700002</c:v>
                </c:pt>
                <c:pt idx="12">
                  <c:v>8767.8904013699994</c:v>
                </c:pt>
                <c:pt idx="13">
                  <c:v>13699.86300137</c:v>
                </c:pt>
                <c:pt idx="14">
                  <c:v>54799.72600137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Comparaison!$E$73</c:f>
              <c:strCache>
                <c:ptCount val="1"/>
                <c:pt idx="0">
                  <c:v>Tri  gnome</c:v>
                </c:pt>
              </c:strCache>
            </c:strRef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Comparaison!$B$74:$B$88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Comparaison!$E$74:$E$88</c:f>
              <c:numCache>
                <c:formatCode>0.000</c:formatCode>
                <c:ptCount val="15"/>
                <c:pt idx="0">
                  <c:v>7.8</c:v>
                </c:pt>
                <c:pt idx="1">
                  <c:v>31.2</c:v>
                </c:pt>
                <c:pt idx="2">
                  <c:v>70.2</c:v>
                </c:pt>
                <c:pt idx="3">
                  <c:v>124.8</c:v>
                </c:pt>
                <c:pt idx="4">
                  <c:v>195</c:v>
                </c:pt>
                <c:pt idx="5">
                  <c:v>280.8</c:v>
                </c:pt>
                <c:pt idx="6">
                  <c:v>382.2</c:v>
                </c:pt>
                <c:pt idx="7">
                  <c:v>499.2</c:v>
                </c:pt>
                <c:pt idx="8">
                  <c:v>631.79999999999995</c:v>
                </c:pt>
                <c:pt idx="9">
                  <c:v>780</c:v>
                </c:pt>
                <c:pt idx="10">
                  <c:v>3120</c:v>
                </c:pt>
                <c:pt idx="11">
                  <c:v>7020</c:v>
                </c:pt>
                <c:pt idx="12">
                  <c:v>12480</c:v>
                </c:pt>
                <c:pt idx="13">
                  <c:v>19500</c:v>
                </c:pt>
                <c:pt idx="14">
                  <c:v>78000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Comparaison!$F$73</c:f>
              <c:strCache>
                <c:ptCount val="1"/>
                <c:pt idx="0">
                  <c:v>Tri Distribution</c:v>
                </c:pt>
              </c:strCache>
            </c:strRef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Comparaison!$B$74:$B$88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Comparaison!$F$74:$F$88</c:f>
              <c:numCache>
                <c:formatCode>0.000</c:formatCode>
                <c:ptCount val="15"/>
                <c:pt idx="0">
                  <c:v>0.3296847</c:v>
                </c:pt>
                <c:pt idx="1">
                  <c:v>0.65933470000000005</c:v>
                </c:pt>
                <c:pt idx="2">
                  <c:v>0.98898470000000005</c:v>
                </c:pt>
                <c:pt idx="3">
                  <c:v>1.3186347</c:v>
                </c:pt>
                <c:pt idx="4">
                  <c:v>1.6482847</c:v>
                </c:pt>
                <c:pt idx="5">
                  <c:v>1.9779347</c:v>
                </c:pt>
                <c:pt idx="6">
                  <c:v>2.3075847</c:v>
                </c:pt>
                <c:pt idx="7">
                  <c:v>2.6372347</c:v>
                </c:pt>
                <c:pt idx="8">
                  <c:v>2.9668847</c:v>
                </c:pt>
                <c:pt idx="9">
                  <c:v>3.2965347</c:v>
                </c:pt>
                <c:pt idx="10">
                  <c:v>6.5930347000000005</c:v>
                </c:pt>
                <c:pt idx="11">
                  <c:v>9.8895347000000005</c:v>
                </c:pt>
                <c:pt idx="12">
                  <c:v>13.1860347</c:v>
                </c:pt>
                <c:pt idx="13">
                  <c:v>16.482534700000002</c:v>
                </c:pt>
                <c:pt idx="14">
                  <c:v>32.965034700000004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Comparaison!$G$73</c:f>
              <c:strCache>
                <c:ptCount val="1"/>
                <c:pt idx="0">
                  <c:v>Tri rapide</c:v>
                </c:pt>
              </c:strCache>
            </c:strRef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Comparaison!$B$74:$B$88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Comparaison!$G$74:$G$88</c:f>
              <c:numCache>
                <c:formatCode>0.000</c:formatCode>
                <c:ptCount val="15"/>
                <c:pt idx="0">
                  <c:v>0.06</c:v>
                </c:pt>
                <c:pt idx="1">
                  <c:v>0.24</c:v>
                </c:pt>
                <c:pt idx="2">
                  <c:v>0.53999999999999992</c:v>
                </c:pt>
                <c:pt idx="3">
                  <c:v>0.96</c:v>
                </c:pt>
                <c:pt idx="4">
                  <c:v>1.4999999999999998</c:v>
                </c:pt>
                <c:pt idx="5">
                  <c:v>2.1599999999999997</c:v>
                </c:pt>
                <c:pt idx="6">
                  <c:v>2.94</c:v>
                </c:pt>
                <c:pt idx="7">
                  <c:v>3.84</c:v>
                </c:pt>
                <c:pt idx="8">
                  <c:v>4.8599999999999994</c:v>
                </c:pt>
                <c:pt idx="9">
                  <c:v>5.9999999999999991</c:v>
                </c:pt>
                <c:pt idx="10">
                  <c:v>23.999999999999996</c:v>
                </c:pt>
                <c:pt idx="11">
                  <c:v>53.999999999999993</c:v>
                </c:pt>
                <c:pt idx="12">
                  <c:v>95.999999999999986</c:v>
                </c:pt>
                <c:pt idx="13">
                  <c:v>150</c:v>
                </c:pt>
                <c:pt idx="14">
                  <c:v>600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Comparaison!$H$73</c:f>
              <c:strCache>
                <c:ptCount val="1"/>
                <c:pt idx="0">
                  <c:v>Tri Tas</c:v>
                </c:pt>
              </c:strCache>
            </c:strRef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Comparaison!$B$74:$B$88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Comparaison!$H$74:$H$88</c:f>
              <c:numCache>
                <c:formatCode>0.000</c:formatCode>
                <c:ptCount val="15"/>
                <c:pt idx="0">
                  <c:v>0.19994999999999999</c:v>
                </c:pt>
                <c:pt idx="1">
                  <c:v>0.43717955466302738</c:v>
                </c:pt>
                <c:pt idx="2">
                  <c:v>0.68848004427672449</c:v>
                </c:pt>
                <c:pt idx="3">
                  <c:v>0.94891821865210979</c:v>
                </c:pt>
                <c:pt idx="4">
                  <c:v>1.2161511133424314</c:v>
                </c:pt>
                <c:pt idx="5">
                  <c:v>1.4887987525425312</c:v>
                </c:pt>
                <c:pt idx="6">
                  <c:v>1.7659492944637796</c:v>
                </c:pt>
                <c:pt idx="7">
                  <c:v>2.0469546559563292</c:v>
                </c:pt>
                <c:pt idx="8">
                  <c:v>2.3313302656603465</c:v>
                </c:pt>
                <c:pt idx="9">
                  <c:v>2.6187</c:v>
                </c:pt>
                <c:pt idx="10">
                  <c:v>5.6101955466302735</c:v>
                </c:pt>
                <c:pt idx="11">
                  <c:v>8.742400442767245</c:v>
                </c:pt>
                <c:pt idx="12">
                  <c:v>11.965982186521096</c:v>
                </c:pt>
                <c:pt idx="13">
                  <c:v>15.257511133424313</c:v>
                </c:pt>
                <c:pt idx="14">
                  <c:v>32.378999999999998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6605616"/>
        <c:axId val="-446604528"/>
      </c:scatterChart>
      <c:valAx>
        <c:axId val="-44660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46604528"/>
        <c:crosses val="autoZero"/>
        <c:crossBetween val="midCat"/>
      </c:valAx>
      <c:valAx>
        <c:axId val="-4466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4660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800" b="0" i="0" baseline="0">
                <a:effectLst/>
              </a:rPr>
              <a:t>Graphe de la complexité théorique au meilleur cas</a:t>
            </a:r>
          </a:p>
          <a:p>
            <a:pPr>
              <a:defRPr/>
            </a:pPr>
            <a:r>
              <a:rPr lang="fr-FR" sz="1800" b="0" i="0" baseline="0">
                <a:effectLst/>
              </a:rPr>
              <a:t>Te(N)</a:t>
            </a:r>
          </a:p>
          <a:p>
            <a:pPr>
              <a:defRPr/>
            </a:pPr>
            <a:r>
              <a:rPr lang="fr-FR" sz="1800" b="0" i="0" baseline="0">
                <a:effectLst/>
              </a:rPr>
              <a:t> </a:t>
            </a:r>
            <a:endParaRPr lang="fr-FR" b="0">
              <a:effectLst/>
            </a:endParaRPr>
          </a:p>
        </c:rich>
      </c:tx>
      <c:layout>
        <c:manualLayout>
          <c:xMode val="edge"/>
          <c:yMode val="edge"/>
          <c:x val="9.956035905242960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Comparaison!$C$49</c:f>
              <c:strCache>
                <c:ptCount val="1"/>
                <c:pt idx="0">
                  <c:v>Tri à bulles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Comparaison!$B$50:$B$64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Comparaison!$C$50:$C$64</c:f>
              <c:numCache>
                <c:formatCode>0.000</c:formatCode>
                <c:ptCount val="15"/>
                <c:pt idx="0">
                  <c:v>4.9999799999999994E-3</c:v>
                </c:pt>
                <c:pt idx="1">
                  <c:v>9.989979999999999E-3</c:v>
                </c:pt>
                <c:pt idx="2">
                  <c:v>1.4979979999999999E-2</c:v>
                </c:pt>
                <c:pt idx="3">
                  <c:v>1.9969979999999998E-2</c:v>
                </c:pt>
                <c:pt idx="4">
                  <c:v>2.495998E-2</c:v>
                </c:pt>
                <c:pt idx="5">
                  <c:v>2.9949979999999998E-2</c:v>
                </c:pt>
                <c:pt idx="6">
                  <c:v>3.4939979999999995E-2</c:v>
                </c:pt>
                <c:pt idx="7">
                  <c:v>3.9929979999999997E-2</c:v>
                </c:pt>
                <c:pt idx="8">
                  <c:v>4.4919979999999998E-2</c:v>
                </c:pt>
                <c:pt idx="9">
                  <c:v>4.990998E-2</c:v>
                </c:pt>
                <c:pt idx="10">
                  <c:v>9.9809979999999993E-2</c:v>
                </c:pt>
                <c:pt idx="11">
                  <c:v>0.14970997999999999</c:v>
                </c:pt>
                <c:pt idx="12">
                  <c:v>0.19960997999999999</c:v>
                </c:pt>
                <c:pt idx="13">
                  <c:v>0.24950997999999999</c:v>
                </c:pt>
                <c:pt idx="14">
                  <c:v>0.49900997999999996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Comparaison!$D$49</c:f>
              <c:strCache>
                <c:ptCount val="1"/>
                <c:pt idx="0">
                  <c:v>Tri à bulles Optimisé 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Comparaison!$B$50:$B$64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Comparaison!$D$50:$D$64</c:f>
              <c:numCache>
                <c:formatCode>0.000</c:formatCode>
                <c:ptCount val="15"/>
                <c:pt idx="0">
                  <c:v>5.0048999999999996E-3</c:v>
                </c:pt>
                <c:pt idx="1">
                  <c:v>9.9848999999999997E-3</c:v>
                </c:pt>
                <c:pt idx="2">
                  <c:v>1.49649E-2</c:v>
                </c:pt>
                <c:pt idx="3">
                  <c:v>1.9944899999999998E-2</c:v>
                </c:pt>
                <c:pt idx="4">
                  <c:v>2.49249E-2</c:v>
                </c:pt>
                <c:pt idx="5">
                  <c:v>2.9904899999999998E-2</c:v>
                </c:pt>
                <c:pt idx="6">
                  <c:v>3.4884899999999996E-2</c:v>
                </c:pt>
                <c:pt idx="7">
                  <c:v>3.9864899999999995E-2</c:v>
                </c:pt>
                <c:pt idx="8">
                  <c:v>4.48449E-2</c:v>
                </c:pt>
                <c:pt idx="9">
                  <c:v>4.9824899999999998E-2</c:v>
                </c:pt>
                <c:pt idx="10">
                  <c:v>9.9624899999999988E-2</c:v>
                </c:pt>
                <c:pt idx="11">
                  <c:v>0.1494249</c:v>
                </c:pt>
                <c:pt idx="12">
                  <c:v>0.19922489999999998</c:v>
                </c:pt>
                <c:pt idx="13">
                  <c:v>0.24902489999999999</c:v>
                </c:pt>
                <c:pt idx="14">
                  <c:v>0.49802489999999999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Comparaison!$E$49</c:f>
              <c:strCache>
                <c:ptCount val="1"/>
                <c:pt idx="0">
                  <c:v>Tri  gnome</c:v>
                </c:pt>
              </c:strCache>
            </c:strRef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Comparaison!$B$50:$B$64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Comparaison!$E$50:$E$64</c:f>
              <c:numCache>
                <c:formatCode>0.000</c:formatCode>
                <c:ptCount val="15"/>
                <c:pt idx="0">
                  <c:v>4.9766799999999998E-3</c:v>
                </c:pt>
                <c:pt idx="1">
                  <c:v>9.9566800000000007E-3</c:v>
                </c:pt>
                <c:pt idx="2">
                  <c:v>1.4936679999999999E-2</c:v>
                </c:pt>
                <c:pt idx="3">
                  <c:v>1.9916679999999999E-2</c:v>
                </c:pt>
                <c:pt idx="4">
                  <c:v>2.4896680000000001E-2</c:v>
                </c:pt>
                <c:pt idx="5">
                  <c:v>2.9876679999999999E-2</c:v>
                </c:pt>
                <c:pt idx="6">
                  <c:v>3.4856680000000001E-2</c:v>
                </c:pt>
                <c:pt idx="7">
                  <c:v>3.9836679999999999E-2</c:v>
                </c:pt>
                <c:pt idx="8">
                  <c:v>4.4816679999999998E-2</c:v>
                </c:pt>
                <c:pt idx="9">
                  <c:v>4.9796680000000003E-2</c:v>
                </c:pt>
                <c:pt idx="10">
                  <c:v>9.9596679999999993E-2</c:v>
                </c:pt>
                <c:pt idx="11">
                  <c:v>0.14939668</c:v>
                </c:pt>
                <c:pt idx="12">
                  <c:v>0.19919667999999999</c:v>
                </c:pt>
                <c:pt idx="13">
                  <c:v>0.24899668</c:v>
                </c:pt>
                <c:pt idx="14">
                  <c:v>0.49799667999999997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Comparaison!$F$49</c:f>
              <c:strCache>
                <c:ptCount val="1"/>
                <c:pt idx="0">
                  <c:v>Tri Distribution</c:v>
                </c:pt>
              </c:strCache>
            </c:strRef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Comparaison!$B$50:$B$64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Comparaison!$F$50:$F$64</c:f>
              <c:numCache>
                <c:formatCode>0.000</c:formatCode>
                <c:ptCount val="15"/>
                <c:pt idx="0">
                  <c:v>0.3296847</c:v>
                </c:pt>
                <c:pt idx="1">
                  <c:v>0.65933470000000005</c:v>
                </c:pt>
                <c:pt idx="2">
                  <c:v>0.98898470000000005</c:v>
                </c:pt>
                <c:pt idx="3">
                  <c:v>1.3186347</c:v>
                </c:pt>
                <c:pt idx="4">
                  <c:v>1.6482847</c:v>
                </c:pt>
                <c:pt idx="5">
                  <c:v>1.9779347</c:v>
                </c:pt>
                <c:pt idx="6">
                  <c:v>2.3075847</c:v>
                </c:pt>
                <c:pt idx="7">
                  <c:v>2.6372347</c:v>
                </c:pt>
                <c:pt idx="8">
                  <c:v>2.9668847</c:v>
                </c:pt>
                <c:pt idx="9">
                  <c:v>3.2965347</c:v>
                </c:pt>
                <c:pt idx="10">
                  <c:v>6.5930347000000005</c:v>
                </c:pt>
                <c:pt idx="11">
                  <c:v>9.8895347000000005</c:v>
                </c:pt>
                <c:pt idx="12">
                  <c:v>13.1860347</c:v>
                </c:pt>
                <c:pt idx="13">
                  <c:v>16.482534700000002</c:v>
                </c:pt>
                <c:pt idx="14">
                  <c:v>32.965034700000004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Comparaison!$G$49</c:f>
              <c:strCache>
                <c:ptCount val="1"/>
                <c:pt idx="0">
                  <c:v>Tri rapide</c:v>
                </c:pt>
              </c:strCache>
            </c:strRef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Comparaison!$B$50:$B$64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Comparaison!$G$50:$G$64</c:f>
              <c:numCache>
                <c:formatCode>0.000</c:formatCode>
                <c:ptCount val="15"/>
                <c:pt idx="0">
                  <c:v>3.9899999999999998E-2</c:v>
                </c:pt>
                <c:pt idx="1">
                  <c:v>8.7807397884661895E-2</c:v>
                </c:pt>
                <c:pt idx="2">
                  <c:v>0.13873713806331453</c:v>
                </c:pt>
                <c:pt idx="3">
                  <c:v>0.19162959153864761</c:v>
                </c:pt>
                <c:pt idx="4">
                  <c:v>0.24598150528834523</c:v>
                </c:pt>
                <c:pt idx="5">
                  <c:v>0.30149646978061473</c:v>
                </c:pt>
                <c:pt idx="6">
                  <c:v>0.35797862752532733</c:v>
                </c:pt>
                <c:pt idx="7">
                  <c:v>0.41528877461594282</c:v>
                </c:pt>
                <c:pt idx="8">
                  <c:v>0.47332282837988715</c:v>
                </c:pt>
                <c:pt idx="9">
                  <c:v>0.53200000000000003</c:v>
                </c:pt>
                <c:pt idx="10">
                  <c:v>1.144073978846619</c:v>
                </c:pt>
                <c:pt idx="11">
                  <c:v>1.7863713806331454</c:v>
                </c:pt>
                <c:pt idx="12">
                  <c:v>2.4482959153864763</c:v>
                </c:pt>
                <c:pt idx="13">
                  <c:v>3.1248150528834522</c:v>
                </c:pt>
                <c:pt idx="14">
                  <c:v>6.6499999999999995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Comparaison!$H$49</c:f>
              <c:strCache>
                <c:ptCount val="1"/>
                <c:pt idx="0">
                  <c:v>Tri Tas</c:v>
                </c:pt>
              </c:strCache>
            </c:strRef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Comparaison!$B$50:$B$64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Comparaison!$H$50:$H$64</c:f>
              <c:numCache>
                <c:formatCode>0.000</c:formatCode>
                <c:ptCount val="15"/>
                <c:pt idx="0">
                  <c:v>0.19994999999999999</c:v>
                </c:pt>
                <c:pt idx="1">
                  <c:v>0.43717955466302738</c:v>
                </c:pt>
                <c:pt idx="2">
                  <c:v>0.68848004427672449</c:v>
                </c:pt>
                <c:pt idx="3">
                  <c:v>0.94891821865210979</c:v>
                </c:pt>
                <c:pt idx="4">
                  <c:v>1.2161511133424314</c:v>
                </c:pt>
                <c:pt idx="5">
                  <c:v>1.4887987525425312</c:v>
                </c:pt>
                <c:pt idx="6">
                  <c:v>1.7659492944637796</c:v>
                </c:pt>
                <c:pt idx="7">
                  <c:v>2.0469546559563292</c:v>
                </c:pt>
                <c:pt idx="8">
                  <c:v>2.3313302656603465</c:v>
                </c:pt>
                <c:pt idx="9">
                  <c:v>2.6187</c:v>
                </c:pt>
                <c:pt idx="10">
                  <c:v>5.6101955466302735</c:v>
                </c:pt>
                <c:pt idx="11">
                  <c:v>8.742400442767245</c:v>
                </c:pt>
                <c:pt idx="12">
                  <c:v>11.965982186521096</c:v>
                </c:pt>
                <c:pt idx="13">
                  <c:v>15.257511133424313</c:v>
                </c:pt>
                <c:pt idx="14">
                  <c:v>32.378999999999998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6603440"/>
        <c:axId val="-446594736"/>
      </c:scatterChart>
      <c:valAx>
        <c:axId val="-44660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46594736"/>
        <c:crosses val="autoZero"/>
        <c:crossBetween val="midCat"/>
      </c:valAx>
      <c:valAx>
        <c:axId val="-4465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4660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800" b="0" i="0" baseline="0">
                <a:effectLst/>
              </a:rPr>
              <a:t>Comparaison entre TriBulle et TriBulleOpt aux pires cas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 Bulles'!$C$47</c:f>
              <c:strCache>
                <c:ptCount val="1"/>
                <c:pt idx="0">
                  <c:v>Tri à bulles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'Tri Bulles'!$B$48:$B$62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'Tri Bulles'!$C$48:$C$62</c:f>
              <c:numCache>
                <c:formatCode>General</c:formatCode>
                <c:ptCount val="15"/>
                <c:pt idx="0">
                  <c:v>7.99</c:v>
                </c:pt>
                <c:pt idx="1">
                  <c:v>30.44</c:v>
                </c:pt>
                <c:pt idx="2">
                  <c:v>56.6</c:v>
                </c:pt>
                <c:pt idx="3">
                  <c:v>96.09</c:v>
                </c:pt>
                <c:pt idx="4">
                  <c:v>152.32</c:v>
                </c:pt>
                <c:pt idx="5">
                  <c:v>212.27</c:v>
                </c:pt>
                <c:pt idx="6">
                  <c:v>310.27999999999997</c:v>
                </c:pt>
                <c:pt idx="7">
                  <c:v>392.92</c:v>
                </c:pt>
                <c:pt idx="8">
                  <c:v>495.49</c:v>
                </c:pt>
                <c:pt idx="9">
                  <c:v>608.78</c:v>
                </c:pt>
                <c:pt idx="10">
                  <c:v>2537.58</c:v>
                </c:pt>
                <c:pt idx="11">
                  <c:v>5605.53</c:v>
                </c:pt>
                <c:pt idx="12">
                  <c:v>10058.98</c:v>
                </c:pt>
                <c:pt idx="13">
                  <c:v>15728.48</c:v>
                </c:pt>
                <c:pt idx="14">
                  <c:v>62773.07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'Tri Bulles'!$D$47</c:f>
              <c:strCache>
                <c:ptCount val="1"/>
                <c:pt idx="0">
                  <c:v>Tri à bulles Optimisé 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'Tri Bulles'!$B$48:$B$62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'Tri Bulles'!$D$48:$D$62</c:f>
              <c:numCache>
                <c:formatCode>General</c:formatCode>
                <c:ptCount val="15"/>
                <c:pt idx="0">
                  <c:v>5.48</c:v>
                </c:pt>
                <c:pt idx="1">
                  <c:v>21.87</c:v>
                </c:pt>
                <c:pt idx="2">
                  <c:v>49.76</c:v>
                </c:pt>
                <c:pt idx="3">
                  <c:v>89.55</c:v>
                </c:pt>
                <c:pt idx="4">
                  <c:v>113.49</c:v>
                </c:pt>
                <c:pt idx="5">
                  <c:v>160.16999999999999</c:v>
                </c:pt>
                <c:pt idx="6">
                  <c:v>215.12</c:v>
                </c:pt>
                <c:pt idx="7">
                  <c:v>287.18</c:v>
                </c:pt>
                <c:pt idx="8">
                  <c:v>362.35</c:v>
                </c:pt>
                <c:pt idx="9">
                  <c:v>457.34</c:v>
                </c:pt>
                <c:pt idx="10">
                  <c:v>1772.74</c:v>
                </c:pt>
                <c:pt idx="11">
                  <c:v>4102.93</c:v>
                </c:pt>
                <c:pt idx="12">
                  <c:v>7244.61</c:v>
                </c:pt>
                <c:pt idx="13">
                  <c:v>11513.43</c:v>
                </c:pt>
                <c:pt idx="14">
                  <c:v>46216.97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3416704"/>
        <c:axId val="-453409088"/>
      </c:scatterChart>
      <c:valAx>
        <c:axId val="-4534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53409088"/>
        <c:crosses val="autoZero"/>
        <c:crossBetween val="midCat"/>
      </c:valAx>
      <c:valAx>
        <c:axId val="-4534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5341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Graphe </a:t>
            </a:r>
            <a:r>
              <a:rPr lang="fr-FR" sz="1600" b="0" i="0" u="none" strike="noStrike" cap="none" normalizeH="0" baseline="0">
                <a:effectLst/>
              </a:rPr>
              <a:t>des  variations de la complexité de cinq méthodes au meilleur cas</a:t>
            </a:r>
          </a:p>
          <a:p>
            <a:pPr>
              <a:defRPr/>
            </a:pPr>
            <a:r>
              <a:rPr lang="fr-FR" sz="1600" b="0" i="0" u="none" strike="noStrike" cap="none" normalizeH="0" baseline="0">
                <a:effectLst/>
              </a:rPr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Comparaison!$C$94</c:f>
              <c:strCache>
                <c:ptCount val="1"/>
                <c:pt idx="0">
                  <c:v>Tri à bulles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Comparaison!$B$95:$B$109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Comparaison!$C$95:$C$109</c:f>
              <c:numCache>
                <c:formatCode>0.00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Comparaison!$D$94</c:f>
              <c:strCache>
                <c:ptCount val="1"/>
                <c:pt idx="0">
                  <c:v>Tri à bulles Optimisé 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Comparaison!$B$95:$B$109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Comparaison!$D$95:$D$109</c:f>
              <c:numCache>
                <c:formatCode>0.00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Comparaison!$E$94</c:f>
              <c:strCache>
                <c:ptCount val="1"/>
                <c:pt idx="0">
                  <c:v>Tri  gnome</c:v>
                </c:pt>
              </c:strCache>
            </c:strRef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Comparaison!$B$95:$B$109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Comparaison!$E$95:$E$109</c:f>
              <c:numCache>
                <c:formatCode>0.00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Comparaison!$F$94</c:f>
              <c:strCache>
                <c:ptCount val="1"/>
                <c:pt idx="0">
                  <c:v>Tri Distribution</c:v>
                </c:pt>
              </c:strCache>
            </c:strRef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Comparaison!$B$95:$B$109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Comparaison!$F$95:$F$109</c:f>
              <c:numCache>
                <c:formatCode>0.00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Comparaison!$G$94</c:f>
              <c:strCache>
                <c:ptCount val="1"/>
                <c:pt idx="0">
                  <c:v>Tri rapide</c:v>
                </c:pt>
              </c:strCache>
            </c:strRef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Comparaison!$B$95:$B$109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Comparaison!$G$95:$G$109</c:f>
              <c:numCache>
                <c:formatCode>0.00</c:formatCode>
                <c:ptCount val="15"/>
                <c:pt idx="0">
                  <c:v>3000</c:v>
                </c:pt>
                <c:pt idx="1">
                  <c:v>6602.0599913279621</c:v>
                </c:pt>
                <c:pt idx="2">
                  <c:v>10431.363764158988</c:v>
                </c:pt>
                <c:pt idx="3">
                  <c:v>14408.23996531185</c:v>
                </c:pt>
                <c:pt idx="4">
                  <c:v>18494.850021680093</c:v>
                </c:pt>
                <c:pt idx="5">
                  <c:v>22668.907502301859</c:v>
                </c:pt>
                <c:pt idx="6">
                  <c:v>26915.686280099799</c:v>
                </c:pt>
                <c:pt idx="7">
                  <c:v>31224.719895935552</c:v>
                </c:pt>
                <c:pt idx="8">
                  <c:v>35588.182584953924</c:v>
                </c:pt>
                <c:pt idx="9">
                  <c:v>40000</c:v>
                </c:pt>
                <c:pt idx="10">
                  <c:v>86020.599913279628</c:v>
                </c:pt>
                <c:pt idx="11">
                  <c:v>134313.63764158988</c:v>
                </c:pt>
                <c:pt idx="12">
                  <c:v>184082.39965311851</c:v>
                </c:pt>
                <c:pt idx="13">
                  <c:v>234948.50021680092</c:v>
                </c:pt>
                <c:pt idx="14">
                  <c:v>500000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Comparaison!$H$94</c:f>
              <c:strCache>
                <c:ptCount val="1"/>
                <c:pt idx="0">
                  <c:v>Tri Tas</c:v>
                </c:pt>
              </c:strCache>
            </c:strRef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Comparaison!$B$95:$B$109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Comparaison!$H$95:$H$109</c:f>
              <c:numCache>
                <c:formatCode>0.00</c:formatCode>
                <c:ptCount val="15"/>
                <c:pt idx="0">
                  <c:v>3000</c:v>
                </c:pt>
                <c:pt idx="1">
                  <c:v>6602.0599913279621</c:v>
                </c:pt>
                <c:pt idx="2">
                  <c:v>10431.363764158988</c:v>
                </c:pt>
                <c:pt idx="3">
                  <c:v>14408.23996531185</c:v>
                </c:pt>
                <c:pt idx="4">
                  <c:v>18494.850021680093</c:v>
                </c:pt>
                <c:pt idx="5">
                  <c:v>22668.907502301859</c:v>
                </c:pt>
                <c:pt idx="6">
                  <c:v>26915.686280099799</c:v>
                </c:pt>
                <c:pt idx="7">
                  <c:v>31224.719895935552</c:v>
                </c:pt>
                <c:pt idx="8">
                  <c:v>35588.182584953924</c:v>
                </c:pt>
                <c:pt idx="9">
                  <c:v>40000</c:v>
                </c:pt>
                <c:pt idx="10">
                  <c:v>86020.599913279628</c:v>
                </c:pt>
                <c:pt idx="11">
                  <c:v>134313.63764158988</c:v>
                </c:pt>
                <c:pt idx="12">
                  <c:v>184082.39965311851</c:v>
                </c:pt>
                <c:pt idx="13">
                  <c:v>234948.50021680092</c:v>
                </c:pt>
                <c:pt idx="14">
                  <c:v>500000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6602896"/>
        <c:axId val="-446602352"/>
      </c:scatterChart>
      <c:valAx>
        <c:axId val="-44660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46602352"/>
        <c:crosses val="autoZero"/>
        <c:crossBetween val="midCat"/>
      </c:valAx>
      <c:valAx>
        <c:axId val="-4466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4660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fr-FR" sz="1800" b="0" i="0" baseline="0">
                <a:effectLst/>
              </a:rPr>
              <a:t>Graphe des  variations de la complexité de cinq méthodes au pire cas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cap="none" spc="5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Comparaison!$C$115</c:f>
              <c:strCache>
                <c:ptCount val="1"/>
                <c:pt idx="0">
                  <c:v>Tri à bulles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Comparaison!$B$116:$B$130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Comparaison!$C$116:$C$130</c:f>
              <c:numCache>
                <c:formatCode>0.00</c:formatCode>
                <c:ptCount val="15"/>
                <c:pt idx="0">
                  <c:v>1000000</c:v>
                </c:pt>
                <c:pt idx="1">
                  <c:v>4000000</c:v>
                </c:pt>
                <c:pt idx="2">
                  <c:v>9000000</c:v>
                </c:pt>
                <c:pt idx="3">
                  <c:v>16000000</c:v>
                </c:pt>
                <c:pt idx="4">
                  <c:v>25000000</c:v>
                </c:pt>
                <c:pt idx="5">
                  <c:v>36000000</c:v>
                </c:pt>
                <c:pt idx="6">
                  <c:v>49000000</c:v>
                </c:pt>
                <c:pt idx="7">
                  <c:v>64000000</c:v>
                </c:pt>
                <c:pt idx="8">
                  <c:v>81000000</c:v>
                </c:pt>
                <c:pt idx="9">
                  <c:v>100000000</c:v>
                </c:pt>
                <c:pt idx="10">
                  <c:v>400000000</c:v>
                </c:pt>
                <c:pt idx="11">
                  <c:v>900000000</c:v>
                </c:pt>
                <c:pt idx="12">
                  <c:v>1600000000</c:v>
                </c:pt>
                <c:pt idx="13">
                  <c:v>2500000000</c:v>
                </c:pt>
                <c:pt idx="14">
                  <c:v>10000000000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Comparaison!$D$115</c:f>
              <c:strCache>
                <c:ptCount val="1"/>
                <c:pt idx="0">
                  <c:v>Tri à bulles Optimisé 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Comparaison!$B$116:$B$130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Comparaison!$D$116:$D$130</c:f>
              <c:numCache>
                <c:formatCode>0.00</c:formatCode>
                <c:ptCount val="15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199990000</c:v>
                </c:pt>
                <c:pt idx="11">
                  <c:v>449985000</c:v>
                </c:pt>
                <c:pt idx="12">
                  <c:v>799980000</c:v>
                </c:pt>
                <c:pt idx="13">
                  <c:v>1249975000</c:v>
                </c:pt>
                <c:pt idx="14">
                  <c:v>4999950000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Comparaison!$E$115</c:f>
              <c:strCache>
                <c:ptCount val="1"/>
                <c:pt idx="0">
                  <c:v>Tri  gnome</c:v>
                </c:pt>
              </c:strCache>
            </c:strRef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Comparaison!$B$116:$B$130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Comparaison!$E$116:$E$130</c:f>
              <c:numCache>
                <c:formatCode>0.00</c:formatCode>
                <c:ptCount val="15"/>
                <c:pt idx="0">
                  <c:v>1000000</c:v>
                </c:pt>
                <c:pt idx="1">
                  <c:v>4000000</c:v>
                </c:pt>
                <c:pt idx="2">
                  <c:v>9000000</c:v>
                </c:pt>
                <c:pt idx="3">
                  <c:v>16000000</c:v>
                </c:pt>
                <c:pt idx="4">
                  <c:v>25000000</c:v>
                </c:pt>
                <c:pt idx="5">
                  <c:v>36000000</c:v>
                </c:pt>
                <c:pt idx="6">
                  <c:v>49000000</c:v>
                </c:pt>
                <c:pt idx="7">
                  <c:v>64000000</c:v>
                </c:pt>
                <c:pt idx="8">
                  <c:v>81000000</c:v>
                </c:pt>
                <c:pt idx="9">
                  <c:v>100000000</c:v>
                </c:pt>
                <c:pt idx="10">
                  <c:v>400000000</c:v>
                </c:pt>
                <c:pt idx="11">
                  <c:v>900000000</c:v>
                </c:pt>
                <c:pt idx="12">
                  <c:v>1600000000</c:v>
                </c:pt>
                <c:pt idx="13">
                  <c:v>2500000000</c:v>
                </c:pt>
                <c:pt idx="14">
                  <c:v>10000000000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Comparaison!$F$115</c:f>
              <c:strCache>
                <c:ptCount val="1"/>
                <c:pt idx="0">
                  <c:v>Tri Distribution</c:v>
                </c:pt>
              </c:strCache>
            </c:strRef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Comparaison!$B$116:$B$130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Comparaison!$F$116:$F$130</c:f>
              <c:numCache>
                <c:formatCode>0.00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Comparaison!$G$115</c:f>
              <c:strCache>
                <c:ptCount val="1"/>
                <c:pt idx="0">
                  <c:v>Tri rapide</c:v>
                </c:pt>
              </c:strCache>
            </c:strRef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Comparaison!$B$116:$B$130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Comparaison!$G$116:$G$130</c:f>
              <c:numCache>
                <c:formatCode>0.00</c:formatCode>
                <c:ptCount val="15"/>
                <c:pt idx="0">
                  <c:v>1000000</c:v>
                </c:pt>
                <c:pt idx="1">
                  <c:v>4000000</c:v>
                </c:pt>
                <c:pt idx="2">
                  <c:v>9000000</c:v>
                </c:pt>
                <c:pt idx="3">
                  <c:v>16000000</c:v>
                </c:pt>
                <c:pt idx="4">
                  <c:v>25000000</c:v>
                </c:pt>
                <c:pt idx="5">
                  <c:v>36000000</c:v>
                </c:pt>
                <c:pt idx="6">
                  <c:v>49000000</c:v>
                </c:pt>
                <c:pt idx="7">
                  <c:v>64000000</c:v>
                </c:pt>
                <c:pt idx="8">
                  <c:v>81000000</c:v>
                </c:pt>
                <c:pt idx="9">
                  <c:v>100000000</c:v>
                </c:pt>
                <c:pt idx="10">
                  <c:v>400000000</c:v>
                </c:pt>
                <c:pt idx="11">
                  <c:v>900000000</c:v>
                </c:pt>
                <c:pt idx="12">
                  <c:v>1600000000</c:v>
                </c:pt>
                <c:pt idx="13">
                  <c:v>2500000000</c:v>
                </c:pt>
                <c:pt idx="14">
                  <c:v>10000000000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Comparaison!$H$115</c:f>
              <c:strCache>
                <c:ptCount val="1"/>
                <c:pt idx="0">
                  <c:v>Tri Tas</c:v>
                </c:pt>
              </c:strCache>
            </c:strRef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Comparaison!$B$116:$B$130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Comparaison!$H$116:$H$130</c:f>
              <c:numCache>
                <c:formatCode>0.00</c:formatCode>
                <c:ptCount val="15"/>
                <c:pt idx="0">
                  <c:v>3000</c:v>
                </c:pt>
                <c:pt idx="1">
                  <c:v>6602.0599913279621</c:v>
                </c:pt>
                <c:pt idx="2">
                  <c:v>10431.363764158988</c:v>
                </c:pt>
                <c:pt idx="3">
                  <c:v>14408.23996531185</c:v>
                </c:pt>
                <c:pt idx="4">
                  <c:v>18494.850021680093</c:v>
                </c:pt>
                <c:pt idx="5">
                  <c:v>22668.907502301859</c:v>
                </c:pt>
                <c:pt idx="6">
                  <c:v>26915.686280099799</c:v>
                </c:pt>
                <c:pt idx="7">
                  <c:v>31224.719895935552</c:v>
                </c:pt>
                <c:pt idx="8">
                  <c:v>35588.182584953924</c:v>
                </c:pt>
                <c:pt idx="9">
                  <c:v>40000</c:v>
                </c:pt>
                <c:pt idx="10">
                  <c:v>86020.599913279628</c:v>
                </c:pt>
                <c:pt idx="11">
                  <c:v>134313.63764158988</c:v>
                </c:pt>
                <c:pt idx="12">
                  <c:v>184082.39965311851</c:v>
                </c:pt>
                <c:pt idx="13">
                  <c:v>234948.50021680092</c:v>
                </c:pt>
                <c:pt idx="14">
                  <c:v>500000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6594192"/>
        <c:axId val="-446596912"/>
      </c:scatterChart>
      <c:valAx>
        <c:axId val="-4465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46596912"/>
        <c:crosses val="autoZero"/>
        <c:crossBetween val="midCat"/>
      </c:valAx>
      <c:valAx>
        <c:axId val="-4465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4659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600" b="0" i="0" u="none" strike="noStrike" cap="none" normalizeH="0" baseline="0"/>
              <a:t>Graphe de variation de temps d’exécution T(N) au meilleur cas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 Gnome '!$C$4</c:f>
              <c:strCache>
                <c:ptCount val="1"/>
                <c:pt idx="0">
                  <c:v>T(N) au Meilleur  cas 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'Tri Gnome '!$B$5:$B$19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'Tri Gnome '!$C$5:$C$19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0.06</c:v>
                </c:pt>
                <c:pt idx="11">
                  <c:v>0.1</c:v>
                </c:pt>
                <c:pt idx="12">
                  <c:v>0.13</c:v>
                </c:pt>
                <c:pt idx="13">
                  <c:v>0.16</c:v>
                </c:pt>
                <c:pt idx="14">
                  <c:v>0.32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3403648"/>
        <c:axId val="-453418336"/>
      </c:scatterChart>
      <c:valAx>
        <c:axId val="-4534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53418336"/>
        <c:crosses val="autoZero"/>
        <c:crossBetween val="midCat"/>
      </c:valAx>
      <c:valAx>
        <c:axId val="-4534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5340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600" b="0" i="0" u="none" strike="noStrike" cap="none" normalizeH="0" baseline="0">
                <a:effectLst/>
              </a:rPr>
              <a:t>Graphe de variation de temps d’exécution T(N) </a:t>
            </a:r>
            <a:r>
              <a:rPr lang="en-US"/>
              <a:t>au Pire cas </a:t>
            </a:r>
          </a:p>
        </c:rich>
      </c:tx>
      <c:layout>
        <c:manualLayout>
          <c:xMode val="edge"/>
          <c:yMode val="edge"/>
          <c:x val="0.163194444444444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013648293963255"/>
          <c:y val="0.19738197853810188"/>
          <c:w val="0.82686351706036743"/>
          <c:h val="0.709591353164187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'Tri Gnome '!$C$21</c:f>
              <c:strCache>
                <c:ptCount val="1"/>
                <c:pt idx="0">
                  <c:v>T(N) au Pire cas 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'Tri Gnome '!$B$22:$B$36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'Tri Gnome '!$C$22:$C$36</c:f>
              <c:numCache>
                <c:formatCode>General</c:formatCode>
                <c:ptCount val="15"/>
                <c:pt idx="0">
                  <c:v>7.88</c:v>
                </c:pt>
                <c:pt idx="1">
                  <c:v>32.520000000000003</c:v>
                </c:pt>
                <c:pt idx="2">
                  <c:v>69.02</c:v>
                </c:pt>
                <c:pt idx="3">
                  <c:v>112.88</c:v>
                </c:pt>
                <c:pt idx="4">
                  <c:v>154.34</c:v>
                </c:pt>
                <c:pt idx="5">
                  <c:v>226.97</c:v>
                </c:pt>
                <c:pt idx="6">
                  <c:v>302.51</c:v>
                </c:pt>
                <c:pt idx="7">
                  <c:v>393.15</c:v>
                </c:pt>
                <c:pt idx="8">
                  <c:v>501.53</c:v>
                </c:pt>
                <c:pt idx="9">
                  <c:v>611.86</c:v>
                </c:pt>
                <c:pt idx="10">
                  <c:v>2541.79</c:v>
                </c:pt>
                <c:pt idx="11">
                  <c:v>5745.57</c:v>
                </c:pt>
                <c:pt idx="12">
                  <c:v>10445.01</c:v>
                </c:pt>
                <c:pt idx="13">
                  <c:v>16297.03</c:v>
                </c:pt>
                <c:pt idx="14">
                  <c:v>65440.03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3416160"/>
        <c:axId val="-453411808"/>
      </c:scatterChart>
      <c:valAx>
        <c:axId val="-45341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53411808"/>
        <c:crosses val="autoZero"/>
        <c:crossBetween val="midCat"/>
      </c:valAx>
      <c:valAx>
        <c:axId val="-4534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5341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 </a:t>
            </a:r>
            <a:r>
              <a:rPr lang="fr-FR" sz="1800" b="0" i="0" baseline="0">
                <a:effectLst/>
              </a:rPr>
              <a:t>Graphe de variation de temps d’exécution T(N) au meilleur cas et au pire cas</a:t>
            </a:r>
            <a:endParaRPr lang="fr-FR" sz="1600">
              <a:effectLst/>
            </a:endParaRPr>
          </a:p>
        </c:rich>
      </c:tx>
      <c:layout>
        <c:manualLayout>
          <c:xMode val="edge"/>
          <c:yMode val="edge"/>
          <c:x val="0.10223413965146248"/>
          <c:y val="2.5117735263685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 Gnome '!$C$4</c:f>
              <c:strCache>
                <c:ptCount val="1"/>
                <c:pt idx="0">
                  <c:v>T(N) au Meilleur  cas 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'Tri Gnome '!$B$5:$B$19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'Tri Gnome '!$C$5:$C$19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0.06</c:v>
                </c:pt>
                <c:pt idx="11">
                  <c:v>0.1</c:v>
                </c:pt>
                <c:pt idx="12">
                  <c:v>0.13</c:v>
                </c:pt>
                <c:pt idx="13">
                  <c:v>0.16</c:v>
                </c:pt>
                <c:pt idx="14">
                  <c:v>0.32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'Tri Gnome '!$D$4</c:f>
              <c:strCache>
                <c:ptCount val="1"/>
                <c:pt idx="0">
                  <c:v>T(N) au Pire cas 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'Tri Gnome '!$B$5:$B$19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'Tri Gnome '!$D$5:$D$19</c:f>
              <c:numCache>
                <c:formatCode>General</c:formatCode>
                <c:ptCount val="15"/>
                <c:pt idx="0">
                  <c:v>7.88</c:v>
                </c:pt>
                <c:pt idx="1">
                  <c:v>32.520000000000003</c:v>
                </c:pt>
                <c:pt idx="2">
                  <c:v>69.02</c:v>
                </c:pt>
                <c:pt idx="3">
                  <c:v>112.88</c:v>
                </c:pt>
                <c:pt idx="4">
                  <c:v>154.34</c:v>
                </c:pt>
                <c:pt idx="5">
                  <c:v>226.97</c:v>
                </c:pt>
                <c:pt idx="6">
                  <c:v>302.51</c:v>
                </c:pt>
                <c:pt idx="7">
                  <c:v>393.15</c:v>
                </c:pt>
                <c:pt idx="8">
                  <c:v>501.53</c:v>
                </c:pt>
                <c:pt idx="9">
                  <c:v>611.86</c:v>
                </c:pt>
                <c:pt idx="10">
                  <c:v>2541.79</c:v>
                </c:pt>
                <c:pt idx="11">
                  <c:v>5745.57</c:v>
                </c:pt>
                <c:pt idx="12">
                  <c:v>10445.01</c:v>
                </c:pt>
                <c:pt idx="13">
                  <c:v>16297.03</c:v>
                </c:pt>
                <c:pt idx="14">
                  <c:v>65440.03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3411264"/>
        <c:axId val="-453414528"/>
      </c:scatterChart>
      <c:valAx>
        <c:axId val="-45341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53414528"/>
        <c:crosses val="autoZero"/>
        <c:crossBetween val="midCat"/>
      </c:valAx>
      <c:valAx>
        <c:axId val="-4534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5341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fr-FR" sz="1800" b="0" i="0" baseline="0">
                <a:effectLst/>
              </a:rPr>
              <a:t>Graphe de variation de temps d’exécution T(N) au meilleur cas et au pire cas</a:t>
            </a:r>
            <a:endParaRPr lang="fr-F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cap="none" spc="5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 par distribution'!$C$5</c:f>
              <c:strCache>
                <c:ptCount val="1"/>
                <c:pt idx="0">
                  <c:v>T(N) au Meilleur  cas 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'Tri par distribution'!$B$6:$B$20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'Tri par distribution'!$C$6:$C$20</c:f>
              <c:numCache>
                <c:formatCode>General</c:formatCode>
                <c:ptCount val="15"/>
                <c:pt idx="0">
                  <c:v>0.33</c:v>
                </c:pt>
                <c:pt idx="1">
                  <c:v>0.67</c:v>
                </c:pt>
                <c:pt idx="2">
                  <c:v>1.02</c:v>
                </c:pt>
                <c:pt idx="3">
                  <c:v>1.37</c:v>
                </c:pt>
                <c:pt idx="4">
                  <c:v>1.76</c:v>
                </c:pt>
                <c:pt idx="5">
                  <c:v>2.16</c:v>
                </c:pt>
                <c:pt idx="6">
                  <c:v>2.58</c:v>
                </c:pt>
                <c:pt idx="7">
                  <c:v>2.82</c:v>
                </c:pt>
                <c:pt idx="8">
                  <c:v>3.16</c:v>
                </c:pt>
                <c:pt idx="9">
                  <c:v>3.48</c:v>
                </c:pt>
                <c:pt idx="10">
                  <c:v>7.38</c:v>
                </c:pt>
                <c:pt idx="11">
                  <c:v>8.69</c:v>
                </c:pt>
                <c:pt idx="12">
                  <c:v>11.54</c:v>
                </c:pt>
                <c:pt idx="13">
                  <c:v>14.45</c:v>
                </c:pt>
                <c:pt idx="14">
                  <c:v>29.43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'Tri par distribution'!$D$5</c:f>
              <c:strCache>
                <c:ptCount val="1"/>
                <c:pt idx="0">
                  <c:v>T(N) au Pire cas 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'Tri par distribution'!$B$6:$B$20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'Tri par distribution'!$D$6:$D$20</c:f>
              <c:numCache>
                <c:formatCode>General</c:formatCode>
                <c:ptCount val="15"/>
                <c:pt idx="0">
                  <c:v>0.33</c:v>
                </c:pt>
                <c:pt idx="1">
                  <c:v>0.69</c:v>
                </c:pt>
                <c:pt idx="2">
                  <c:v>1.0900000000000001</c:v>
                </c:pt>
                <c:pt idx="3">
                  <c:v>1.46</c:v>
                </c:pt>
                <c:pt idx="4">
                  <c:v>1.74</c:v>
                </c:pt>
                <c:pt idx="5">
                  <c:v>2.09</c:v>
                </c:pt>
                <c:pt idx="6">
                  <c:v>2.4300000000000002</c:v>
                </c:pt>
                <c:pt idx="7">
                  <c:v>2.84</c:v>
                </c:pt>
                <c:pt idx="8">
                  <c:v>3.19</c:v>
                </c:pt>
                <c:pt idx="9">
                  <c:v>3.54</c:v>
                </c:pt>
                <c:pt idx="10">
                  <c:v>6.89</c:v>
                </c:pt>
                <c:pt idx="11">
                  <c:v>9.85</c:v>
                </c:pt>
                <c:pt idx="12">
                  <c:v>11.58</c:v>
                </c:pt>
                <c:pt idx="13">
                  <c:v>14.39</c:v>
                </c:pt>
                <c:pt idx="14">
                  <c:v>29.22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3415616"/>
        <c:axId val="-453415072"/>
      </c:scatterChart>
      <c:valAx>
        <c:axId val="-4534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53415072"/>
        <c:crosses val="autoZero"/>
        <c:crossBetween val="midCat"/>
      </c:valAx>
      <c:valAx>
        <c:axId val="-4534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5341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800" b="0" i="0" baseline="0">
                <a:effectLst/>
              </a:rPr>
              <a:t>Graphe de variation de temps d’exécution T(N) au meilleur cas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 par distribution'!$C$25</c:f>
              <c:strCache>
                <c:ptCount val="1"/>
                <c:pt idx="0">
                  <c:v>T(N) au Meilleur  cas 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'Tri par distribution'!$B$26:$B$40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'Tri par distribution'!$C$26:$C$40</c:f>
              <c:numCache>
                <c:formatCode>General</c:formatCode>
                <c:ptCount val="15"/>
                <c:pt idx="0">
                  <c:v>0.33</c:v>
                </c:pt>
                <c:pt idx="1">
                  <c:v>0.67</c:v>
                </c:pt>
                <c:pt idx="2">
                  <c:v>1.02</c:v>
                </c:pt>
                <c:pt idx="3">
                  <c:v>1.37</c:v>
                </c:pt>
                <c:pt idx="4">
                  <c:v>1.76</c:v>
                </c:pt>
                <c:pt idx="5">
                  <c:v>2.16</c:v>
                </c:pt>
                <c:pt idx="6">
                  <c:v>2.58</c:v>
                </c:pt>
                <c:pt idx="7">
                  <c:v>2.82</c:v>
                </c:pt>
                <c:pt idx="8">
                  <c:v>3.16</c:v>
                </c:pt>
                <c:pt idx="9">
                  <c:v>3.48</c:v>
                </c:pt>
                <c:pt idx="10">
                  <c:v>7.38</c:v>
                </c:pt>
                <c:pt idx="11">
                  <c:v>8.69</c:v>
                </c:pt>
                <c:pt idx="12">
                  <c:v>11.54</c:v>
                </c:pt>
                <c:pt idx="13">
                  <c:v>14.45</c:v>
                </c:pt>
                <c:pt idx="14">
                  <c:v>29.43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3412896"/>
        <c:axId val="-453412352"/>
      </c:scatterChart>
      <c:valAx>
        <c:axId val="-45341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53412352"/>
        <c:crosses val="autoZero"/>
        <c:crossBetween val="midCat"/>
      </c:valAx>
      <c:valAx>
        <c:axId val="-4534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5341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800" b="0" i="0" baseline="0">
                <a:effectLst/>
              </a:rPr>
              <a:t>Graphe de variation de temps d’exécution T(N) au pire cas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 par distribution'!$C$45</c:f>
              <c:strCache>
                <c:ptCount val="1"/>
                <c:pt idx="0">
                  <c:v>T(N) au Pire cas 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'Tri par distribution'!$B$46:$B$60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'Tri par distribution'!$C$46:$C$60</c:f>
              <c:numCache>
                <c:formatCode>General</c:formatCode>
                <c:ptCount val="15"/>
                <c:pt idx="0">
                  <c:v>0.33</c:v>
                </c:pt>
                <c:pt idx="1">
                  <c:v>0.69</c:v>
                </c:pt>
                <c:pt idx="2">
                  <c:v>1.0900000000000001</c:v>
                </c:pt>
                <c:pt idx="3">
                  <c:v>1.46</c:v>
                </c:pt>
                <c:pt idx="4">
                  <c:v>1.74</c:v>
                </c:pt>
                <c:pt idx="5">
                  <c:v>2.09</c:v>
                </c:pt>
                <c:pt idx="6">
                  <c:v>2.4300000000000002</c:v>
                </c:pt>
                <c:pt idx="7">
                  <c:v>2.84</c:v>
                </c:pt>
                <c:pt idx="8">
                  <c:v>3.19</c:v>
                </c:pt>
                <c:pt idx="9">
                  <c:v>3.54</c:v>
                </c:pt>
                <c:pt idx="10">
                  <c:v>6.89</c:v>
                </c:pt>
                <c:pt idx="11">
                  <c:v>9.85</c:v>
                </c:pt>
                <c:pt idx="12">
                  <c:v>11.58</c:v>
                </c:pt>
                <c:pt idx="13">
                  <c:v>14.39</c:v>
                </c:pt>
                <c:pt idx="14">
                  <c:v>29.22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8358464"/>
        <c:axId val="-638355744"/>
      </c:scatterChart>
      <c:valAx>
        <c:axId val="-6383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38355744"/>
        <c:crosses val="autoZero"/>
        <c:crossBetween val="midCat"/>
      </c:valAx>
      <c:valAx>
        <c:axId val="-6383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383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800" b="0" i="0" baseline="0">
                <a:effectLst/>
              </a:rPr>
              <a:t>Graphe de variation de temps d’exécution T(N) au meilleur cas et au pire cas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 Rapide '!$C$4</c:f>
              <c:strCache>
                <c:ptCount val="1"/>
                <c:pt idx="0">
                  <c:v>Meilleur cas 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'Tri Rapide '!$B$5:$B$19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'Tri Rapide '!$C$5:$C$19</c:f>
              <c:numCache>
                <c:formatCode>General</c:formatCode>
                <c:ptCount val="15"/>
                <c:pt idx="0">
                  <c:v>0.04</c:v>
                </c:pt>
                <c:pt idx="1">
                  <c:v>0.08</c:v>
                </c:pt>
                <c:pt idx="2">
                  <c:v>0.13</c:v>
                </c:pt>
                <c:pt idx="3">
                  <c:v>0.17</c:v>
                </c:pt>
                <c:pt idx="4">
                  <c:v>0.23</c:v>
                </c:pt>
                <c:pt idx="5">
                  <c:v>0.28999999999999998</c:v>
                </c:pt>
                <c:pt idx="6">
                  <c:v>0.32</c:v>
                </c:pt>
                <c:pt idx="7">
                  <c:v>0.35</c:v>
                </c:pt>
                <c:pt idx="8">
                  <c:v>0.41</c:v>
                </c:pt>
                <c:pt idx="9">
                  <c:v>0.47</c:v>
                </c:pt>
                <c:pt idx="10">
                  <c:v>1.01</c:v>
                </c:pt>
                <c:pt idx="11">
                  <c:v>1.53</c:v>
                </c:pt>
                <c:pt idx="12">
                  <c:v>2.14</c:v>
                </c:pt>
                <c:pt idx="13">
                  <c:v>2.81</c:v>
                </c:pt>
                <c:pt idx="14">
                  <c:v>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'Tri Rapide '!$D$4</c:f>
              <c:strCache>
                <c:ptCount val="1"/>
                <c:pt idx="0">
                  <c:v>pire cas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'Tri Rapide '!$B$5:$B$19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100000</c:v>
                </c:pt>
              </c:numCache>
            </c:numRef>
          </c:xVal>
          <c:yVal>
            <c:numRef>
              <c:f>'Tri Rapide '!$D$5:$D$19</c:f>
              <c:numCache>
                <c:formatCode>General</c:formatCode>
                <c:ptCount val="15"/>
                <c:pt idx="0">
                  <c:v>0.06</c:v>
                </c:pt>
                <c:pt idx="1">
                  <c:v>0.12</c:v>
                </c:pt>
                <c:pt idx="2">
                  <c:v>0.18</c:v>
                </c:pt>
                <c:pt idx="3">
                  <c:v>0.23</c:v>
                </c:pt>
                <c:pt idx="4">
                  <c:v>0.28999999999999998</c:v>
                </c:pt>
                <c:pt idx="5">
                  <c:v>0.35</c:v>
                </c:pt>
                <c:pt idx="6">
                  <c:v>0.42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0.61</c:v>
                </c:pt>
                <c:pt idx="10">
                  <c:v>1.05</c:v>
                </c:pt>
                <c:pt idx="11">
                  <c:v>1.58</c:v>
                </c:pt>
                <c:pt idx="12">
                  <c:v>2.19</c:v>
                </c:pt>
                <c:pt idx="13">
                  <c:v>2.83</c:v>
                </c:pt>
                <c:pt idx="14">
                  <c:v>6.6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8360096"/>
        <c:axId val="-638359552"/>
      </c:scatterChart>
      <c:valAx>
        <c:axId val="-63836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38359552"/>
        <c:crosses val="autoZero"/>
        <c:crossBetween val="midCat"/>
      </c:valAx>
      <c:valAx>
        <c:axId val="-6383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3836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24</xdr:row>
      <xdr:rowOff>4761</xdr:rowOff>
    </xdr:from>
    <xdr:to>
      <xdr:col>9</xdr:col>
      <xdr:colOff>933449</xdr:colOff>
      <xdr:row>39</xdr:row>
      <xdr:rowOff>180974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46</xdr:row>
      <xdr:rowOff>4761</xdr:rowOff>
    </xdr:from>
    <xdr:to>
      <xdr:col>9</xdr:col>
      <xdr:colOff>895350</xdr:colOff>
      <xdr:row>62</xdr:row>
      <xdr:rowOff>9524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781049</xdr:colOff>
      <xdr:row>39</xdr:row>
      <xdr:rowOff>0</xdr:rowOff>
    </xdr:from>
    <xdr:to>
      <xdr:col>10</xdr:col>
      <xdr:colOff>9524</xdr:colOff>
      <xdr:row>55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771524</xdr:colOff>
      <xdr:row>20</xdr:row>
      <xdr:rowOff>9526</xdr:rowOff>
    </xdr:from>
    <xdr:to>
      <xdr:col>9</xdr:col>
      <xdr:colOff>742949</xdr:colOff>
      <xdr:row>36</xdr:row>
      <xdr:rowOff>14288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742949</xdr:colOff>
      <xdr:row>3</xdr:row>
      <xdr:rowOff>4761</xdr:rowOff>
    </xdr:from>
    <xdr:to>
      <xdr:col>11</xdr:col>
      <xdr:colOff>695324</xdr:colOff>
      <xdr:row>18</xdr:row>
      <xdr:rowOff>180974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4761</xdr:rowOff>
    </xdr:from>
    <xdr:to>
      <xdr:col>11</xdr:col>
      <xdr:colOff>752475</xdr:colOff>
      <xdr:row>20</xdr:row>
      <xdr:rowOff>171450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24</xdr:row>
      <xdr:rowOff>33336</xdr:rowOff>
    </xdr:from>
    <xdr:to>
      <xdr:col>10</xdr:col>
      <xdr:colOff>9525</xdr:colOff>
      <xdr:row>40</xdr:row>
      <xdr:rowOff>9525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</xdr:colOff>
      <xdr:row>42</xdr:row>
      <xdr:rowOff>33337</xdr:rowOff>
    </xdr:from>
    <xdr:to>
      <xdr:col>10</xdr:col>
      <xdr:colOff>28575</xdr:colOff>
      <xdr:row>58</xdr:row>
      <xdr:rowOff>47625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2</xdr:row>
      <xdr:rowOff>223836</xdr:rowOff>
    </xdr:from>
    <xdr:to>
      <xdr:col>10</xdr:col>
      <xdr:colOff>752475</xdr:colOff>
      <xdr:row>19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666750</xdr:colOff>
      <xdr:row>21</xdr:row>
      <xdr:rowOff>42861</xdr:rowOff>
    </xdr:from>
    <xdr:to>
      <xdr:col>9</xdr:col>
      <xdr:colOff>133350</xdr:colOff>
      <xdr:row>37</xdr:row>
      <xdr:rowOff>28574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676275</xdr:colOff>
      <xdr:row>39</xdr:row>
      <xdr:rowOff>176211</xdr:rowOff>
    </xdr:from>
    <xdr:to>
      <xdr:col>9</xdr:col>
      <xdr:colOff>123825</xdr:colOff>
      <xdr:row>55</xdr:row>
      <xdr:rowOff>180974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738186</xdr:colOff>
      <xdr:row>3</xdr:row>
      <xdr:rowOff>4762</xdr:rowOff>
    </xdr:from>
    <xdr:to>
      <xdr:col>11</xdr:col>
      <xdr:colOff>19049</xdr:colOff>
      <xdr:row>19</xdr:row>
      <xdr:rowOff>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819149</xdr:colOff>
      <xdr:row>20</xdr:row>
      <xdr:rowOff>185736</xdr:rowOff>
    </xdr:from>
    <xdr:to>
      <xdr:col>9</xdr:col>
      <xdr:colOff>752474</xdr:colOff>
      <xdr:row>37</xdr:row>
      <xdr:rowOff>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790575</xdr:colOff>
      <xdr:row>38</xdr:row>
      <xdr:rowOff>185736</xdr:rowOff>
    </xdr:from>
    <xdr:to>
      <xdr:col>9</xdr:col>
      <xdr:colOff>752475</xdr:colOff>
      <xdr:row>54</xdr:row>
      <xdr:rowOff>161925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0</xdr:row>
      <xdr:rowOff>80962</xdr:rowOff>
    </xdr:from>
    <xdr:to>
      <xdr:col>15</xdr:col>
      <xdr:colOff>438150</xdr:colOff>
      <xdr:row>21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738186</xdr:colOff>
      <xdr:row>1</xdr:row>
      <xdr:rowOff>14286</xdr:rowOff>
    </xdr:from>
    <xdr:to>
      <xdr:col>23</xdr:col>
      <xdr:colOff>742950</xdr:colOff>
      <xdr:row>22</xdr:row>
      <xdr:rowOff>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428625</xdr:colOff>
      <xdr:row>22</xdr:row>
      <xdr:rowOff>161925</xdr:rowOff>
    </xdr:from>
    <xdr:to>
      <xdr:col>16</xdr:col>
      <xdr:colOff>361950</xdr:colOff>
      <xdr:row>41</xdr:row>
      <xdr:rowOff>161925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404811</xdr:colOff>
      <xdr:row>71</xdr:row>
      <xdr:rowOff>185736</xdr:rowOff>
    </xdr:from>
    <xdr:to>
      <xdr:col>16</xdr:col>
      <xdr:colOff>361950</xdr:colOff>
      <xdr:row>90</xdr:row>
      <xdr:rowOff>114300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45</xdr:row>
      <xdr:rowOff>14286</xdr:rowOff>
    </xdr:from>
    <xdr:to>
      <xdr:col>16</xdr:col>
      <xdr:colOff>419100</xdr:colOff>
      <xdr:row>66</xdr:row>
      <xdr:rowOff>38099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28575</xdr:colOff>
      <xdr:row>92</xdr:row>
      <xdr:rowOff>76201</xdr:rowOff>
    </xdr:from>
    <xdr:to>
      <xdr:col>15</xdr:col>
      <xdr:colOff>314325</xdr:colOff>
      <xdr:row>111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57150</xdr:colOff>
      <xdr:row>113</xdr:row>
      <xdr:rowOff>28575</xdr:rowOff>
    </xdr:from>
    <xdr:to>
      <xdr:col>15</xdr:col>
      <xdr:colOff>352425</xdr:colOff>
      <xdr:row>130</xdr:row>
      <xdr:rowOff>57150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81"/>
  <sheetViews>
    <sheetView topLeftCell="A60" workbookViewId="0">
      <selection activeCell="F74" sqref="F74"/>
    </sheetView>
  </sheetViews>
  <sheetFormatPr baseColWidth="10" defaultRowHeight="15" x14ac:dyDescent="0.25"/>
  <cols>
    <col min="2" max="2" width="11.42578125" customWidth="1"/>
    <col min="3" max="4" width="19.7109375" customWidth="1"/>
    <col min="9" max="10" width="19.7109375" customWidth="1"/>
  </cols>
  <sheetData>
    <row r="3" spans="2:10" ht="18.75" x14ac:dyDescent="0.3">
      <c r="C3" s="2" t="s">
        <v>3</v>
      </c>
      <c r="D3" s="1"/>
      <c r="I3" s="2" t="s">
        <v>6</v>
      </c>
      <c r="J3" s="1"/>
    </row>
    <row r="4" spans="2:10" x14ac:dyDescent="0.25">
      <c r="B4" s="5" t="s">
        <v>0</v>
      </c>
      <c r="C4" s="5" t="s">
        <v>1</v>
      </c>
      <c r="D4" s="5" t="s">
        <v>2</v>
      </c>
      <c r="H4" s="5" t="s">
        <v>0</v>
      </c>
      <c r="I4" s="5" t="s">
        <v>1</v>
      </c>
      <c r="J4" s="5" t="s">
        <v>2</v>
      </c>
    </row>
    <row r="5" spans="2:10" x14ac:dyDescent="0.25">
      <c r="B5" s="5">
        <v>1000</v>
      </c>
      <c r="C5" s="3">
        <v>0</v>
      </c>
      <c r="D5" s="3">
        <v>7.99</v>
      </c>
      <c r="H5" s="5">
        <v>1000</v>
      </c>
      <c r="I5" s="3">
        <v>0</v>
      </c>
      <c r="J5" s="3">
        <v>5.48</v>
      </c>
    </row>
    <row r="6" spans="2:10" x14ac:dyDescent="0.25">
      <c r="B6" s="5">
        <f>B5+1000</f>
        <v>2000</v>
      </c>
      <c r="C6" s="3">
        <v>0.01</v>
      </c>
      <c r="D6" s="3">
        <v>30.44</v>
      </c>
      <c r="H6" s="5">
        <f>H5+1000</f>
        <v>2000</v>
      </c>
      <c r="I6" s="3">
        <v>0.01</v>
      </c>
      <c r="J6" s="3">
        <v>21.87</v>
      </c>
    </row>
    <row r="7" spans="2:10" x14ac:dyDescent="0.25">
      <c r="B7" s="5">
        <f t="shared" ref="B7:B14" si="0">B6+1000</f>
        <v>3000</v>
      </c>
      <c r="C7" s="3">
        <v>0.01</v>
      </c>
      <c r="D7" s="3">
        <v>56.6</v>
      </c>
      <c r="H7" s="5">
        <f t="shared" ref="H7:H14" si="1">H6+1000</f>
        <v>3000</v>
      </c>
      <c r="I7" s="3">
        <v>0.01</v>
      </c>
      <c r="J7" s="3">
        <v>49.76</v>
      </c>
    </row>
    <row r="8" spans="2:10" x14ac:dyDescent="0.25">
      <c r="B8" s="5">
        <f t="shared" si="0"/>
        <v>4000</v>
      </c>
      <c r="C8" s="3">
        <v>0.01</v>
      </c>
      <c r="D8" s="3">
        <v>96.09</v>
      </c>
      <c r="H8" s="5">
        <f t="shared" si="1"/>
        <v>4000</v>
      </c>
      <c r="I8" s="3">
        <v>0.02</v>
      </c>
      <c r="J8" s="3">
        <v>89.55</v>
      </c>
    </row>
    <row r="9" spans="2:10" x14ac:dyDescent="0.25">
      <c r="B9" s="5">
        <f t="shared" si="0"/>
        <v>5000</v>
      </c>
      <c r="C9" s="3">
        <v>0.01</v>
      </c>
      <c r="D9" s="3">
        <v>152.32</v>
      </c>
      <c r="H9" s="5">
        <f t="shared" si="1"/>
        <v>5000</v>
      </c>
      <c r="I9" s="3">
        <v>0.02</v>
      </c>
      <c r="J9" s="3">
        <v>113.49</v>
      </c>
    </row>
    <row r="10" spans="2:10" x14ac:dyDescent="0.25">
      <c r="B10" s="5">
        <f t="shared" si="0"/>
        <v>6000</v>
      </c>
      <c r="C10" s="3">
        <v>0.02</v>
      </c>
      <c r="D10" s="3">
        <v>212.27</v>
      </c>
      <c r="H10" s="5">
        <f t="shared" si="1"/>
        <v>6000</v>
      </c>
      <c r="I10" s="3">
        <v>0.03</v>
      </c>
      <c r="J10" s="3">
        <v>160.16999999999999</v>
      </c>
    </row>
    <row r="11" spans="2:10" x14ac:dyDescent="0.25">
      <c r="B11" s="5">
        <f t="shared" si="0"/>
        <v>7000</v>
      </c>
      <c r="C11" s="3">
        <v>0.02</v>
      </c>
      <c r="D11" s="3">
        <v>310.27999999999997</v>
      </c>
      <c r="H11" s="5">
        <f t="shared" si="1"/>
        <v>7000</v>
      </c>
      <c r="I11" s="3">
        <v>0.03</v>
      </c>
      <c r="J11" s="3">
        <v>215.12</v>
      </c>
    </row>
    <row r="12" spans="2:10" x14ac:dyDescent="0.25">
      <c r="B12" s="5">
        <f t="shared" si="0"/>
        <v>8000</v>
      </c>
      <c r="C12" s="3">
        <v>0.02</v>
      </c>
      <c r="D12" s="3">
        <v>392.92</v>
      </c>
      <c r="H12" s="5">
        <f t="shared" si="1"/>
        <v>8000</v>
      </c>
      <c r="I12" s="3">
        <v>0.03</v>
      </c>
      <c r="J12" s="3">
        <v>287.18</v>
      </c>
    </row>
    <row r="13" spans="2:10" x14ac:dyDescent="0.25">
      <c r="B13" s="5">
        <f t="shared" si="0"/>
        <v>9000</v>
      </c>
      <c r="C13" s="3">
        <v>0.02</v>
      </c>
      <c r="D13" s="3">
        <v>495.49</v>
      </c>
      <c r="H13" s="5">
        <f t="shared" si="1"/>
        <v>9000</v>
      </c>
      <c r="I13" s="3">
        <v>0.03</v>
      </c>
      <c r="J13" s="3">
        <v>362.35</v>
      </c>
    </row>
    <row r="14" spans="2:10" x14ac:dyDescent="0.25">
      <c r="B14" s="5">
        <f t="shared" si="0"/>
        <v>10000</v>
      </c>
      <c r="C14" s="3">
        <v>0.03</v>
      </c>
      <c r="D14" s="3">
        <v>608.78</v>
      </c>
      <c r="H14" s="5">
        <f t="shared" si="1"/>
        <v>10000</v>
      </c>
      <c r="I14" s="3">
        <v>0.04</v>
      </c>
      <c r="J14" s="3">
        <v>457.34</v>
      </c>
    </row>
    <row r="15" spans="2:10" x14ac:dyDescent="0.25">
      <c r="B15" s="5">
        <v>20000</v>
      </c>
      <c r="C15" s="3">
        <v>0.06</v>
      </c>
      <c r="D15" s="3">
        <v>2537.58</v>
      </c>
      <c r="H15" s="5">
        <v>20000</v>
      </c>
      <c r="I15" s="3">
        <v>0.08</v>
      </c>
      <c r="J15" s="3">
        <v>1772.74</v>
      </c>
    </row>
    <row r="16" spans="2:10" x14ac:dyDescent="0.25">
      <c r="B16" s="5">
        <f xml:space="preserve"> B15+10000</f>
        <v>30000</v>
      </c>
      <c r="C16" s="3">
        <v>0.08</v>
      </c>
      <c r="D16" s="3">
        <v>5605.53</v>
      </c>
      <c r="H16" s="5">
        <f xml:space="preserve"> H15+10000</f>
        <v>30000</v>
      </c>
      <c r="I16" s="3">
        <v>0.12</v>
      </c>
      <c r="J16" s="3">
        <v>4102.93</v>
      </c>
    </row>
    <row r="17" spans="2:10" x14ac:dyDescent="0.25">
      <c r="B17" s="5">
        <f t="shared" ref="B17:B18" si="2" xml:space="preserve"> B16+10000</f>
        <v>40000</v>
      </c>
      <c r="C17" s="3">
        <v>0.11</v>
      </c>
      <c r="D17" s="3">
        <v>10058.98</v>
      </c>
      <c r="H17" s="5">
        <f t="shared" ref="H17:H18" si="3" xml:space="preserve"> H16+10000</f>
        <v>40000</v>
      </c>
      <c r="I17" s="3">
        <v>0.16</v>
      </c>
      <c r="J17" s="3">
        <v>7244.61</v>
      </c>
    </row>
    <row r="18" spans="2:10" x14ac:dyDescent="0.25">
      <c r="B18" s="5">
        <f t="shared" si="2"/>
        <v>50000</v>
      </c>
      <c r="C18" s="3">
        <v>0.14000000000000001</v>
      </c>
      <c r="D18" s="3">
        <v>15728.48</v>
      </c>
      <c r="H18" s="5">
        <f t="shared" si="3"/>
        <v>50000</v>
      </c>
      <c r="I18" s="3">
        <v>0.19</v>
      </c>
      <c r="J18" s="3">
        <v>11513.43</v>
      </c>
    </row>
    <row r="19" spans="2:10" x14ac:dyDescent="0.25">
      <c r="B19" s="5">
        <v>100000</v>
      </c>
      <c r="C19" s="3">
        <v>0.3</v>
      </c>
      <c r="D19" s="3">
        <v>62773.07</v>
      </c>
      <c r="H19" s="5">
        <v>100000</v>
      </c>
      <c r="I19" s="3">
        <v>0.4</v>
      </c>
      <c r="J19" s="3">
        <v>46216.97</v>
      </c>
    </row>
    <row r="25" spans="2:10" x14ac:dyDescent="0.25">
      <c r="B25" s="5" t="s">
        <v>0</v>
      </c>
      <c r="C25" s="5" t="s">
        <v>4</v>
      </c>
      <c r="D25" s="5" t="s">
        <v>5</v>
      </c>
    </row>
    <row r="26" spans="2:10" x14ac:dyDescent="0.25">
      <c r="B26" s="5">
        <v>1000</v>
      </c>
      <c r="C26" s="3">
        <v>0</v>
      </c>
      <c r="D26" s="3">
        <v>0</v>
      </c>
    </row>
    <row r="27" spans="2:10" x14ac:dyDescent="0.25">
      <c r="B27" s="5">
        <f t="shared" ref="B27:B35" si="4">B26+1000</f>
        <v>2000</v>
      </c>
      <c r="C27" s="3">
        <v>0.01</v>
      </c>
      <c r="D27" s="3">
        <v>0.01</v>
      </c>
    </row>
    <row r="28" spans="2:10" x14ac:dyDescent="0.25">
      <c r="B28" s="5">
        <f t="shared" si="4"/>
        <v>3000</v>
      </c>
      <c r="C28" s="3">
        <v>0.01</v>
      </c>
      <c r="D28" s="3">
        <v>0.01</v>
      </c>
    </row>
    <row r="29" spans="2:10" x14ac:dyDescent="0.25">
      <c r="B29" s="5">
        <f t="shared" si="4"/>
        <v>4000</v>
      </c>
      <c r="C29" s="3">
        <v>0.01</v>
      </c>
      <c r="D29" s="3">
        <v>0.02</v>
      </c>
    </row>
    <row r="30" spans="2:10" x14ac:dyDescent="0.25">
      <c r="B30" s="5">
        <f t="shared" si="4"/>
        <v>5000</v>
      </c>
      <c r="C30" s="3">
        <v>0.01</v>
      </c>
      <c r="D30" s="3">
        <v>0.02</v>
      </c>
    </row>
    <row r="31" spans="2:10" x14ac:dyDescent="0.25">
      <c r="B31" s="5">
        <f t="shared" si="4"/>
        <v>6000</v>
      </c>
      <c r="C31" s="3">
        <v>0.02</v>
      </c>
      <c r="D31" s="3">
        <v>0.03</v>
      </c>
    </row>
    <row r="32" spans="2:10" x14ac:dyDescent="0.25">
      <c r="B32" s="5">
        <f t="shared" si="4"/>
        <v>7000</v>
      </c>
      <c r="C32" s="3">
        <v>0.02</v>
      </c>
      <c r="D32" s="3">
        <v>0.03</v>
      </c>
    </row>
    <row r="33" spans="2:4" x14ac:dyDescent="0.25">
      <c r="B33" s="5">
        <f t="shared" si="4"/>
        <v>8000</v>
      </c>
      <c r="C33" s="3">
        <v>0.02</v>
      </c>
      <c r="D33" s="3">
        <v>0.03</v>
      </c>
    </row>
    <row r="34" spans="2:4" x14ac:dyDescent="0.25">
      <c r="B34" s="5">
        <f t="shared" si="4"/>
        <v>9000</v>
      </c>
      <c r="C34" s="3">
        <v>0.02</v>
      </c>
      <c r="D34" s="3">
        <v>0.03</v>
      </c>
    </row>
    <row r="35" spans="2:4" x14ac:dyDescent="0.25">
      <c r="B35" s="5">
        <f t="shared" si="4"/>
        <v>10000</v>
      </c>
      <c r="C35" s="3">
        <v>0.03</v>
      </c>
      <c r="D35" s="3">
        <v>0.04</v>
      </c>
    </row>
    <row r="36" spans="2:4" x14ac:dyDescent="0.25">
      <c r="B36" s="5">
        <v>20000</v>
      </c>
      <c r="C36" s="3">
        <v>0.06</v>
      </c>
      <c r="D36" s="3">
        <v>0.08</v>
      </c>
    </row>
    <row r="37" spans="2:4" x14ac:dyDescent="0.25">
      <c r="B37" s="5">
        <f xml:space="preserve"> B36+10000</f>
        <v>30000</v>
      </c>
      <c r="C37" s="3">
        <v>0.08</v>
      </c>
      <c r="D37" s="3">
        <v>0.12</v>
      </c>
    </row>
    <row r="38" spans="2:4" x14ac:dyDescent="0.25">
      <c r="B38" s="5">
        <f xml:space="preserve"> B37+10000</f>
        <v>40000</v>
      </c>
      <c r="C38" s="3">
        <v>0.11</v>
      </c>
      <c r="D38" s="3">
        <v>0.16</v>
      </c>
    </row>
    <row r="39" spans="2:4" x14ac:dyDescent="0.25">
      <c r="B39" s="5">
        <f xml:space="preserve"> B38+10000</f>
        <v>50000</v>
      </c>
      <c r="C39" s="3">
        <v>0.14000000000000001</v>
      </c>
      <c r="D39" s="3">
        <v>0.19</v>
      </c>
    </row>
    <row r="40" spans="2:4" x14ac:dyDescent="0.25">
      <c r="B40" s="5">
        <v>100000</v>
      </c>
      <c r="C40" s="3">
        <v>0.3</v>
      </c>
      <c r="D40" s="3">
        <v>0.4</v>
      </c>
    </row>
    <row r="47" spans="2:4" x14ac:dyDescent="0.25">
      <c r="B47" s="5" t="s">
        <v>0</v>
      </c>
      <c r="C47" s="5" t="s">
        <v>4</v>
      </c>
      <c r="D47" s="5" t="s">
        <v>5</v>
      </c>
    </row>
    <row r="48" spans="2:4" x14ac:dyDescent="0.25">
      <c r="B48" s="5">
        <v>1000</v>
      </c>
      <c r="C48" s="3">
        <v>7.99</v>
      </c>
      <c r="D48" s="3">
        <v>5.48</v>
      </c>
    </row>
    <row r="49" spans="2:4" x14ac:dyDescent="0.25">
      <c r="B49" s="5">
        <f>B48+1000</f>
        <v>2000</v>
      </c>
      <c r="C49" s="3">
        <v>30.44</v>
      </c>
      <c r="D49" s="3">
        <v>21.87</v>
      </c>
    </row>
    <row r="50" spans="2:4" x14ac:dyDescent="0.25">
      <c r="B50" s="5">
        <f t="shared" ref="B50:B57" si="5">B49+1000</f>
        <v>3000</v>
      </c>
      <c r="C50" s="3">
        <v>56.6</v>
      </c>
      <c r="D50" s="3">
        <v>49.76</v>
      </c>
    </row>
    <row r="51" spans="2:4" x14ac:dyDescent="0.25">
      <c r="B51" s="5">
        <f t="shared" si="5"/>
        <v>4000</v>
      </c>
      <c r="C51" s="3">
        <v>96.09</v>
      </c>
      <c r="D51" s="3">
        <v>89.55</v>
      </c>
    </row>
    <row r="52" spans="2:4" x14ac:dyDescent="0.25">
      <c r="B52" s="5">
        <f t="shared" si="5"/>
        <v>5000</v>
      </c>
      <c r="C52" s="3">
        <v>152.32</v>
      </c>
      <c r="D52" s="3">
        <v>113.49</v>
      </c>
    </row>
    <row r="53" spans="2:4" x14ac:dyDescent="0.25">
      <c r="B53" s="5">
        <f t="shared" si="5"/>
        <v>6000</v>
      </c>
      <c r="C53" s="3">
        <v>212.27</v>
      </c>
      <c r="D53" s="3">
        <v>160.16999999999999</v>
      </c>
    </row>
    <row r="54" spans="2:4" x14ac:dyDescent="0.25">
      <c r="B54" s="5">
        <f t="shared" si="5"/>
        <v>7000</v>
      </c>
      <c r="C54" s="3">
        <v>310.27999999999997</v>
      </c>
      <c r="D54" s="3">
        <v>215.12</v>
      </c>
    </row>
    <row r="55" spans="2:4" x14ac:dyDescent="0.25">
      <c r="B55" s="5">
        <f t="shared" si="5"/>
        <v>8000</v>
      </c>
      <c r="C55" s="3">
        <v>392.92</v>
      </c>
      <c r="D55" s="3">
        <v>287.18</v>
      </c>
    </row>
    <row r="56" spans="2:4" x14ac:dyDescent="0.25">
      <c r="B56" s="5">
        <f t="shared" si="5"/>
        <v>9000</v>
      </c>
      <c r="C56" s="3">
        <v>495.49</v>
      </c>
      <c r="D56" s="3">
        <v>362.35</v>
      </c>
    </row>
    <row r="57" spans="2:4" x14ac:dyDescent="0.25">
      <c r="B57" s="5">
        <f t="shared" si="5"/>
        <v>10000</v>
      </c>
      <c r="C57" s="3">
        <v>608.78</v>
      </c>
      <c r="D57" s="3">
        <v>457.34</v>
      </c>
    </row>
    <row r="58" spans="2:4" x14ac:dyDescent="0.25">
      <c r="B58" s="5">
        <v>20000</v>
      </c>
      <c r="C58" s="3">
        <v>2537.58</v>
      </c>
      <c r="D58" s="3">
        <v>1772.74</v>
      </c>
    </row>
    <row r="59" spans="2:4" x14ac:dyDescent="0.25">
      <c r="B59" s="5">
        <f xml:space="preserve"> B58+10000</f>
        <v>30000</v>
      </c>
      <c r="C59" s="3">
        <v>5605.53</v>
      </c>
      <c r="D59" s="3">
        <v>4102.93</v>
      </c>
    </row>
    <row r="60" spans="2:4" x14ac:dyDescent="0.25">
      <c r="B60" s="5">
        <f t="shared" ref="B60:B61" si="6" xml:space="preserve"> B59+10000</f>
        <v>40000</v>
      </c>
      <c r="C60" s="3">
        <v>10058.98</v>
      </c>
      <c r="D60" s="3">
        <v>7244.61</v>
      </c>
    </row>
    <row r="61" spans="2:4" x14ac:dyDescent="0.25">
      <c r="B61" s="5">
        <f t="shared" si="6"/>
        <v>50000</v>
      </c>
      <c r="C61" s="3">
        <v>15728.48</v>
      </c>
      <c r="D61" s="3">
        <v>11513.43</v>
      </c>
    </row>
    <row r="62" spans="2:4" x14ac:dyDescent="0.25">
      <c r="B62" s="5">
        <v>100000</v>
      </c>
      <c r="C62" s="3">
        <v>62773.07</v>
      </c>
      <c r="D62" s="3">
        <v>46216.97</v>
      </c>
    </row>
    <row r="65" spans="2:10" ht="18.75" x14ac:dyDescent="0.3">
      <c r="C65" s="2" t="s">
        <v>24</v>
      </c>
      <c r="D65" s="1"/>
      <c r="I65" s="2" t="s">
        <v>25</v>
      </c>
      <c r="J65" s="1"/>
    </row>
    <row r="66" spans="2:10" x14ac:dyDescent="0.25">
      <c r="B66" s="5" t="s">
        <v>0</v>
      </c>
      <c r="C66" s="5" t="s">
        <v>1</v>
      </c>
      <c r="D66" s="5" t="s">
        <v>2</v>
      </c>
      <c r="H66" s="5" t="s">
        <v>0</v>
      </c>
      <c r="I66" s="5" t="s">
        <v>1</v>
      </c>
      <c r="J66" s="5" t="s">
        <v>2</v>
      </c>
    </row>
    <row r="67" spans="2:10" x14ac:dyDescent="0.25">
      <c r="B67" s="5">
        <v>1000</v>
      </c>
      <c r="C67" s="13">
        <f>(B67+2)*0.00000499</f>
        <v>4.9999799999999994E-3</v>
      </c>
      <c r="D67" s="13">
        <f>(1+8*(B67*B67)-8*(B67))*0.00000099</f>
        <v>7.9120809900000006</v>
      </c>
      <c r="H67" s="5">
        <v>1000</v>
      </c>
      <c r="I67" s="13">
        <f>(H67+5)*0.00000498</f>
        <v>5.0048999999999996E-3</v>
      </c>
      <c r="J67" s="13">
        <f>(4*( H67* H67)-2*( H67)+1)*0.00000137</f>
        <v>5.4772613699999999</v>
      </c>
    </row>
    <row r="68" spans="2:10" x14ac:dyDescent="0.25">
      <c r="B68" s="5">
        <f>B67+1000</f>
        <v>2000</v>
      </c>
      <c r="C68" s="13">
        <f t="shared" ref="C68:C81" si="7">(B68+2)*0.00000499</f>
        <v>9.989979999999999E-3</v>
      </c>
      <c r="D68" s="13">
        <f t="shared" ref="D68:D81" si="8">(1+8*(B68*B68)-8*(B68))*0.00000099</f>
        <v>31.664160990000003</v>
      </c>
      <c r="H68" s="5">
        <f>H67+1000</f>
        <v>2000</v>
      </c>
      <c r="I68" s="13">
        <f t="shared" ref="I68:I81" si="9">(H68+5)*0.00000498</f>
        <v>9.9848999999999997E-3</v>
      </c>
      <c r="J68" s="13">
        <f t="shared" ref="J68:J81" si="10">(4*( H68* H68)-2*( H68)+1)*0.00000137</f>
        <v>21.914521369999999</v>
      </c>
    </row>
    <row r="69" spans="2:10" x14ac:dyDescent="0.25">
      <c r="B69" s="5">
        <f t="shared" ref="B69:B76" si="11">B68+1000</f>
        <v>3000</v>
      </c>
      <c r="C69" s="13">
        <f t="shared" si="7"/>
        <v>1.4979979999999999E-2</v>
      </c>
      <c r="D69" s="13">
        <f t="shared" si="8"/>
        <v>71.256240990000009</v>
      </c>
      <c r="H69" s="5">
        <f t="shared" ref="H69:H76" si="12">H68+1000</f>
        <v>3000</v>
      </c>
      <c r="I69" s="13">
        <f t="shared" si="9"/>
        <v>1.49649E-2</v>
      </c>
      <c r="J69" s="13">
        <f t="shared" si="10"/>
        <v>49.311781369999999</v>
      </c>
    </row>
    <row r="70" spans="2:10" x14ac:dyDescent="0.25">
      <c r="B70" s="5">
        <f t="shared" si="11"/>
        <v>4000</v>
      </c>
      <c r="C70" s="13">
        <f t="shared" si="7"/>
        <v>1.9969979999999998E-2</v>
      </c>
      <c r="D70" s="13">
        <f t="shared" si="8"/>
        <v>126.68832099000001</v>
      </c>
      <c r="H70" s="5">
        <f t="shared" si="12"/>
        <v>4000</v>
      </c>
      <c r="I70" s="13">
        <f t="shared" si="9"/>
        <v>1.9944899999999998E-2</v>
      </c>
      <c r="J70" s="13">
        <f t="shared" si="10"/>
        <v>87.669041370000002</v>
      </c>
    </row>
    <row r="71" spans="2:10" x14ac:dyDescent="0.25">
      <c r="B71" s="5">
        <f t="shared" si="11"/>
        <v>5000</v>
      </c>
      <c r="C71" s="13">
        <f t="shared" si="7"/>
        <v>2.495998E-2</v>
      </c>
      <c r="D71" s="13">
        <f t="shared" si="8"/>
        <v>197.96040099000001</v>
      </c>
      <c r="H71" s="5">
        <f t="shared" si="12"/>
        <v>5000</v>
      </c>
      <c r="I71" s="13">
        <f t="shared" si="9"/>
        <v>2.49249E-2</v>
      </c>
      <c r="J71" s="13">
        <f t="shared" si="10"/>
        <v>136.98630137000001</v>
      </c>
    </row>
    <row r="72" spans="2:10" x14ac:dyDescent="0.25">
      <c r="B72" s="5">
        <f t="shared" si="11"/>
        <v>6000</v>
      </c>
      <c r="C72" s="13">
        <f t="shared" si="7"/>
        <v>2.9949979999999998E-2</v>
      </c>
      <c r="D72" s="13">
        <f t="shared" si="8"/>
        <v>285.07248099000003</v>
      </c>
      <c r="H72" s="5">
        <f t="shared" si="12"/>
        <v>6000</v>
      </c>
      <c r="I72" s="13">
        <f t="shared" si="9"/>
        <v>2.9904899999999998E-2</v>
      </c>
      <c r="J72" s="13">
        <f t="shared" si="10"/>
        <v>197.26356136999999</v>
      </c>
    </row>
    <row r="73" spans="2:10" x14ac:dyDescent="0.25">
      <c r="B73" s="5">
        <f t="shared" si="11"/>
        <v>7000</v>
      </c>
      <c r="C73" s="13">
        <f t="shared" si="7"/>
        <v>3.4939979999999995E-2</v>
      </c>
      <c r="D73" s="13">
        <f t="shared" si="8"/>
        <v>388.02456099</v>
      </c>
      <c r="H73" s="5">
        <f t="shared" si="12"/>
        <v>7000</v>
      </c>
      <c r="I73" s="13">
        <f t="shared" si="9"/>
        <v>3.4884899999999996E-2</v>
      </c>
      <c r="J73" s="13">
        <f t="shared" si="10"/>
        <v>268.50082136999998</v>
      </c>
    </row>
    <row r="74" spans="2:10" x14ac:dyDescent="0.25">
      <c r="B74" s="5">
        <f t="shared" si="11"/>
        <v>8000</v>
      </c>
      <c r="C74" s="13">
        <f t="shared" si="7"/>
        <v>3.9929979999999997E-2</v>
      </c>
      <c r="D74" s="13">
        <f t="shared" si="8"/>
        <v>506.81664099000005</v>
      </c>
      <c r="H74" s="5">
        <f t="shared" si="12"/>
        <v>8000</v>
      </c>
      <c r="I74" s="13">
        <f t="shared" si="9"/>
        <v>3.9864899999999995E-2</v>
      </c>
      <c r="J74" s="13">
        <f t="shared" si="10"/>
        <v>350.69808137000001</v>
      </c>
    </row>
    <row r="75" spans="2:10" x14ac:dyDescent="0.25">
      <c r="B75" s="5">
        <f t="shared" si="11"/>
        <v>9000</v>
      </c>
      <c r="C75" s="13">
        <f t="shared" si="7"/>
        <v>4.4919979999999998E-2</v>
      </c>
      <c r="D75" s="13">
        <f t="shared" si="8"/>
        <v>641.44872099000008</v>
      </c>
      <c r="H75" s="5">
        <f t="shared" si="12"/>
        <v>9000</v>
      </c>
      <c r="I75" s="13">
        <f t="shared" si="9"/>
        <v>4.48449E-2</v>
      </c>
      <c r="J75" s="13">
        <f t="shared" si="10"/>
        <v>443.85534137000002</v>
      </c>
    </row>
    <row r="76" spans="2:10" x14ac:dyDescent="0.25">
      <c r="B76" s="5">
        <f t="shared" si="11"/>
        <v>10000</v>
      </c>
      <c r="C76" s="13">
        <f t="shared" si="7"/>
        <v>4.990998E-2</v>
      </c>
      <c r="D76" s="13">
        <f t="shared" si="8"/>
        <v>791.92080099000009</v>
      </c>
      <c r="H76" s="5">
        <f t="shared" si="12"/>
        <v>10000</v>
      </c>
      <c r="I76" s="13">
        <f t="shared" si="9"/>
        <v>4.9824899999999998E-2</v>
      </c>
      <c r="J76" s="13">
        <f t="shared" si="10"/>
        <v>547.97260137000001</v>
      </c>
    </row>
    <row r="77" spans="2:10" x14ac:dyDescent="0.25">
      <c r="B77" s="5">
        <v>20000</v>
      </c>
      <c r="C77" s="13">
        <f t="shared" si="7"/>
        <v>9.9809979999999993E-2</v>
      </c>
      <c r="D77" s="13">
        <f t="shared" si="8"/>
        <v>3167.8416009900002</v>
      </c>
      <c r="H77" s="5">
        <v>20000</v>
      </c>
      <c r="I77" s="13">
        <f t="shared" si="9"/>
        <v>9.9624899999999988E-2</v>
      </c>
      <c r="J77" s="13">
        <f t="shared" si="10"/>
        <v>2191.9452013700002</v>
      </c>
    </row>
    <row r="78" spans="2:10" x14ac:dyDescent="0.25">
      <c r="B78" s="5">
        <f xml:space="preserve"> B77+10000</f>
        <v>30000</v>
      </c>
      <c r="C78" s="13">
        <f t="shared" si="7"/>
        <v>0.14970997999999999</v>
      </c>
      <c r="D78" s="13">
        <f t="shared" si="8"/>
        <v>7127.7624009900001</v>
      </c>
      <c r="H78" s="5">
        <f xml:space="preserve"> H77+10000</f>
        <v>30000</v>
      </c>
      <c r="I78" s="13">
        <f t="shared" si="9"/>
        <v>0.1494249</v>
      </c>
      <c r="J78" s="13">
        <f t="shared" si="10"/>
        <v>4931.9178013700002</v>
      </c>
    </row>
    <row r="79" spans="2:10" x14ac:dyDescent="0.25">
      <c r="B79" s="5">
        <f t="shared" ref="B79:B80" si="13" xml:space="preserve"> B78+10000</f>
        <v>40000</v>
      </c>
      <c r="C79" s="13">
        <f t="shared" si="7"/>
        <v>0.19960997999999999</v>
      </c>
      <c r="D79" s="13">
        <f t="shared" si="8"/>
        <v>12671.683200990001</v>
      </c>
      <c r="H79" s="5">
        <f t="shared" ref="H79:H80" si="14" xml:space="preserve"> H78+10000</f>
        <v>40000</v>
      </c>
      <c r="I79" s="13">
        <f t="shared" si="9"/>
        <v>0.19922489999999998</v>
      </c>
      <c r="J79" s="13">
        <f t="shared" si="10"/>
        <v>8767.8904013699994</v>
      </c>
    </row>
    <row r="80" spans="2:10" x14ac:dyDescent="0.25">
      <c r="B80" s="5">
        <f t="shared" si="13"/>
        <v>50000</v>
      </c>
      <c r="C80" s="13">
        <f t="shared" si="7"/>
        <v>0.24950997999999999</v>
      </c>
      <c r="D80" s="13">
        <f t="shared" si="8"/>
        <v>19799.604000990003</v>
      </c>
      <c r="H80" s="5">
        <f t="shared" si="14"/>
        <v>50000</v>
      </c>
      <c r="I80" s="13">
        <f t="shared" si="9"/>
        <v>0.24902489999999999</v>
      </c>
      <c r="J80" s="13">
        <f t="shared" si="10"/>
        <v>13699.86300137</v>
      </c>
    </row>
    <row r="81" spans="2:10" x14ac:dyDescent="0.25">
      <c r="B81" s="5">
        <v>100000</v>
      </c>
      <c r="C81" s="13">
        <f t="shared" si="7"/>
        <v>0.49900997999999996</v>
      </c>
      <c r="D81" s="13">
        <f t="shared" si="8"/>
        <v>79199.208000990009</v>
      </c>
      <c r="H81" s="5">
        <v>100000</v>
      </c>
      <c r="I81" s="13">
        <f t="shared" si="9"/>
        <v>0.49802489999999999</v>
      </c>
      <c r="J81" s="13">
        <f t="shared" si="10"/>
        <v>54799.72600137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4"/>
  <sheetViews>
    <sheetView topLeftCell="A55" workbookViewId="0">
      <selection activeCell="I71" sqref="I71"/>
    </sheetView>
  </sheetViews>
  <sheetFormatPr baseColWidth="10" defaultRowHeight="15" x14ac:dyDescent="0.25"/>
  <cols>
    <col min="3" max="4" width="19.7109375" customWidth="1"/>
  </cols>
  <sheetData>
    <row r="3" spans="2:4" ht="18.75" x14ac:dyDescent="0.3">
      <c r="C3" s="2" t="s">
        <v>7</v>
      </c>
      <c r="D3" s="1"/>
    </row>
    <row r="4" spans="2:4" x14ac:dyDescent="0.25">
      <c r="B4" s="5" t="s">
        <v>0</v>
      </c>
      <c r="C4" s="5" t="s">
        <v>1</v>
      </c>
      <c r="D4" s="5" t="s">
        <v>2</v>
      </c>
    </row>
    <row r="5" spans="2:4" x14ac:dyDescent="0.25">
      <c r="B5" s="5">
        <v>1000</v>
      </c>
      <c r="C5" s="3">
        <v>0</v>
      </c>
      <c r="D5" s="3">
        <v>7.88</v>
      </c>
    </row>
    <row r="6" spans="2:4" x14ac:dyDescent="0.25">
      <c r="B6" s="5">
        <f>B5+1000</f>
        <v>2000</v>
      </c>
      <c r="C6" s="3">
        <v>0.01</v>
      </c>
      <c r="D6" s="3">
        <v>32.520000000000003</v>
      </c>
    </row>
    <row r="7" spans="2:4" x14ac:dyDescent="0.25">
      <c r="B7" s="5">
        <f t="shared" ref="B7:B14" si="0">B6+1000</f>
        <v>3000</v>
      </c>
      <c r="C7" s="3">
        <v>0.01</v>
      </c>
      <c r="D7" s="3">
        <v>69.02</v>
      </c>
    </row>
    <row r="8" spans="2:4" x14ac:dyDescent="0.25">
      <c r="B8" s="5">
        <f t="shared" si="0"/>
        <v>4000</v>
      </c>
      <c r="C8" s="3">
        <v>0.01</v>
      </c>
      <c r="D8" s="3">
        <v>112.88</v>
      </c>
    </row>
    <row r="9" spans="2:4" x14ac:dyDescent="0.25">
      <c r="B9" s="5">
        <f t="shared" si="0"/>
        <v>5000</v>
      </c>
      <c r="C9" s="3">
        <v>0.02</v>
      </c>
      <c r="D9" s="3">
        <v>154.34</v>
      </c>
    </row>
    <row r="10" spans="2:4" x14ac:dyDescent="0.25">
      <c r="B10" s="5">
        <f t="shared" si="0"/>
        <v>6000</v>
      </c>
      <c r="C10" s="3">
        <v>0.02</v>
      </c>
      <c r="D10" s="3">
        <v>226.97</v>
      </c>
    </row>
    <row r="11" spans="2:4" x14ac:dyDescent="0.25">
      <c r="B11" s="5">
        <f t="shared" si="0"/>
        <v>7000</v>
      </c>
      <c r="C11" s="3">
        <v>0.02</v>
      </c>
      <c r="D11" s="3">
        <v>302.51</v>
      </c>
    </row>
    <row r="12" spans="2:4" x14ac:dyDescent="0.25">
      <c r="B12" s="5">
        <f t="shared" si="0"/>
        <v>8000</v>
      </c>
      <c r="C12" s="3">
        <v>0.03</v>
      </c>
      <c r="D12" s="3">
        <v>393.15</v>
      </c>
    </row>
    <row r="13" spans="2:4" x14ac:dyDescent="0.25">
      <c r="B13" s="5">
        <f t="shared" si="0"/>
        <v>9000</v>
      </c>
      <c r="C13" s="3">
        <v>0.03</v>
      </c>
      <c r="D13" s="3">
        <v>501.53</v>
      </c>
    </row>
    <row r="14" spans="2:4" x14ac:dyDescent="0.25">
      <c r="B14" s="5">
        <f t="shared" si="0"/>
        <v>10000</v>
      </c>
      <c r="C14" s="3">
        <v>0.03</v>
      </c>
      <c r="D14" s="3">
        <v>611.86</v>
      </c>
    </row>
    <row r="15" spans="2:4" x14ac:dyDescent="0.25">
      <c r="B15" s="5">
        <v>20000</v>
      </c>
      <c r="C15" s="3">
        <v>0.06</v>
      </c>
      <c r="D15" s="3">
        <v>2541.79</v>
      </c>
    </row>
    <row r="16" spans="2:4" x14ac:dyDescent="0.25">
      <c r="B16" s="5">
        <f xml:space="preserve"> B15+10000</f>
        <v>30000</v>
      </c>
      <c r="C16" s="3">
        <v>0.1</v>
      </c>
      <c r="D16" s="3">
        <v>5745.57</v>
      </c>
    </row>
    <row r="17" spans="2:4" x14ac:dyDescent="0.25">
      <c r="B17" s="5">
        <f t="shared" ref="B17:B18" si="1" xml:space="preserve"> B16+10000</f>
        <v>40000</v>
      </c>
      <c r="C17" s="3">
        <v>0.13</v>
      </c>
      <c r="D17" s="3">
        <v>10445.01</v>
      </c>
    </row>
    <row r="18" spans="2:4" x14ac:dyDescent="0.25">
      <c r="B18" s="5">
        <f t="shared" si="1"/>
        <v>50000</v>
      </c>
      <c r="C18" s="3">
        <v>0.16</v>
      </c>
      <c r="D18" s="3">
        <v>16297.03</v>
      </c>
    </row>
    <row r="19" spans="2:4" x14ac:dyDescent="0.25">
      <c r="B19" s="5">
        <v>100000</v>
      </c>
      <c r="C19" s="3">
        <v>0.32</v>
      </c>
      <c r="D19" s="3">
        <v>65440.03</v>
      </c>
    </row>
    <row r="21" spans="2:4" x14ac:dyDescent="0.25">
      <c r="B21" s="4" t="s">
        <v>0</v>
      </c>
      <c r="C21" s="4" t="s">
        <v>2</v>
      </c>
    </row>
    <row r="22" spans="2:4" x14ac:dyDescent="0.25">
      <c r="B22" s="4">
        <v>1000</v>
      </c>
      <c r="C22" s="3">
        <v>7.88</v>
      </c>
    </row>
    <row r="23" spans="2:4" x14ac:dyDescent="0.25">
      <c r="B23" s="4">
        <f>B22+1000</f>
        <v>2000</v>
      </c>
      <c r="C23" s="3">
        <v>32.520000000000003</v>
      </c>
    </row>
    <row r="24" spans="2:4" x14ac:dyDescent="0.25">
      <c r="B24" s="4">
        <f t="shared" ref="B24:B31" si="2">B23+1000</f>
        <v>3000</v>
      </c>
      <c r="C24" s="3">
        <v>69.02</v>
      </c>
    </row>
    <row r="25" spans="2:4" x14ac:dyDescent="0.25">
      <c r="B25" s="4">
        <f t="shared" si="2"/>
        <v>4000</v>
      </c>
      <c r="C25" s="3">
        <v>112.88</v>
      </c>
    </row>
    <row r="26" spans="2:4" x14ac:dyDescent="0.25">
      <c r="B26" s="4">
        <f t="shared" si="2"/>
        <v>5000</v>
      </c>
      <c r="C26" s="3">
        <v>154.34</v>
      </c>
    </row>
    <row r="27" spans="2:4" x14ac:dyDescent="0.25">
      <c r="B27" s="4">
        <f t="shared" si="2"/>
        <v>6000</v>
      </c>
      <c r="C27" s="3">
        <v>226.97</v>
      </c>
    </row>
    <row r="28" spans="2:4" x14ac:dyDescent="0.25">
      <c r="B28" s="4">
        <f t="shared" si="2"/>
        <v>7000</v>
      </c>
      <c r="C28" s="3">
        <v>302.51</v>
      </c>
    </row>
    <row r="29" spans="2:4" x14ac:dyDescent="0.25">
      <c r="B29" s="4">
        <f t="shared" si="2"/>
        <v>8000</v>
      </c>
      <c r="C29" s="3">
        <v>393.15</v>
      </c>
    </row>
    <row r="30" spans="2:4" x14ac:dyDescent="0.25">
      <c r="B30" s="4">
        <f t="shared" si="2"/>
        <v>9000</v>
      </c>
      <c r="C30" s="3">
        <v>501.53</v>
      </c>
    </row>
    <row r="31" spans="2:4" x14ac:dyDescent="0.25">
      <c r="B31" s="4">
        <f t="shared" si="2"/>
        <v>10000</v>
      </c>
      <c r="C31" s="3">
        <v>611.86</v>
      </c>
    </row>
    <row r="32" spans="2:4" x14ac:dyDescent="0.25">
      <c r="B32" s="4">
        <v>20000</v>
      </c>
      <c r="C32" s="3">
        <v>2541.79</v>
      </c>
    </row>
    <row r="33" spans="2:3" x14ac:dyDescent="0.25">
      <c r="B33" s="4">
        <f xml:space="preserve"> B32+10000</f>
        <v>30000</v>
      </c>
      <c r="C33" s="3">
        <v>5745.57</v>
      </c>
    </row>
    <row r="34" spans="2:3" x14ac:dyDescent="0.25">
      <c r="B34" s="4">
        <f t="shared" ref="B34:B35" si="3" xml:space="preserve"> B33+10000</f>
        <v>40000</v>
      </c>
      <c r="C34" s="3">
        <v>10445.01</v>
      </c>
    </row>
    <row r="35" spans="2:3" x14ac:dyDescent="0.25">
      <c r="B35" s="4">
        <f t="shared" si="3"/>
        <v>50000</v>
      </c>
      <c r="C35" s="3">
        <v>16297.03</v>
      </c>
    </row>
    <row r="36" spans="2:3" x14ac:dyDescent="0.25">
      <c r="B36" s="4">
        <v>100000</v>
      </c>
      <c r="C36" s="3">
        <v>65440.03</v>
      </c>
    </row>
    <row r="40" spans="2:3" x14ac:dyDescent="0.25">
      <c r="B40" s="5" t="s">
        <v>0</v>
      </c>
      <c r="C40" s="5" t="s">
        <v>1</v>
      </c>
    </row>
    <row r="41" spans="2:3" x14ac:dyDescent="0.25">
      <c r="B41" s="5">
        <v>1000</v>
      </c>
      <c r="C41" s="3">
        <v>0</v>
      </c>
    </row>
    <row r="42" spans="2:3" x14ac:dyDescent="0.25">
      <c r="B42" s="5">
        <f>B41+1000</f>
        <v>2000</v>
      </c>
      <c r="C42" s="3">
        <v>0.01</v>
      </c>
    </row>
    <row r="43" spans="2:3" x14ac:dyDescent="0.25">
      <c r="B43" s="5">
        <f t="shared" ref="B43:B50" si="4">B42+1000</f>
        <v>3000</v>
      </c>
      <c r="C43" s="3">
        <v>0.01</v>
      </c>
    </row>
    <row r="44" spans="2:3" x14ac:dyDescent="0.25">
      <c r="B44" s="5">
        <f t="shared" si="4"/>
        <v>4000</v>
      </c>
      <c r="C44" s="3">
        <v>0.01</v>
      </c>
    </row>
    <row r="45" spans="2:3" x14ac:dyDescent="0.25">
      <c r="B45" s="5">
        <f t="shared" si="4"/>
        <v>5000</v>
      </c>
      <c r="C45" s="3">
        <v>0.02</v>
      </c>
    </row>
    <row r="46" spans="2:3" x14ac:dyDescent="0.25">
      <c r="B46" s="5">
        <f t="shared" si="4"/>
        <v>6000</v>
      </c>
      <c r="C46" s="3">
        <v>0.02</v>
      </c>
    </row>
    <row r="47" spans="2:3" x14ac:dyDescent="0.25">
      <c r="B47" s="5">
        <f t="shared" si="4"/>
        <v>7000</v>
      </c>
      <c r="C47" s="3">
        <v>0.02</v>
      </c>
    </row>
    <row r="48" spans="2:3" x14ac:dyDescent="0.25">
      <c r="B48" s="5">
        <f t="shared" si="4"/>
        <v>8000</v>
      </c>
      <c r="C48" s="3">
        <v>0.03</v>
      </c>
    </row>
    <row r="49" spans="2:4" x14ac:dyDescent="0.25">
      <c r="B49" s="5">
        <f t="shared" si="4"/>
        <v>9000</v>
      </c>
      <c r="C49" s="3">
        <v>0.03</v>
      </c>
    </row>
    <row r="50" spans="2:4" x14ac:dyDescent="0.25">
      <c r="B50" s="5">
        <f t="shared" si="4"/>
        <v>10000</v>
      </c>
      <c r="C50" s="3">
        <v>0.03</v>
      </c>
    </row>
    <row r="51" spans="2:4" x14ac:dyDescent="0.25">
      <c r="B51" s="5">
        <v>20000</v>
      </c>
      <c r="C51" s="3">
        <v>0.06</v>
      </c>
    </row>
    <row r="52" spans="2:4" x14ac:dyDescent="0.25">
      <c r="B52" s="5">
        <f xml:space="preserve"> B51+10000</f>
        <v>30000</v>
      </c>
      <c r="C52" s="3">
        <v>0.1</v>
      </c>
    </row>
    <row r="53" spans="2:4" x14ac:dyDescent="0.25">
      <c r="B53" s="5">
        <f t="shared" ref="B53:B54" si="5" xml:space="preserve"> B52+10000</f>
        <v>40000</v>
      </c>
      <c r="C53" s="3">
        <v>0.13</v>
      </c>
    </row>
    <row r="54" spans="2:4" x14ac:dyDescent="0.25">
      <c r="B54" s="5">
        <f t="shared" si="5"/>
        <v>50000</v>
      </c>
      <c r="C54" s="3">
        <v>0.16</v>
      </c>
    </row>
    <row r="55" spans="2:4" x14ac:dyDescent="0.25">
      <c r="B55" s="5">
        <v>100000</v>
      </c>
      <c r="C55" s="3">
        <v>0.32</v>
      </c>
    </row>
    <row r="58" spans="2:4" ht="18.75" x14ac:dyDescent="0.3">
      <c r="C58" s="2" t="s">
        <v>26</v>
      </c>
      <c r="D58" s="1"/>
    </row>
    <row r="59" spans="2:4" x14ac:dyDescent="0.25">
      <c r="B59" s="5" t="s">
        <v>0</v>
      </c>
      <c r="C59" s="5" t="s">
        <v>1</v>
      </c>
      <c r="D59" s="5" t="s">
        <v>2</v>
      </c>
    </row>
    <row r="60" spans="2:4" x14ac:dyDescent="0.25">
      <c r="B60" s="5">
        <v>1000</v>
      </c>
      <c r="C60" s="13">
        <f>(3*B60-2)*0.00000166</f>
        <v>4.9766799999999998E-3</v>
      </c>
      <c r="D60" s="13">
        <f>(B60*B60)*0.0000078</f>
        <v>7.8</v>
      </c>
    </row>
    <row r="61" spans="2:4" x14ac:dyDescent="0.25">
      <c r="B61" s="5">
        <f>B60+1000</f>
        <v>2000</v>
      </c>
      <c r="C61" s="13">
        <f t="shared" ref="C61:C74" si="6">(3*B61-2)*0.00000166</f>
        <v>9.9566800000000007E-3</v>
      </c>
      <c r="D61" s="13">
        <f t="shared" ref="D61:D74" si="7">(B61*B61)*0.0000078</f>
        <v>31.2</v>
      </c>
    </row>
    <row r="62" spans="2:4" x14ac:dyDescent="0.25">
      <c r="B62" s="5">
        <f t="shared" ref="B62:B69" si="8">B61+1000</f>
        <v>3000</v>
      </c>
      <c r="C62" s="13">
        <f t="shared" si="6"/>
        <v>1.4936679999999999E-2</v>
      </c>
      <c r="D62" s="13">
        <f t="shared" si="7"/>
        <v>70.2</v>
      </c>
    </row>
    <row r="63" spans="2:4" x14ac:dyDescent="0.25">
      <c r="B63" s="5">
        <f t="shared" si="8"/>
        <v>4000</v>
      </c>
      <c r="C63" s="13">
        <f t="shared" si="6"/>
        <v>1.9916679999999999E-2</v>
      </c>
      <c r="D63" s="13">
        <f t="shared" si="7"/>
        <v>124.8</v>
      </c>
    </row>
    <row r="64" spans="2:4" x14ac:dyDescent="0.25">
      <c r="B64" s="5">
        <f t="shared" si="8"/>
        <v>5000</v>
      </c>
      <c r="C64" s="13">
        <f t="shared" si="6"/>
        <v>2.4896680000000001E-2</v>
      </c>
      <c r="D64" s="13">
        <f t="shared" si="7"/>
        <v>195</v>
      </c>
    </row>
    <row r="65" spans="2:4" x14ac:dyDescent="0.25">
      <c r="B65" s="5">
        <f t="shared" si="8"/>
        <v>6000</v>
      </c>
      <c r="C65" s="13">
        <f t="shared" si="6"/>
        <v>2.9876679999999999E-2</v>
      </c>
      <c r="D65" s="13">
        <f t="shared" si="7"/>
        <v>280.8</v>
      </c>
    </row>
    <row r="66" spans="2:4" x14ac:dyDescent="0.25">
      <c r="B66" s="5">
        <f t="shared" si="8"/>
        <v>7000</v>
      </c>
      <c r="C66" s="13">
        <f t="shared" si="6"/>
        <v>3.4856680000000001E-2</v>
      </c>
      <c r="D66" s="13">
        <f t="shared" si="7"/>
        <v>382.2</v>
      </c>
    </row>
    <row r="67" spans="2:4" x14ac:dyDescent="0.25">
      <c r="B67" s="5">
        <f t="shared" si="8"/>
        <v>8000</v>
      </c>
      <c r="C67" s="13">
        <f t="shared" si="6"/>
        <v>3.9836679999999999E-2</v>
      </c>
      <c r="D67" s="13">
        <f t="shared" si="7"/>
        <v>499.2</v>
      </c>
    </row>
    <row r="68" spans="2:4" x14ac:dyDescent="0.25">
      <c r="B68" s="5">
        <f t="shared" si="8"/>
        <v>9000</v>
      </c>
      <c r="C68" s="13">
        <f t="shared" si="6"/>
        <v>4.4816679999999998E-2</v>
      </c>
      <c r="D68" s="13">
        <f t="shared" si="7"/>
        <v>631.79999999999995</v>
      </c>
    </row>
    <row r="69" spans="2:4" x14ac:dyDescent="0.25">
      <c r="B69" s="5">
        <f t="shared" si="8"/>
        <v>10000</v>
      </c>
      <c r="C69" s="13">
        <f t="shared" si="6"/>
        <v>4.9796680000000003E-2</v>
      </c>
      <c r="D69" s="13">
        <f t="shared" si="7"/>
        <v>780</v>
      </c>
    </row>
    <row r="70" spans="2:4" x14ac:dyDescent="0.25">
      <c r="B70" s="5">
        <v>20000</v>
      </c>
      <c r="C70" s="13">
        <f t="shared" si="6"/>
        <v>9.9596679999999993E-2</v>
      </c>
      <c r="D70" s="13">
        <f t="shared" si="7"/>
        <v>3120</v>
      </c>
    </row>
    <row r="71" spans="2:4" x14ac:dyDescent="0.25">
      <c r="B71" s="5">
        <f xml:space="preserve"> B70+10000</f>
        <v>30000</v>
      </c>
      <c r="C71" s="13">
        <f t="shared" si="6"/>
        <v>0.14939668</v>
      </c>
      <c r="D71" s="13">
        <f t="shared" si="7"/>
        <v>7020</v>
      </c>
    </row>
    <row r="72" spans="2:4" x14ac:dyDescent="0.25">
      <c r="B72" s="5">
        <f t="shared" ref="B72:B73" si="9" xml:space="preserve"> B71+10000</f>
        <v>40000</v>
      </c>
      <c r="C72" s="13">
        <f t="shared" si="6"/>
        <v>0.19919667999999999</v>
      </c>
      <c r="D72" s="13">
        <f t="shared" si="7"/>
        <v>12480</v>
      </c>
    </row>
    <row r="73" spans="2:4" x14ac:dyDescent="0.25">
      <c r="B73" s="5">
        <f t="shared" si="9"/>
        <v>50000</v>
      </c>
      <c r="C73" s="13">
        <f t="shared" si="6"/>
        <v>0.24899668</v>
      </c>
      <c r="D73" s="13">
        <f t="shared" si="7"/>
        <v>19500</v>
      </c>
    </row>
    <row r="74" spans="2:4" x14ac:dyDescent="0.25">
      <c r="B74" s="5">
        <v>100000</v>
      </c>
      <c r="C74" s="13">
        <f t="shared" si="6"/>
        <v>0.49799667999999997</v>
      </c>
      <c r="D74" s="13">
        <f t="shared" si="7"/>
        <v>78000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79"/>
  <sheetViews>
    <sheetView topLeftCell="A59" workbookViewId="0">
      <selection activeCell="F73" sqref="F73"/>
    </sheetView>
  </sheetViews>
  <sheetFormatPr baseColWidth="10" defaultRowHeight="15" x14ac:dyDescent="0.25"/>
  <cols>
    <col min="3" max="3" width="19.5703125" customWidth="1"/>
    <col min="4" max="4" width="19.7109375" customWidth="1"/>
  </cols>
  <sheetData>
    <row r="4" spans="2:4" ht="18.75" x14ac:dyDescent="0.3">
      <c r="C4" s="2" t="s">
        <v>20</v>
      </c>
      <c r="D4" s="1"/>
    </row>
    <row r="5" spans="2:4" x14ac:dyDescent="0.25">
      <c r="B5" s="5" t="s">
        <v>0</v>
      </c>
      <c r="C5" s="5" t="s">
        <v>1</v>
      </c>
      <c r="D5" s="5" t="s">
        <v>2</v>
      </c>
    </row>
    <row r="6" spans="2:4" x14ac:dyDescent="0.25">
      <c r="B6" s="5">
        <v>1000</v>
      </c>
      <c r="C6" s="3">
        <v>0.33</v>
      </c>
      <c r="D6" s="3">
        <v>0.33</v>
      </c>
    </row>
    <row r="7" spans="2:4" x14ac:dyDescent="0.25">
      <c r="B7" s="5">
        <f>B6+1000</f>
        <v>2000</v>
      </c>
      <c r="C7" s="3">
        <v>0.67</v>
      </c>
      <c r="D7" s="3">
        <v>0.69</v>
      </c>
    </row>
    <row r="8" spans="2:4" x14ac:dyDescent="0.25">
      <c r="B8" s="5">
        <f t="shared" ref="B8:B15" si="0">B7+1000</f>
        <v>3000</v>
      </c>
      <c r="C8" s="3">
        <v>1.02</v>
      </c>
      <c r="D8" s="3">
        <v>1.0900000000000001</v>
      </c>
    </row>
    <row r="9" spans="2:4" x14ac:dyDescent="0.25">
      <c r="B9" s="5">
        <f t="shared" si="0"/>
        <v>4000</v>
      </c>
      <c r="C9" s="3">
        <v>1.37</v>
      </c>
      <c r="D9" s="3">
        <v>1.46</v>
      </c>
    </row>
    <row r="10" spans="2:4" x14ac:dyDescent="0.25">
      <c r="B10" s="5">
        <f t="shared" si="0"/>
        <v>5000</v>
      </c>
      <c r="C10" s="3">
        <v>1.76</v>
      </c>
      <c r="D10" s="3">
        <v>1.74</v>
      </c>
    </row>
    <row r="11" spans="2:4" x14ac:dyDescent="0.25">
      <c r="B11" s="5">
        <f t="shared" si="0"/>
        <v>6000</v>
      </c>
      <c r="C11" s="3">
        <v>2.16</v>
      </c>
      <c r="D11" s="3">
        <v>2.09</v>
      </c>
    </row>
    <row r="12" spans="2:4" x14ac:dyDescent="0.25">
      <c r="B12" s="5">
        <f t="shared" si="0"/>
        <v>7000</v>
      </c>
      <c r="C12" s="3">
        <v>2.58</v>
      </c>
      <c r="D12" s="3">
        <v>2.4300000000000002</v>
      </c>
    </row>
    <row r="13" spans="2:4" x14ac:dyDescent="0.25">
      <c r="B13" s="5">
        <f t="shared" si="0"/>
        <v>8000</v>
      </c>
      <c r="C13" s="3">
        <v>2.82</v>
      </c>
      <c r="D13" s="3">
        <v>2.84</v>
      </c>
    </row>
    <row r="14" spans="2:4" x14ac:dyDescent="0.25">
      <c r="B14" s="5">
        <f t="shared" si="0"/>
        <v>9000</v>
      </c>
      <c r="C14" s="3">
        <v>3.16</v>
      </c>
      <c r="D14" s="3">
        <v>3.19</v>
      </c>
    </row>
    <row r="15" spans="2:4" x14ac:dyDescent="0.25">
      <c r="B15" s="5">
        <f t="shared" si="0"/>
        <v>10000</v>
      </c>
      <c r="C15" s="3">
        <v>3.48</v>
      </c>
      <c r="D15" s="3">
        <v>3.54</v>
      </c>
    </row>
    <row r="16" spans="2:4" x14ac:dyDescent="0.25">
      <c r="B16" s="5">
        <v>20000</v>
      </c>
      <c r="C16" s="3">
        <v>7.38</v>
      </c>
      <c r="D16" s="3">
        <v>6.89</v>
      </c>
    </row>
    <row r="17" spans="2:4" x14ac:dyDescent="0.25">
      <c r="B17" s="5">
        <f xml:space="preserve"> B16+10000</f>
        <v>30000</v>
      </c>
      <c r="C17" s="3">
        <v>8.69</v>
      </c>
      <c r="D17" s="3">
        <v>9.85</v>
      </c>
    </row>
    <row r="18" spans="2:4" x14ac:dyDescent="0.25">
      <c r="B18" s="5">
        <f t="shared" ref="B18:B19" si="1" xml:space="preserve"> B17+10000</f>
        <v>40000</v>
      </c>
      <c r="C18" s="3">
        <v>11.54</v>
      </c>
      <c r="D18" s="3">
        <v>11.58</v>
      </c>
    </row>
    <row r="19" spans="2:4" x14ac:dyDescent="0.25">
      <c r="B19" s="5">
        <f t="shared" si="1"/>
        <v>50000</v>
      </c>
      <c r="C19" s="3">
        <v>14.45</v>
      </c>
      <c r="D19" s="3">
        <v>14.39</v>
      </c>
    </row>
    <row r="20" spans="2:4" x14ac:dyDescent="0.25">
      <c r="B20" s="5">
        <v>100000</v>
      </c>
      <c r="C20" s="3">
        <v>29.43</v>
      </c>
      <c r="D20" s="3">
        <v>29.22</v>
      </c>
    </row>
    <row r="25" spans="2:4" x14ac:dyDescent="0.25">
      <c r="B25" s="5" t="s">
        <v>0</v>
      </c>
      <c r="C25" s="5" t="s">
        <v>1</v>
      </c>
    </row>
    <row r="26" spans="2:4" x14ac:dyDescent="0.25">
      <c r="B26" s="5">
        <v>1000</v>
      </c>
      <c r="C26" s="3">
        <v>0.33</v>
      </c>
    </row>
    <row r="27" spans="2:4" x14ac:dyDescent="0.25">
      <c r="B27" s="5">
        <f>B26+1000</f>
        <v>2000</v>
      </c>
      <c r="C27" s="3">
        <v>0.67</v>
      </c>
    </row>
    <row r="28" spans="2:4" x14ac:dyDescent="0.25">
      <c r="B28" s="5">
        <f t="shared" ref="B28:B35" si="2">B27+1000</f>
        <v>3000</v>
      </c>
      <c r="C28" s="3">
        <v>1.02</v>
      </c>
    </row>
    <row r="29" spans="2:4" x14ac:dyDescent="0.25">
      <c r="B29" s="5">
        <f t="shared" si="2"/>
        <v>4000</v>
      </c>
      <c r="C29" s="3">
        <v>1.37</v>
      </c>
    </row>
    <row r="30" spans="2:4" x14ac:dyDescent="0.25">
      <c r="B30" s="5">
        <f t="shared" si="2"/>
        <v>5000</v>
      </c>
      <c r="C30" s="3">
        <v>1.76</v>
      </c>
    </row>
    <row r="31" spans="2:4" x14ac:dyDescent="0.25">
      <c r="B31" s="5">
        <f t="shared" si="2"/>
        <v>6000</v>
      </c>
      <c r="C31" s="3">
        <v>2.16</v>
      </c>
    </row>
    <row r="32" spans="2:4" x14ac:dyDescent="0.25">
      <c r="B32" s="5">
        <f t="shared" si="2"/>
        <v>7000</v>
      </c>
      <c r="C32" s="3">
        <v>2.58</v>
      </c>
    </row>
    <row r="33" spans="2:3" x14ac:dyDescent="0.25">
      <c r="B33" s="5">
        <f t="shared" si="2"/>
        <v>8000</v>
      </c>
      <c r="C33" s="3">
        <v>2.82</v>
      </c>
    </row>
    <row r="34" spans="2:3" x14ac:dyDescent="0.25">
      <c r="B34" s="5">
        <f t="shared" si="2"/>
        <v>9000</v>
      </c>
      <c r="C34" s="3">
        <v>3.16</v>
      </c>
    </row>
    <row r="35" spans="2:3" x14ac:dyDescent="0.25">
      <c r="B35" s="5">
        <f t="shared" si="2"/>
        <v>10000</v>
      </c>
      <c r="C35" s="3">
        <v>3.48</v>
      </c>
    </row>
    <row r="36" spans="2:3" x14ac:dyDescent="0.25">
      <c r="B36" s="5">
        <v>20000</v>
      </c>
      <c r="C36" s="3">
        <v>7.38</v>
      </c>
    </row>
    <row r="37" spans="2:3" x14ac:dyDescent="0.25">
      <c r="B37" s="5">
        <f xml:space="preserve"> B36+10000</f>
        <v>30000</v>
      </c>
      <c r="C37" s="3">
        <v>8.69</v>
      </c>
    </row>
    <row r="38" spans="2:3" x14ac:dyDescent="0.25">
      <c r="B38" s="5">
        <f t="shared" ref="B38:B39" si="3" xml:space="preserve"> B37+10000</f>
        <v>40000</v>
      </c>
      <c r="C38" s="3">
        <v>11.54</v>
      </c>
    </row>
    <row r="39" spans="2:3" x14ac:dyDescent="0.25">
      <c r="B39" s="5">
        <f t="shared" si="3"/>
        <v>50000</v>
      </c>
      <c r="C39" s="3">
        <v>14.45</v>
      </c>
    </row>
    <row r="40" spans="2:3" x14ac:dyDescent="0.25">
      <c r="B40" s="5">
        <v>100000</v>
      </c>
      <c r="C40" s="3">
        <v>29.43</v>
      </c>
    </row>
    <row r="45" spans="2:3" x14ac:dyDescent="0.25">
      <c r="B45" s="5" t="s">
        <v>0</v>
      </c>
      <c r="C45" s="5" t="s">
        <v>2</v>
      </c>
    </row>
    <row r="46" spans="2:3" x14ac:dyDescent="0.25">
      <c r="B46" s="5">
        <v>1000</v>
      </c>
      <c r="C46" s="3">
        <v>0.33</v>
      </c>
    </row>
    <row r="47" spans="2:3" x14ac:dyDescent="0.25">
      <c r="B47" s="5">
        <f>B46+1000</f>
        <v>2000</v>
      </c>
      <c r="C47" s="3">
        <v>0.69</v>
      </c>
    </row>
    <row r="48" spans="2:3" x14ac:dyDescent="0.25">
      <c r="B48" s="5">
        <f t="shared" ref="B48:B55" si="4">B47+1000</f>
        <v>3000</v>
      </c>
      <c r="C48" s="3">
        <v>1.0900000000000001</v>
      </c>
    </row>
    <row r="49" spans="2:3" x14ac:dyDescent="0.25">
      <c r="B49" s="5">
        <f t="shared" si="4"/>
        <v>4000</v>
      </c>
      <c r="C49" s="3">
        <v>1.46</v>
      </c>
    </row>
    <row r="50" spans="2:3" x14ac:dyDescent="0.25">
      <c r="B50" s="5">
        <f t="shared" si="4"/>
        <v>5000</v>
      </c>
      <c r="C50" s="3">
        <v>1.74</v>
      </c>
    </row>
    <row r="51" spans="2:3" x14ac:dyDescent="0.25">
      <c r="B51" s="5">
        <f t="shared" si="4"/>
        <v>6000</v>
      </c>
      <c r="C51" s="3">
        <v>2.09</v>
      </c>
    </row>
    <row r="52" spans="2:3" x14ac:dyDescent="0.25">
      <c r="B52" s="5">
        <f t="shared" si="4"/>
        <v>7000</v>
      </c>
      <c r="C52" s="3">
        <v>2.4300000000000002</v>
      </c>
    </row>
    <row r="53" spans="2:3" x14ac:dyDescent="0.25">
      <c r="B53" s="5">
        <f t="shared" si="4"/>
        <v>8000</v>
      </c>
      <c r="C53" s="3">
        <v>2.84</v>
      </c>
    </row>
    <row r="54" spans="2:3" x14ac:dyDescent="0.25">
      <c r="B54" s="5">
        <f t="shared" si="4"/>
        <v>9000</v>
      </c>
      <c r="C54" s="3">
        <v>3.19</v>
      </c>
    </row>
    <row r="55" spans="2:3" x14ac:dyDescent="0.25">
      <c r="B55" s="5">
        <f t="shared" si="4"/>
        <v>10000</v>
      </c>
      <c r="C55" s="3">
        <v>3.54</v>
      </c>
    </row>
    <row r="56" spans="2:3" x14ac:dyDescent="0.25">
      <c r="B56" s="5">
        <v>20000</v>
      </c>
      <c r="C56" s="3">
        <v>6.89</v>
      </c>
    </row>
    <row r="57" spans="2:3" x14ac:dyDescent="0.25">
      <c r="B57" s="5">
        <f xml:space="preserve"> B56+10000</f>
        <v>30000</v>
      </c>
      <c r="C57" s="3">
        <v>9.85</v>
      </c>
    </row>
    <row r="58" spans="2:3" x14ac:dyDescent="0.25">
      <c r="B58" s="5">
        <f t="shared" ref="B58:B59" si="5" xml:space="preserve"> B57+10000</f>
        <v>40000</v>
      </c>
      <c r="C58" s="3">
        <v>11.58</v>
      </c>
    </row>
    <row r="59" spans="2:3" x14ac:dyDescent="0.25">
      <c r="B59" s="5">
        <f t="shared" si="5"/>
        <v>50000</v>
      </c>
      <c r="C59" s="3">
        <v>14.39</v>
      </c>
    </row>
    <row r="60" spans="2:3" x14ac:dyDescent="0.25">
      <c r="B60" s="5">
        <v>100000</v>
      </c>
      <c r="C60" s="3">
        <v>29.22</v>
      </c>
    </row>
    <row r="63" spans="2:3" ht="18.75" x14ac:dyDescent="0.3">
      <c r="C63" s="10" t="s">
        <v>27</v>
      </c>
    </row>
    <row r="64" spans="2:3" x14ac:dyDescent="0.25">
      <c r="B64" s="5" t="s">
        <v>0</v>
      </c>
      <c r="C64" s="5" t="s">
        <v>28</v>
      </c>
    </row>
    <row r="65" spans="2:3" x14ac:dyDescent="0.25">
      <c r="B65" s="5">
        <v>1000</v>
      </c>
      <c r="C65" s="13">
        <f>(475*B65+50)*0.000000694</f>
        <v>0.3296847</v>
      </c>
    </row>
    <row r="66" spans="2:3" x14ac:dyDescent="0.25">
      <c r="B66" s="5">
        <f>B65+1000</f>
        <v>2000</v>
      </c>
      <c r="C66" s="13">
        <f t="shared" ref="C66:C79" si="6">(475*B66+50)*0.000000694</f>
        <v>0.65933470000000005</v>
      </c>
    </row>
    <row r="67" spans="2:3" x14ac:dyDescent="0.25">
      <c r="B67" s="5">
        <f t="shared" ref="B67:B74" si="7">B66+1000</f>
        <v>3000</v>
      </c>
      <c r="C67" s="13">
        <f t="shared" si="6"/>
        <v>0.98898470000000005</v>
      </c>
    </row>
    <row r="68" spans="2:3" x14ac:dyDescent="0.25">
      <c r="B68" s="5">
        <f t="shared" si="7"/>
        <v>4000</v>
      </c>
      <c r="C68" s="13">
        <f t="shared" si="6"/>
        <v>1.3186347</v>
      </c>
    </row>
    <row r="69" spans="2:3" x14ac:dyDescent="0.25">
      <c r="B69" s="5">
        <f t="shared" si="7"/>
        <v>5000</v>
      </c>
      <c r="C69" s="13">
        <f t="shared" si="6"/>
        <v>1.6482847</v>
      </c>
    </row>
    <row r="70" spans="2:3" x14ac:dyDescent="0.25">
      <c r="B70" s="5">
        <f t="shared" si="7"/>
        <v>6000</v>
      </c>
      <c r="C70" s="13">
        <f t="shared" si="6"/>
        <v>1.9779347</v>
      </c>
    </row>
    <row r="71" spans="2:3" x14ac:dyDescent="0.25">
      <c r="B71" s="5">
        <f t="shared" si="7"/>
        <v>7000</v>
      </c>
      <c r="C71" s="13">
        <f t="shared" si="6"/>
        <v>2.3075847</v>
      </c>
    </row>
    <row r="72" spans="2:3" x14ac:dyDescent="0.25">
      <c r="B72" s="5">
        <f t="shared" si="7"/>
        <v>8000</v>
      </c>
      <c r="C72" s="13">
        <f t="shared" si="6"/>
        <v>2.6372347</v>
      </c>
    </row>
    <row r="73" spans="2:3" x14ac:dyDescent="0.25">
      <c r="B73" s="5">
        <f t="shared" si="7"/>
        <v>9000</v>
      </c>
      <c r="C73" s="13">
        <f t="shared" si="6"/>
        <v>2.9668847</v>
      </c>
    </row>
    <row r="74" spans="2:3" x14ac:dyDescent="0.25">
      <c r="B74" s="5">
        <f t="shared" si="7"/>
        <v>10000</v>
      </c>
      <c r="C74" s="13">
        <f t="shared" si="6"/>
        <v>3.2965347</v>
      </c>
    </row>
    <row r="75" spans="2:3" x14ac:dyDescent="0.25">
      <c r="B75" s="5">
        <v>20000</v>
      </c>
      <c r="C75" s="13">
        <f t="shared" si="6"/>
        <v>6.5930347000000005</v>
      </c>
    </row>
    <row r="76" spans="2:3" x14ac:dyDescent="0.25">
      <c r="B76" s="5">
        <f xml:space="preserve"> B75+10000</f>
        <v>30000</v>
      </c>
      <c r="C76" s="13">
        <f t="shared" si="6"/>
        <v>9.8895347000000005</v>
      </c>
    </row>
    <row r="77" spans="2:3" x14ac:dyDescent="0.25">
      <c r="B77" s="5">
        <f t="shared" ref="B77:B78" si="8" xml:space="preserve"> B76+10000</f>
        <v>40000</v>
      </c>
      <c r="C77" s="13">
        <f t="shared" si="6"/>
        <v>13.1860347</v>
      </c>
    </row>
    <row r="78" spans="2:3" x14ac:dyDescent="0.25">
      <c r="B78" s="5">
        <f t="shared" si="8"/>
        <v>50000</v>
      </c>
      <c r="C78" s="13">
        <f t="shared" si="6"/>
        <v>16.482534700000002</v>
      </c>
    </row>
    <row r="79" spans="2:3" x14ac:dyDescent="0.25">
      <c r="B79" s="5">
        <v>100000</v>
      </c>
      <c r="C79" s="13">
        <f t="shared" si="6"/>
        <v>32.965034700000004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4"/>
  <sheetViews>
    <sheetView topLeftCell="A56" workbookViewId="0">
      <selection activeCell="J60" sqref="J60"/>
    </sheetView>
  </sheetViews>
  <sheetFormatPr baseColWidth="10" defaultRowHeight="15" x14ac:dyDescent="0.25"/>
  <cols>
    <col min="3" max="4" width="19.7109375" customWidth="1"/>
  </cols>
  <sheetData>
    <row r="3" spans="2:4" ht="18.75" x14ac:dyDescent="0.3">
      <c r="C3" s="2" t="s">
        <v>8</v>
      </c>
      <c r="D3" s="1"/>
    </row>
    <row r="4" spans="2:4" x14ac:dyDescent="0.25">
      <c r="B4" s="4" t="s">
        <v>0</v>
      </c>
      <c r="C4" s="4" t="s">
        <v>31</v>
      </c>
      <c r="D4" s="4" t="s">
        <v>32</v>
      </c>
    </row>
    <row r="5" spans="2:4" x14ac:dyDescent="0.25">
      <c r="B5" s="4">
        <v>1000</v>
      </c>
      <c r="C5" s="3">
        <v>0.04</v>
      </c>
      <c r="D5" s="3">
        <v>0.06</v>
      </c>
    </row>
    <row r="6" spans="2:4" x14ac:dyDescent="0.25">
      <c r="B6" s="4">
        <f>B5+1000</f>
        <v>2000</v>
      </c>
      <c r="C6" s="3">
        <v>0.08</v>
      </c>
      <c r="D6" s="3">
        <v>0.12</v>
      </c>
    </row>
    <row r="7" spans="2:4" x14ac:dyDescent="0.25">
      <c r="B7" s="4">
        <f t="shared" ref="B7:B14" si="0">B6+1000</f>
        <v>3000</v>
      </c>
      <c r="C7" s="3">
        <v>0.13</v>
      </c>
      <c r="D7" s="3">
        <v>0.18</v>
      </c>
    </row>
    <row r="8" spans="2:4" x14ac:dyDescent="0.25">
      <c r="B8" s="4">
        <f t="shared" si="0"/>
        <v>4000</v>
      </c>
      <c r="C8" s="3">
        <v>0.17</v>
      </c>
      <c r="D8" s="3">
        <v>0.23</v>
      </c>
    </row>
    <row r="9" spans="2:4" x14ac:dyDescent="0.25">
      <c r="B9" s="4">
        <f t="shared" si="0"/>
        <v>5000</v>
      </c>
      <c r="C9" s="3">
        <v>0.23</v>
      </c>
      <c r="D9" s="3">
        <v>0.28999999999999998</v>
      </c>
    </row>
    <row r="10" spans="2:4" x14ac:dyDescent="0.25">
      <c r="B10" s="4">
        <f t="shared" si="0"/>
        <v>6000</v>
      </c>
      <c r="C10" s="3">
        <v>0.28999999999999998</v>
      </c>
      <c r="D10" s="3">
        <v>0.35</v>
      </c>
    </row>
    <row r="11" spans="2:4" x14ac:dyDescent="0.25">
      <c r="B11" s="4">
        <f t="shared" si="0"/>
        <v>7000</v>
      </c>
      <c r="C11" s="3">
        <v>0.32</v>
      </c>
      <c r="D11" s="3">
        <v>0.42</v>
      </c>
    </row>
    <row r="12" spans="2:4" x14ac:dyDescent="0.25">
      <c r="B12" s="4">
        <f t="shared" si="0"/>
        <v>8000</v>
      </c>
      <c r="C12" s="3">
        <v>0.35</v>
      </c>
      <c r="D12" s="3">
        <v>0.53</v>
      </c>
    </row>
    <row r="13" spans="2:4" x14ac:dyDescent="0.25">
      <c r="B13" s="4">
        <f t="shared" si="0"/>
        <v>9000</v>
      </c>
      <c r="C13" s="3">
        <v>0.41</v>
      </c>
      <c r="D13" s="3">
        <v>0.55000000000000004</v>
      </c>
    </row>
    <row r="14" spans="2:4" x14ac:dyDescent="0.25">
      <c r="B14" s="4">
        <f t="shared" si="0"/>
        <v>10000</v>
      </c>
      <c r="C14" s="3">
        <v>0.47</v>
      </c>
      <c r="D14" s="3">
        <v>0.61</v>
      </c>
    </row>
    <row r="15" spans="2:4" x14ac:dyDescent="0.25">
      <c r="B15" s="4">
        <v>20000</v>
      </c>
      <c r="C15" s="3">
        <v>1.01</v>
      </c>
      <c r="D15" s="3">
        <v>1.05</v>
      </c>
    </row>
    <row r="16" spans="2:4" x14ac:dyDescent="0.25">
      <c r="B16" s="4">
        <f xml:space="preserve"> B15+10000</f>
        <v>30000</v>
      </c>
      <c r="C16" s="3">
        <v>1.53</v>
      </c>
      <c r="D16" s="3">
        <v>1.58</v>
      </c>
    </row>
    <row r="17" spans="2:4" x14ac:dyDescent="0.25">
      <c r="B17" s="4">
        <f t="shared" ref="B17:B18" si="1" xml:space="preserve"> B16+10000</f>
        <v>40000</v>
      </c>
      <c r="C17" s="3">
        <v>2.14</v>
      </c>
      <c r="D17" s="3">
        <v>2.19</v>
      </c>
    </row>
    <row r="18" spans="2:4" x14ac:dyDescent="0.25">
      <c r="B18" s="4">
        <f t="shared" si="1"/>
        <v>50000</v>
      </c>
      <c r="C18" s="3">
        <v>2.81</v>
      </c>
      <c r="D18" s="3">
        <v>2.83</v>
      </c>
    </row>
    <row r="19" spans="2:4" x14ac:dyDescent="0.25">
      <c r="B19" s="4">
        <v>100000</v>
      </c>
      <c r="C19" s="3">
        <v>6</v>
      </c>
      <c r="D19" s="3">
        <v>6.6</v>
      </c>
    </row>
    <row r="22" spans="2:4" x14ac:dyDescent="0.25">
      <c r="B22" s="4" t="s">
        <v>0</v>
      </c>
      <c r="C22" s="4" t="s">
        <v>9</v>
      </c>
    </row>
    <row r="23" spans="2:4" x14ac:dyDescent="0.25">
      <c r="B23" s="4">
        <v>1000</v>
      </c>
      <c r="C23" s="3">
        <v>0.04</v>
      </c>
    </row>
    <row r="24" spans="2:4" x14ac:dyDescent="0.25">
      <c r="B24" s="4">
        <f>B23+1000</f>
        <v>2000</v>
      </c>
      <c r="C24" s="3">
        <v>0.08</v>
      </c>
    </row>
    <row r="25" spans="2:4" x14ac:dyDescent="0.25">
      <c r="B25" s="4">
        <f t="shared" ref="B25:B32" si="2">B24+1000</f>
        <v>3000</v>
      </c>
      <c r="C25" s="3">
        <v>0.13</v>
      </c>
    </row>
    <row r="26" spans="2:4" x14ac:dyDescent="0.25">
      <c r="B26" s="4">
        <f t="shared" si="2"/>
        <v>4000</v>
      </c>
      <c r="C26" s="3">
        <v>0.17</v>
      </c>
    </row>
    <row r="27" spans="2:4" x14ac:dyDescent="0.25">
      <c r="B27" s="4">
        <f t="shared" si="2"/>
        <v>5000</v>
      </c>
      <c r="C27" s="3">
        <v>0.23</v>
      </c>
    </row>
    <row r="28" spans="2:4" x14ac:dyDescent="0.25">
      <c r="B28" s="4">
        <f t="shared" si="2"/>
        <v>6000</v>
      </c>
      <c r="C28" s="3">
        <v>0.28999999999999998</v>
      </c>
    </row>
    <row r="29" spans="2:4" x14ac:dyDescent="0.25">
      <c r="B29" s="4">
        <f t="shared" si="2"/>
        <v>7000</v>
      </c>
      <c r="C29" s="3">
        <v>0.32</v>
      </c>
    </row>
    <row r="30" spans="2:4" x14ac:dyDescent="0.25">
      <c r="B30" s="4">
        <f t="shared" si="2"/>
        <v>8000</v>
      </c>
      <c r="C30" s="3">
        <v>0.35</v>
      </c>
    </row>
    <row r="31" spans="2:4" x14ac:dyDescent="0.25">
      <c r="B31" s="4">
        <f t="shared" si="2"/>
        <v>9000</v>
      </c>
      <c r="C31" s="3">
        <v>0.41</v>
      </c>
    </row>
    <row r="32" spans="2:4" x14ac:dyDescent="0.25">
      <c r="B32" s="4">
        <f t="shared" si="2"/>
        <v>10000</v>
      </c>
      <c r="C32" s="3">
        <v>0.47</v>
      </c>
    </row>
    <row r="33" spans="2:3" x14ac:dyDescent="0.25">
      <c r="B33" s="4">
        <v>20000</v>
      </c>
      <c r="C33" s="3">
        <v>1.01</v>
      </c>
    </row>
    <row r="34" spans="2:3" x14ac:dyDescent="0.25">
      <c r="B34" s="4">
        <f xml:space="preserve"> B33+10000</f>
        <v>30000</v>
      </c>
      <c r="C34" s="3">
        <v>1.53</v>
      </c>
    </row>
    <row r="35" spans="2:3" x14ac:dyDescent="0.25">
      <c r="B35" s="4">
        <f t="shared" ref="B35:B36" si="3" xml:space="preserve"> B34+10000</f>
        <v>40000</v>
      </c>
      <c r="C35" s="3">
        <v>2.14</v>
      </c>
    </row>
    <row r="36" spans="2:3" x14ac:dyDescent="0.25">
      <c r="B36" s="4">
        <f t="shared" si="3"/>
        <v>50000</v>
      </c>
      <c r="C36" s="3">
        <v>2.81</v>
      </c>
    </row>
    <row r="37" spans="2:3" x14ac:dyDescent="0.25">
      <c r="B37" s="4">
        <v>100000</v>
      </c>
      <c r="C37" s="3">
        <v>6</v>
      </c>
    </row>
    <row r="41" spans="2:3" x14ac:dyDescent="0.25">
      <c r="B41" s="4" t="s">
        <v>0</v>
      </c>
      <c r="C41" s="4" t="s">
        <v>10</v>
      </c>
    </row>
    <row r="42" spans="2:3" x14ac:dyDescent="0.25">
      <c r="B42" s="4">
        <v>1000</v>
      </c>
      <c r="C42" s="3">
        <v>0.06</v>
      </c>
    </row>
    <row r="43" spans="2:3" x14ac:dyDescent="0.25">
      <c r="B43" s="4">
        <f>B42+1000</f>
        <v>2000</v>
      </c>
      <c r="C43" s="3">
        <v>0.12</v>
      </c>
    </row>
    <row r="44" spans="2:3" x14ac:dyDescent="0.25">
      <c r="B44" s="4">
        <f t="shared" ref="B44:B51" si="4">B43+1000</f>
        <v>3000</v>
      </c>
      <c r="C44" s="3">
        <v>0.18</v>
      </c>
    </row>
    <row r="45" spans="2:3" x14ac:dyDescent="0.25">
      <c r="B45" s="4">
        <f t="shared" si="4"/>
        <v>4000</v>
      </c>
      <c r="C45" s="3">
        <v>0.23</v>
      </c>
    </row>
    <row r="46" spans="2:3" x14ac:dyDescent="0.25">
      <c r="B46" s="4">
        <f t="shared" si="4"/>
        <v>5000</v>
      </c>
      <c r="C46" s="3">
        <v>0.28999999999999998</v>
      </c>
    </row>
    <row r="47" spans="2:3" x14ac:dyDescent="0.25">
      <c r="B47" s="4">
        <f t="shared" si="4"/>
        <v>6000</v>
      </c>
      <c r="C47" s="3">
        <v>0.35</v>
      </c>
    </row>
    <row r="48" spans="2:3" x14ac:dyDescent="0.25">
      <c r="B48" s="4">
        <f t="shared" si="4"/>
        <v>7000</v>
      </c>
      <c r="C48" s="3">
        <v>0.42</v>
      </c>
    </row>
    <row r="49" spans="2:4" x14ac:dyDescent="0.25">
      <c r="B49" s="4">
        <f t="shared" si="4"/>
        <v>8000</v>
      </c>
      <c r="C49" s="3">
        <v>0.53</v>
      </c>
    </row>
    <row r="50" spans="2:4" x14ac:dyDescent="0.25">
      <c r="B50" s="4">
        <f t="shared" si="4"/>
        <v>9000</v>
      </c>
      <c r="C50" s="3">
        <v>0.55000000000000004</v>
      </c>
    </row>
    <row r="51" spans="2:4" x14ac:dyDescent="0.25">
      <c r="B51" s="4">
        <f t="shared" si="4"/>
        <v>10000</v>
      </c>
      <c r="C51" s="3">
        <v>0.61</v>
      </c>
    </row>
    <row r="52" spans="2:4" x14ac:dyDescent="0.25">
      <c r="B52" s="4">
        <v>20000</v>
      </c>
      <c r="C52" s="3">
        <v>1.05</v>
      </c>
    </row>
    <row r="53" spans="2:4" x14ac:dyDescent="0.25">
      <c r="B53" s="4">
        <f xml:space="preserve"> B52+10000</f>
        <v>30000</v>
      </c>
      <c r="C53" s="3">
        <v>1.58</v>
      </c>
    </row>
    <row r="54" spans="2:4" x14ac:dyDescent="0.25">
      <c r="B54" s="4">
        <f t="shared" ref="B54:B55" si="5" xml:space="preserve"> B53+10000</f>
        <v>40000</v>
      </c>
      <c r="C54" s="3">
        <v>2.19</v>
      </c>
    </row>
    <row r="55" spans="2:4" x14ac:dyDescent="0.25">
      <c r="B55" s="4">
        <f t="shared" si="5"/>
        <v>50000</v>
      </c>
      <c r="C55" s="3">
        <v>2.83</v>
      </c>
    </row>
    <row r="56" spans="2:4" x14ac:dyDescent="0.25">
      <c r="B56" s="4">
        <v>100000</v>
      </c>
      <c r="C56" s="3">
        <v>6.6</v>
      </c>
    </row>
    <row r="58" spans="2:4" ht="18.75" x14ac:dyDescent="0.3">
      <c r="C58" s="2" t="s">
        <v>29</v>
      </c>
      <c r="D58" s="1"/>
    </row>
    <row r="59" spans="2:4" x14ac:dyDescent="0.25">
      <c r="B59" s="4" t="s">
        <v>0</v>
      </c>
      <c r="C59" s="4" t="s">
        <v>31</v>
      </c>
      <c r="D59" s="4" t="s">
        <v>32</v>
      </c>
    </row>
    <row r="60" spans="2:4" x14ac:dyDescent="0.25">
      <c r="B60" s="4">
        <v>1000</v>
      </c>
      <c r="C60" s="13">
        <f>B60*LOG(B60)*0.0000133</f>
        <v>3.9899999999999998E-2</v>
      </c>
      <c r="D60" s="13">
        <f>B60*B60*0.00000006</f>
        <v>0.06</v>
      </c>
    </row>
    <row r="61" spans="2:4" x14ac:dyDescent="0.25">
      <c r="B61" s="4">
        <f>B60+1000</f>
        <v>2000</v>
      </c>
      <c r="C61" s="13">
        <f t="shared" ref="C61:C74" si="6">B61*LOG(B61)*0.0000133</f>
        <v>8.7807397884661895E-2</v>
      </c>
      <c r="D61" s="13">
        <f t="shared" ref="D61:D74" si="7">B61*B61*0.00000006</f>
        <v>0.24</v>
      </c>
    </row>
    <row r="62" spans="2:4" x14ac:dyDescent="0.25">
      <c r="B62" s="4">
        <f t="shared" ref="B62:B69" si="8">B61+1000</f>
        <v>3000</v>
      </c>
      <c r="C62" s="13">
        <f t="shared" si="6"/>
        <v>0.13873713806331453</v>
      </c>
      <c r="D62" s="13">
        <f t="shared" si="7"/>
        <v>0.53999999999999992</v>
      </c>
    </row>
    <row r="63" spans="2:4" x14ac:dyDescent="0.25">
      <c r="B63" s="4">
        <f t="shared" si="8"/>
        <v>4000</v>
      </c>
      <c r="C63" s="13">
        <f t="shared" si="6"/>
        <v>0.19162959153864761</v>
      </c>
      <c r="D63" s="13">
        <f t="shared" si="7"/>
        <v>0.96</v>
      </c>
    </row>
    <row r="64" spans="2:4" x14ac:dyDescent="0.25">
      <c r="B64" s="4">
        <f t="shared" si="8"/>
        <v>5000</v>
      </c>
      <c r="C64" s="13">
        <f t="shared" si="6"/>
        <v>0.24598150528834523</v>
      </c>
      <c r="D64" s="13">
        <f t="shared" si="7"/>
        <v>1.4999999999999998</v>
      </c>
    </row>
    <row r="65" spans="2:4" x14ac:dyDescent="0.25">
      <c r="B65" s="4">
        <f t="shared" si="8"/>
        <v>6000</v>
      </c>
      <c r="C65" s="13">
        <f t="shared" si="6"/>
        <v>0.30149646978061473</v>
      </c>
      <c r="D65" s="13">
        <f t="shared" si="7"/>
        <v>2.1599999999999997</v>
      </c>
    </row>
    <row r="66" spans="2:4" x14ac:dyDescent="0.25">
      <c r="B66" s="4">
        <f t="shared" si="8"/>
        <v>7000</v>
      </c>
      <c r="C66" s="13">
        <f t="shared" si="6"/>
        <v>0.35797862752532733</v>
      </c>
      <c r="D66" s="13">
        <f t="shared" si="7"/>
        <v>2.94</v>
      </c>
    </row>
    <row r="67" spans="2:4" x14ac:dyDescent="0.25">
      <c r="B67" s="4">
        <f t="shared" si="8"/>
        <v>8000</v>
      </c>
      <c r="C67" s="13">
        <f t="shared" si="6"/>
        <v>0.41528877461594282</v>
      </c>
      <c r="D67" s="13">
        <f t="shared" si="7"/>
        <v>3.84</v>
      </c>
    </row>
    <row r="68" spans="2:4" x14ac:dyDescent="0.25">
      <c r="B68" s="4">
        <f t="shared" si="8"/>
        <v>9000</v>
      </c>
      <c r="C68" s="13">
        <f t="shared" si="6"/>
        <v>0.47332282837988715</v>
      </c>
      <c r="D68" s="13">
        <f t="shared" si="7"/>
        <v>4.8599999999999994</v>
      </c>
    </row>
    <row r="69" spans="2:4" x14ac:dyDescent="0.25">
      <c r="B69" s="4">
        <f t="shared" si="8"/>
        <v>10000</v>
      </c>
      <c r="C69" s="13">
        <f t="shared" si="6"/>
        <v>0.53200000000000003</v>
      </c>
      <c r="D69" s="13">
        <f t="shared" si="7"/>
        <v>5.9999999999999991</v>
      </c>
    </row>
    <row r="70" spans="2:4" x14ac:dyDescent="0.25">
      <c r="B70" s="4">
        <v>20000</v>
      </c>
      <c r="C70" s="13">
        <f t="shared" si="6"/>
        <v>1.144073978846619</v>
      </c>
      <c r="D70" s="13">
        <f t="shared" si="7"/>
        <v>23.999999999999996</v>
      </c>
    </row>
    <row r="71" spans="2:4" x14ac:dyDescent="0.25">
      <c r="B71" s="4">
        <f xml:space="preserve"> B70+10000</f>
        <v>30000</v>
      </c>
      <c r="C71" s="13">
        <f t="shared" si="6"/>
        <v>1.7863713806331454</v>
      </c>
      <c r="D71" s="13">
        <f t="shared" si="7"/>
        <v>53.999999999999993</v>
      </c>
    </row>
    <row r="72" spans="2:4" x14ac:dyDescent="0.25">
      <c r="B72" s="4">
        <f t="shared" ref="B72:B73" si="9" xml:space="preserve"> B71+10000</f>
        <v>40000</v>
      </c>
      <c r="C72" s="13">
        <f t="shared" si="6"/>
        <v>2.4482959153864763</v>
      </c>
      <c r="D72" s="13">
        <f t="shared" si="7"/>
        <v>95.999999999999986</v>
      </c>
    </row>
    <row r="73" spans="2:4" x14ac:dyDescent="0.25">
      <c r="B73" s="4">
        <f t="shared" si="9"/>
        <v>50000</v>
      </c>
      <c r="C73" s="13">
        <f t="shared" si="6"/>
        <v>3.1248150528834522</v>
      </c>
      <c r="D73" s="13">
        <f t="shared" si="7"/>
        <v>150</v>
      </c>
    </row>
    <row r="74" spans="2:4" x14ac:dyDescent="0.25">
      <c r="B74" s="4">
        <v>100000</v>
      </c>
      <c r="C74" s="13">
        <f t="shared" si="6"/>
        <v>6.6499999999999995</v>
      </c>
      <c r="D74" s="13">
        <f t="shared" si="7"/>
        <v>600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4"/>
  <sheetViews>
    <sheetView topLeftCell="A3" workbookViewId="0">
      <selection activeCell="D5" sqref="D5:D19"/>
    </sheetView>
  </sheetViews>
  <sheetFormatPr baseColWidth="10" defaultRowHeight="15" x14ac:dyDescent="0.25"/>
  <cols>
    <col min="3" max="3" width="19.85546875" customWidth="1"/>
    <col min="4" max="4" width="19.7109375" customWidth="1"/>
  </cols>
  <sheetData>
    <row r="3" spans="2:4" ht="18.75" x14ac:dyDescent="0.3">
      <c r="C3" s="2" t="s">
        <v>11</v>
      </c>
      <c r="D3" s="1"/>
    </row>
    <row r="4" spans="2:4" x14ac:dyDescent="0.25">
      <c r="B4" s="4" t="s">
        <v>0</v>
      </c>
      <c r="C4" s="4" t="s">
        <v>1</v>
      </c>
      <c r="D4" s="4" t="s">
        <v>2</v>
      </c>
    </row>
    <row r="5" spans="2:4" x14ac:dyDescent="0.25">
      <c r="B5" s="4">
        <v>1000</v>
      </c>
      <c r="C5" s="3">
        <v>0.21</v>
      </c>
      <c r="D5" s="3">
        <v>0.26</v>
      </c>
    </row>
    <row r="6" spans="2:4" x14ac:dyDescent="0.25">
      <c r="B6" s="4">
        <f>B5+1000</f>
        <v>2000</v>
      </c>
      <c r="C6" s="3">
        <v>0.45</v>
      </c>
      <c r="D6" s="3">
        <v>0.46</v>
      </c>
    </row>
    <row r="7" spans="2:4" x14ac:dyDescent="0.25">
      <c r="B7" s="4">
        <f t="shared" ref="B7:B14" si="0">B6+1000</f>
        <v>3000</v>
      </c>
      <c r="C7" s="3">
        <v>0.69</v>
      </c>
      <c r="D7" s="3">
        <v>0.87</v>
      </c>
    </row>
    <row r="8" spans="2:4" x14ac:dyDescent="0.25">
      <c r="B8" s="4">
        <f t="shared" si="0"/>
        <v>4000</v>
      </c>
      <c r="C8" s="3">
        <v>0.95</v>
      </c>
      <c r="D8" s="3">
        <v>0.99</v>
      </c>
    </row>
    <row r="9" spans="2:4" x14ac:dyDescent="0.25">
      <c r="B9" s="4">
        <f t="shared" si="0"/>
        <v>5000</v>
      </c>
      <c r="C9" s="3">
        <v>1.21</v>
      </c>
      <c r="D9" s="3">
        <v>1.26</v>
      </c>
    </row>
    <row r="10" spans="2:4" x14ac:dyDescent="0.25">
      <c r="B10" s="4">
        <f t="shared" si="0"/>
        <v>6000</v>
      </c>
      <c r="C10" s="3">
        <v>1.46</v>
      </c>
      <c r="D10" s="3">
        <v>1.54</v>
      </c>
    </row>
    <row r="11" spans="2:4" x14ac:dyDescent="0.25">
      <c r="B11" s="4">
        <f t="shared" si="0"/>
        <v>7000</v>
      </c>
      <c r="C11" s="3">
        <v>1.85</v>
      </c>
      <c r="D11" s="3">
        <v>1.86</v>
      </c>
    </row>
    <row r="12" spans="2:4" x14ac:dyDescent="0.25">
      <c r="B12" s="4">
        <f t="shared" si="0"/>
        <v>8000</v>
      </c>
      <c r="C12" s="3">
        <v>2.09</v>
      </c>
      <c r="D12" s="3">
        <v>2.25</v>
      </c>
    </row>
    <row r="13" spans="2:4" x14ac:dyDescent="0.25">
      <c r="B13" s="4">
        <f t="shared" si="0"/>
        <v>9000</v>
      </c>
      <c r="C13" s="3">
        <v>2.36</v>
      </c>
      <c r="D13" s="3">
        <v>2.5099999999999998</v>
      </c>
    </row>
    <row r="14" spans="2:4" x14ac:dyDescent="0.25">
      <c r="B14" s="4">
        <f t="shared" si="0"/>
        <v>10000</v>
      </c>
      <c r="C14" s="3">
        <v>2.8</v>
      </c>
      <c r="D14" s="3">
        <v>3.31</v>
      </c>
    </row>
    <row r="15" spans="2:4" x14ac:dyDescent="0.25">
      <c r="B15" s="4">
        <v>20000</v>
      </c>
      <c r="C15" s="3">
        <v>5.47</v>
      </c>
      <c r="D15" s="3">
        <v>5.72</v>
      </c>
    </row>
    <row r="16" spans="2:4" x14ac:dyDescent="0.25">
      <c r="B16" s="4">
        <f xml:space="preserve"> B15+10000</f>
        <v>30000</v>
      </c>
      <c r="C16" s="3">
        <v>9.01</v>
      </c>
      <c r="D16" s="3">
        <v>9.4700000000000006</v>
      </c>
    </row>
    <row r="17" spans="2:4" x14ac:dyDescent="0.25">
      <c r="B17" s="4">
        <f t="shared" ref="B17:B18" si="1" xml:space="preserve"> B16+10000</f>
        <v>40000</v>
      </c>
      <c r="C17" s="3">
        <v>12.15</v>
      </c>
      <c r="D17" s="3">
        <v>14.39</v>
      </c>
    </row>
    <row r="18" spans="2:4" x14ac:dyDescent="0.25">
      <c r="B18" s="4">
        <f t="shared" si="1"/>
        <v>50000</v>
      </c>
      <c r="C18" s="3">
        <v>15.65</v>
      </c>
      <c r="D18" s="3">
        <v>15.98</v>
      </c>
    </row>
    <row r="19" spans="2:4" x14ac:dyDescent="0.25">
      <c r="B19" s="4">
        <v>100000</v>
      </c>
      <c r="C19" s="3">
        <v>25.54</v>
      </c>
      <c r="D19" s="3">
        <v>40.54</v>
      </c>
    </row>
    <row r="22" spans="2:4" x14ac:dyDescent="0.25">
      <c r="B22" s="4" t="s">
        <v>0</v>
      </c>
      <c r="C22" s="4" t="s">
        <v>1</v>
      </c>
    </row>
    <row r="23" spans="2:4" x14ac:dyDescent="0.25">
      <c r="B23" s="4">
        <v>1000</v>
      </c>
      <c r="C23" s="3">
        <v>0.21</v>
      </c>
    </row>
    <row r="24" spans="2:4" x14ac:dyDescent="0.25">
      <c r="B24" s="4">
        <f>B23+1000</f>
        <v>2000</v>
      </c>
      <c r="C24" s="3">
        <v>0.45</v>
      </c>
    </row>
    <row r="25" spans="2:4" x14ac:dyDescent="0.25">
      <c r="B25" s="4">
        <f t="shared" ref="B25:B32" si="2">B24+1000</f>
        <v>3000</v>
      </c>
      <c r="C25" s="3">
        <v>0.69</v>
      </c>
    </row>
    <row r="26" spans="2:4" x14ac:dyDescent="0.25">
      <c r="B26" s="4">
        <f t="shared" si="2"/>
        <v>4000</v>
      </c>
      <c r="C26" s="3">
        <v>0.95</v>
      </c>
    </row>
    <row r="27" spans="2:4" x14ac:dyDescent="0.25">
      <c r="B27" s="4">
        <f t="shared" si="2"/>
        <v>5000</v>
      </c>
      <c r="C27" s="3">
        <v>1.21</v>
      </c>
    </row>
    <row r="28" spans="2:4" x14ac:dyDescent="0.25">
      <c r="B28" s="4">
        <f t="shared" si="2"/>
        <v>6000</v>
      </c>
      <c r="C28" s="3">
        <v>1.46</v>
      </c>
    </row>
    <row r="29" spans="2:4" x14ac:dyDescent="0.25">
      <c r="B29" s="4">
        <f t="shared" si="2"/>
        <v>7000</v>
      </c>
      <c r="C29" s="3">
        <v>1.85</v>
      </c>
    </row>
    <row r="30" spans="2:4" x14ac:dyDescent="0.25">
      <c r="B30" s="4">
        <f t="shared" si="2"/>
        <v>8000</v>
      </c>
      <c r="C30" s="3">
        <v>2.09</v>
      </c>
    </row>
    <row r="31" spans="2:4" x14ac:dyDescent="0.25">
      <c r="B31" s="4">
        <f t="shared" si="2"/>
        <v>9000</v>
      </c>
      <c r="C31" s="3">
        <v>2.36</v>
      </c>
    </row>
    <row r="32" spans="2:4" x14ac:dyDescent="0.25">
      <c r="B32" s="4">
        <f t="shared" si="2"/>
        <v>10000</v>
      </c>
      <c r="C32" s="3">
        <v>2.8</v>
      </c>
    </row>
    <row r="33" spans="2:3" x14ac:dyDescent="0.25">
      <c r="B33" s="4">
        <v>20000</v>
      </c>
      <c r="C33" s="3">
        <v>5.47</v>
      </c>
    </row>
    <row r="34" spans="2:3" x14ac:dyDescent="0.25">
      <c r="B34" s="4">
        <f xml:space="preserve"> B33+10000</f>
        <v>30000</v>
      </c>
      <c r="C34" s="3">
        <v>9.01</v>
      </c>
    </row>
    <row r="35" spans="2:3" x14ac:dyDescent="0.25">
      <c r="B35" s="4">
        <f t="shared" ref="B35:B36" si="3" xml:space="preserve"> B34+10000</f>
        <v>40000</v>
      </c>
      <c r="C35" s="3">
        <v>12.15</v>
      </c>
    </row>
    <row r="36" spans="2:3" x14ac:dyDescent="0.25">
      <c r="B36" s="4">
        <f t="shared" si="3"/>
        <v>50000</v>
      </c>
      <c r="C36" s="3">
        <v>15.65</v>
      </c>
    </row>
    <row r="37" spans="2:3" x14ac:dyDescent="0.25">
      <c r="B37" s="4">
        <v>100000</v>
      </c>
      <c r="C37" s="3">
        <v>25.54</v>
      </c>
    </row>
    <row r="40" spans="2:3" x14ac:dyDescent="0.25">
      <c r="B40" s="4" t="s">
        <v>0</v>
      </c>
      <c r="C40" s="4" t="s">
        <v>2</v>
      </c>
    </row>
    <row r="41" spans="2:3" x14ac:dyDescent="0.25">
      <c r="B41" s="4">
        <v>1000</v>
      </c>
      <c r="C41" s="3">
        <v>0.26</v>
      </c>
    </row>
    <row r="42" spans="2:3" x14ac:dyDescent="0.25">
      <c r="B42" s="4">
        <f>B41+1000</f>
        <v>2000</v>
      </c>
      <c r="C42" s="3">
        <v>0.46</v>
      </c>
    </row>
    <row r="43" spans="2:3" x14ac:dyDescent="0.25">
      <c r="B43" s="4">
        <f t="shared" ref="B43:B50" si="4">B42+1000</f>
        <v>3000</v>
      </c>
      <c r="C43" s="3">
        <v>0.87</v>
      </c>
    </row>
    <row r="44" spans="2:3" x14ac:dyDescent="0.25">
      <c r="B44" s="4">
        <f t="shared" si="4"/>
        <v>4000</v>
      </c>
      <c r="C44" s="3">
        <v>0.99</v>
      </c>
    </row>
    <row r="45" spans="2:3" x14ac:dyDescent="0.25">
      <c r="B45" s="4">
        <f t="shared" si="4"/>
        <v>5000</v>
      </c>
      <c r="C45" s="3">
        <v>1.26</v>
      </c>
    </row>
    <row r="46" spans="2:3" x14ac:dyDescent="0.25">
      <c r="B46" s="4">
        <f t="shared" si="4"/>
        <v>6000</v>
      </c>
      <c r="C46" s="3">
        <v>1.54</v>
      </c>
    </row>
    <row r="47" spans="2:3" x14ac:dyDescent="0.25">
      <c r="B47" s="4">
        <f t="shared" si="4"/>
        <v>7000</v>
      </c>
      <c r="C47" s="3">
        <v>1.86</v>
      </c>
    </row>
    <row r="48" spans="2:3" x14ac:dyDescent="0.25">
      <c r="B48" s="4">
        <f t="shared" si="4"/>
        <v>8000</v>
      </c>
      <c r="C48" s="3">
        <v>2.25</v>
      </c>
    </row>
    <row r="49" spans="2:3" x14ac:dyDescent="0.25">
      <c r="B49" s="4">
        <f t="shared" si="4"/>
        <v>9000</v>
      </c>
      <c r="C49" s="3">
        <v>2.5099999999999998</v>
      </c>
    </row>
    <row r="50" spans="2:3" x14ac:dyDescent="0.25">
      <c r="B50" s="4">
        <f t="shared" si="4"/>
        <v>10000</v>
      </c>
      <c r="C50" s="3">
        <v>3.31</v>
      </c>
    </row>
    <row r="51" spans="2:3" x14ac:dyDescent="0.25">
      <c r="B51" s="4">
        <v>20000</v>
      </c>
      <c r="C51" s="3">
        <v>5.72</v>
      </c>
    </row>
    <row r="52" spans="2:3" x14ac:dyDescent="0.25">
      <c r="B52" s="4">
        <f xml:space="preserve"> B51+10000</f>
        <v>30000</v>
      </c>
      <c r="C52" s="3">
        <v>9.4700000000000006</v>
      </c>
    </row>
    <row r="53" spans="2:3" x14ac:dyDescent="0.25">
      <c r="B53" s="4">
        <f t="shared" ref="B53:B54" si="5" xml:space="preserve"> B52+10000</f>
        <v>40000</v>
      </c>
      <c r="C53" s="3">
        <v>14.39</v>
      </c>
    </row>
    <row r="54" spans="2:3" x14ac:dyDescent="0.25">
      <c r="B54" s="4">
        <f t="shared" si="5"/>
        <v>50000</v>
      </c>
      <c r="C54" s="3">
        <v>15.98</v>
      </c>
    </row>
    <row r="55" spans="2:3" x14ac:dyDescent="0.25">
      <c r="B55" s="4">
        <v>100000</v>
      </c>
      <c r="C55" s="3">
        <v>40.54</v>
      </c>
    </row>
    <row r="58" spans="2:3" ht="18.75" x14ac:dyDescent="0.3">
      <c r="C58" s="10" t="s">
        <v>30</v>
      </c>
    </row>
    <row r="59" spans="2:3" x14ac:dyDescent="0.25">
      <c r="B59" s="5" t="s">
        <v>0</v>
      </c>
      <c r="C59" s="5" t="s">
        <v>28</v>
      </c>
    </row>
    <row r="60" spans="2:3" x14ac:dyDescent="0.25">
      <c r="B60" s="5">
        <v>1000</v>
      </c>
      <c r="C60" s="13">
        <f>(3*(B60)/2+8*(B60)*LOG(B60)+16*(B60)*LOG(B60)+4*(B60))*0.00000258</f>
        <v>0.19994999999999999</v>
      </c>
    </row>
    <row r="61" spans="2:3" x14ac:dyDescent="0.25">
      <c r="B61" s="5">
        <f>B60+1000</f>
        <v>2000</v>
      </c>
      <c r="C61" s="13">
        <f t="shared" ref="C61:C74" si="6">(3*(B61)/2+8*(B61)*LOG(B61)+16*(B61)*LOG(B61)+4*(B61))*0.00000258</f>
        <v>0.43717955466302738</v>
      </c>
    </row>
    <row r="62" spans="2:3" x14ac:dyDescent="0.25">
      <c r="B62" s="5">
        <f t="shared" ref="B62:B69" si="7">B61+1000</f>
        <v>3000</v>
      </c>
      <c r="C62" s="13">
        <f t="shared" si="6"/>
        <v>0.68848004427672449</v>
      </c>
    </row>
    <row r="63" spans="2:3" x14ac:dyDescent="0.25">
      <c r="B63" s="5">
        <f t="shared" si="7"/>
        <v>4000</v>
      </c>
      <c r="C63" s="13">
        <f t="shared" si="6"/>
        <v>0.94891821865210979</v>
      </c>
    </row>
    <row r="64" spans="2:3" x14ac:dyDescent="0.25">
      <c r="B64" s="5">
        <f t="shared" si="7"/>
        <v>5000</v>
      </c>
      <c r="C64" s="13">
        <f t="shared" si="6"/>
        <v>1.2161511133424314</v>
      </c>
    </row>
    <row r="65" spans="2:3" x14ac:dyDescent="0.25">
      <c r="B65" s="5">
        <f t="shared" si="7"/>
        <v>6000</v>
      </c>
      <c r="C65" s="13">
        <f t="shared" si="6"/>
        <v>1.4887987525425312</v>
      </c>
    </row>
    <row r="66" spans="2:3" x14ac:dyDescent="0.25">
      <c r="B66" s="5">
        <f t="shared" si="7"/>
        <v>7000</v>
      </c>
      <c r="C66" s="13">
        <f t="shared" si="6"/>
        <v>1.7659492944637796</v>
      </c>
    </row>
    <row r="67" spans="2:3" x14ac:dyDescent="0.25">
      <c r="B67" s="5">
        <f t="shared" si="7"/>
        <v>8000</v>
      </c>
      <c r="C67" s="13">
        <f t="shared" si="6"/>
        <v>2.0469546559563292</v>
      </c>
    </row>
    <row r="68" spans="2:3" x14ac:dyDescent="0.25">
      <c r="B68" s="5">
        <f t="shared" si="7"/>
        <v>9000</v>
      </c>
      <c r="C68" s="13">
        <f t="shared" si="6"/>
        <v>2.3313302656603465</v>
      </c>
    </row>
    <row r="69" spans="2:3" x14ac:dyDescent="0.25">
      <c r="B69" s="5">
        <f t="shared" si="7"/>
        <v>10000</v>
      </c>
      <c r="C69" s="13">
        <f t="shared" si="6"/>
        <v>2.6187</v>
      </c>
    </row>
    <row r="70" spans="2:3" x14ac:dyDescent="0.25">
      <c r="B70" s="5">
        <v>20000</v>
      </c>
      <c r="C70" s="13">
        <f t="shared" si="6"/>
        <v>5.6101955466302735</v>
      </c>
    </row>
    <row r="71" spans="2:3" x14ac:dyDescent="0.25">
      <c r="B71" s="5">
        <f xml:space="preserve"> B70+10000</f>
        <v>30000</v>
      </c>
      <c r="C71" s="13">
        <f t="shared" si="6"/>
        <v>8.742400442767245</v>
      </c>
    </row>
    <row r="72" spans="2:3" x14ac:dyDescent="0.25">
      <c r="B72" s="5">
        <f t="shared" ref="B72:B73" si="8" xml:space="preserve"> B71+10000</f>
        <v>40000</v>
      </c>
      <c r="C72" s="13">
        <f t="shared" si="6"/>
        <v>11.965982186521096</v>
      </c>
    </row>
    <row r="73" spans="2:3" x14ac:dyDescent="0.25">
      <c r="B73" s="5">
        <f t="shared" si="8"/>
        <v>50000</v>
      </c>
      <c r="C73" s="13">
        <f t="shared" si="6"/>
        <v>15.257511133424313</v>
      </c>
    </row>
    <row r="74" spans="2:3" x14ac:dyDescent="0.25">
      <c r="B74" s="5">
        <v>100000</v>
      </c>
      <c r="C74" s="13">
        <f t="shared" si="6"/>
        <v>32.378999999999998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30"/>
  <sheetViews>
    <sheetView tabSelected="1" topLeftCell="A45" workbookViewId="0">
      <selection activeCell="H47" sqref="H47"/>
    </sheetView>
  </sheetViews>
  <sheetFormatPr baseColWidth="10" defaultRowHeight="15" x14ac:dyDescent="0.25"/>
  <cols>
    <col min="2" max="2" width="8.42578125" customWidth="1"/>
    <col min="3" max="3" width="15.140625" bestFit="1" customWidth="1"/>
    <col min="4" max="4" width="18.7109375" customWidth="1"/>
    <col min="5" max="5" width="15.140625" bestFit="1" customWidth="1"/>
    <col min="6" max="6" width="14" customWidth="1"/>
    <col min="7" max="7" width="15.140625" bestFit="1" customWidth="1"/>
    <col min="8" max="8" width="11.5703125" bestFit="1" customWidth="1"/>
    <col min="9" max="9" width="14.7109375" customWidth="1"/>
  </cols>
  <sheetData>
    <row r="4" spans="2:8" x14ac:dyDescent="0.25">
      <c r="B4" s="5" t="s">
        <v>0</v>
      </c>
      <c r="C4" s="5" t="s">
        <v>4</v>
      </c>
      <c r="D4" s="5" t="s">
        <v>5</v>
      </c>
      <c r="E4" s="5" t="s">
        <v>12</v>
      </c>
      <c r="F4" s="5" t="s">
        <v>21</v>
      </c>
      <c r="G4" s="4" t="s">
        <v>13</v>
      </c>
      <c r="H4" s="4" t="s">
        <v>14</v>
      </c>
    </row>
    <row r="5" spans="2:8" x14ac:dyDescent="0.25">
      <c r="B5" s="5">
        <v>1000</v>
      </c>
      <c r="C5" s="3">
        <v>0</v>
      </c>
      <c r="D5" s="3">
        <v>0</v>
      </c>
      <c r="E5" s="3">
        <v>0</v>
      </c>
      <c r="F5" s="3">
        <v>0.33</v>
      </c>
      <c r="G5" s="3">
        <v>0.04</v>
      </c>
      <c r="H5" s="3">
        <v>0.21</v>
      </c>
    </row>
    <row r="6" spans="2:8" x14ac:dyDescent="0.25">
      <c r="B6" s="5">
        <f t="shared" ref="B6:B14" si="0">B5+1000</f>
        <v>2000</v>
      </c>
      <c r="C6" s="3">
        <v>0.01</v>
      </c>
      <c r="D6" s="3">
        <v>0.01</v>
      </c>
      <c r="E6" s="3">
        <v>0.01</v>
      </c>
      <c r="F6" s="3">
        <v>0.67</v>
      </c>
      <c r="G6" s="3">
        <v>0.08</v>
      </c>
      <c r="H6" s="3">
        <v>0.45</v>
      </c>
    </row>
    <row r="7" spans="2:8" x14ac:dyDescent="0.25">
      <c r="B7" s="5">
        <f t="shared" si="0"/>
        <v>3000</v>
      </c>
      <c r="C7" s="3">
        <v>0.01</v>
      </c>
      <c r="D7" s="3">
        <v>0.01</v>
      </c>
      <c r="E7" s="3">
        <v>0.01</v>
      </c>
      <c r="F7" s="3">
        <v>1.02</v>
      </c>
      <c r="G7" s="3">
        <v>0.13</v>
      </c>
      <c r="H7" s="3">
        <v>0.69</v>
      </c>
    </row>
    <row r="8" spans="2:8" x14ac:dyDescent="0.25">
      <c r="B8" s="5">
        <f t="shared" si="0"/>
        <v>4000</v>
      </c>
      <c r="C8" s="3">
        <v>0.01</v>
      </c>
      <c r="D8" s="3">
        <v>0.02</v>
      </c>
      <c r="E8" s="3">
        <v>0.01</v>
      </c>
      <c r="F8" s="3">
        <v>1.37</v>
      </c>
      <c r="G8" s="3">
        <v>0.17</v>
      </c>
      <c r="H8" s="3">
        <v>0.95</v>
      </c>
    </row>
    <row r="9" spans="2:8" x14ac:dyDescent="0.25">
      <c r="B9" s="5">
        <f t="shared" si="0"/>
        <v>5000</v>
      </c>
      <c r="C9" s="3">
        <v>0.01</v>
      </c>
      <c r="D9" s="3">
        <v>0.02</v>
      </c>
      <c r="E9" s="3">
        <v>0.02</v>
      </c>
      <c r="F9" s="3">
        <v>1.76</v>
      </c>
      <c r="G9" s="3">
        <v>0.23</v>
      </c>
      <c r="H9" s="3">
        <v>1.21</v>
      </c>
    </row>
    <row r="10" spans="2:8" x14ac:dyDescent="0.25">
      <c r="B10" s="5">
        <f t="shared" si="0"/>
        <v>6000</v>
      </c>
      <c r="C10" s="3">
        <v>0.02</v>
      </c>
      <c r="D10" s="3">
        <v>0.03</v>
      </c>
      <c r="E10" s="3">
        <v>0.02</v>
      </c>
      <c r="F10" s="3">
        <v>2.16</v>
      </c>
      <c r="G10" s="3">
        <v>0.28999999999999998</v>
      </c>
      <c r="H10" s="3">
        <v>1.46</v>
      </c>
    </row>
    <row r="11" spans="2:8" x14ac:dyDescent="0.25">
      <c r="B11" s="5">
        <f t="shared" si="0"/>
        <v>7000</v>
      </c>
      <c r="C11" s="3">
        <v>0.02</v>
      </c>
      <c r="D11" s="3">
        <v>0.03</v>
      </c>
      <c r="E11" s="3">
        <v>0.02</v>
      </c>
      <c r="F11" s="3">
        <v>2.58</v>
      </c>
      <c r="G11" s="3">
        <v>0.32</v>
      </c>
      <c r="H11" s="3">
        <v>1.85</v>
      </c>
    </row>
    <row r="12" spans="2:8" x14ac:dyDescent="0.25">
      <c r="B12" s="5">
        <f t="shared" si="0"/>
        <v>8000</v>
      </c>
      <c r="C12" s="3">
        <v>0.02</v>
      </c>
      <c r="D12" s="3">
        <v>0.03</v>
      </c>
      <c r="E12" s="3">
        <v>0.03</v>
      </c>
      <c r="F12" s="3">
        <v>2.82</v>
      </c>
      <c r="G12" s="3">
        <v>0.35</v>
      </c>
      <c r="H12" s="3">
        <v>2.09</v>
      </c>
    </row>
    <row r="13" spans="2:8" x14ac:dyDescent="0.25">
      <c r="B13" s="5">
        <f t="shared" si="0"/>
        <v>9000</v>
      </c>
      <c r="C13" s="3">
        <v>0.02</v>
      </c>
      <c r="D13" s="3">
        <v>0.03</v>
      </c>
      <c r="E13" s="3">
        <v>0.03</v>
      </c>
      <c r="F13" s="3">
        <v>3.16</v>
      </c>
      <c r="G13" s="3">
        <v>0.41</v>
      </c>
      <c r="H13" s="3">
        <v>2.36</v>
      </c>
    </row>
    <row r="14" spans="2:8" x14ac:dyDescent="0.25">
      <c r="B14" s="5">
        <f t="shared" si="0"/>
        <v>10000</v>
      </c>
      <c r="C14" s="3">
        <v>0.03</v>
      </c>
      <c r="D14" s="3">
        <v>0.04</v>
      </c>
      <c r="E14" s="3">
        <v>0.03</v>
      </c>
      <c r="F14" s="3">
        <v>3.48</v>
      </c>
      <c r="G14" s="3">
        <v>0.47</v>
      </c>
      <c r="H14" s="3">
        <v>2.8</v>
      </c>
    </row>
    <row r="15" spans="2:8" x14ac:dyDescent="0.25">
      <c r="B15" s="5">
        <v>20000</v>
      </c>
      <c r="C15" s="3">
        <v>0.06</v>
      </c>
      <c r="D15" s="3">
        <v>0.08</v>
      </c>
      <c r="E15" s="3">
        <v>0.06</v>
      </c>
      <c r="F15" s="3">
        <v>7.38</v>
      </c>
      <c r="G15" s="3">
        <v>1.01</v>
      </c>
      <c r="H15" s="3">
        <v>5.47</v>
      </c>
    </row>
    <row r="16" spans="2:8" x14ac:dyDescent="0.25">
      <c r="B16" s="5">
        <f xml:space="preserve"> B15+10000</f>
        <v>30000</v>
      </c>
      <c r="C16" s="3">
        <v>0.08</v>
      </c>
      <c r="D16" s="3">
        <v>0.12</v>
      </c>
      <c r="E16" s="3">
        <v>0.1</v>
      </c>
      <c r="F16" s="3">
        <v>8.69</v>
      </c>
      <c r="G16" s="3">
        <v>1.53</v>
      </c>
      <c r="H16" s="3">
        <v>9.01</v>
      </c>
    </row>
    <row r="17" spans="2:8" x14ac:dyDescent="0.25">
      <c r="B17" s="5">
        <f xml:space="preserve"> B16+10000</f>
        <v>40000</v>
      </c>
      <c r="C17" s="3">
        <v>0.11</v>
      </c>
      <c r="D17" s="3">
        <v>0.16</v>
      </c>
      <c r="E17" s="3">
        <v>0.13</v>
      </c>
      <c r="F17" s="3">
        <v>11.54</v>
      </c>
      <c r="G17" s="3">
        <v>2.14</v>
      </c>
      <c r="H17" s="3">
        <v>12.15</v>
      </c>
    </row>
    <row r="18" spans="2:8" x14ac:dyDescent="0.25">
      <c r="B18" s="5">
        <f xml:space="preserve"> B17+10000</f>
        <v>50000</v>
      </c>
      <c r="C18" s="3">
        <v>0.14000000000000001</v>
      </c>
      <c r="D18" s="3">
        <v>0.19</v>
      </c>
      <c r="E18" s="3">
        <v>0.16</v>
      </c>
      <c r="F18" s="3">
        <v>14.45</v>
      </c>
      <c r="G18" s="3">
        <v>2.81</v>
      </c>
      <c r="H18" s="3">
        <v>15.65</v>
      </c>
    </row>
    <row r="19" spans="2:8" x14ac:dyDescent="0.25">
      <c r="B19" s="5">
        <v>100000</v>
      </c>
      <c r="C19" s="3">
        <v>0.3</v>
      </c>
      <c r="D19" s="3">
        <v>0.4</v>
      </c>
      <c r="E19" s="3">
        <v>0.32</v>
      </c>
      <c r="F19" s="3">
        <v>29.43</v>
      </c>
      <c r="G19" s="3">
        <v>6</v>
      </c>
      <c r="H19" s="3">
        <v>25.54</v>
      </c>
    </row>
    <row r="25" spans="2:8" x14ac:dyDescent="0.25">
      <c r="B25" s="5" t="s">
        <v>0</v>
      </c>
      <c r="C25" s="5" t="s">
        <v>4</v>
      </c>
      <c r="D25" s="5" t="s">
        <v>5</v>
      </c>
      <c r="E25" s="5" t="s">
        <v>12</v>
      </c>
      <c r="F25" s="5" t="s">
        <v>21</v>
      </c>
      <c r="G25" s="4" t="s">
        <v>13</v>
      </c>
      <c r="H25" s="4" t="s">
        <v>14</v>
      </c>
    </row>
    <row r="26" spans="2:8" x14ac:dyDescent="0.25">
      <c r="B26" s="5">
        <v>1000</v>
      </c>
      <c r="C26" s="13">
        <v>7.99</v>
      </c>
      <c r="D26" s="13">
        <v>5.48</v>
      </c>
      <c r="E26" s="13">
        <v>7.88</v>
      </c>
      <c r="F26" s="13">
        <v>0.33</v>
      </c>
      <c r="G26" s="13">
        <v>0.06</v>
      </c>
      <c r="H26" s="3">
        <v>0.26</v>
      </c>
    </row>
    <row r="27" spans="2:8" x14ac:dyDescent="0.25">
      <c r="B27" s="5">
        <f>B26+1000</f>
        <v>2000</v>
      </c>
      <c r="C27" s="13">
        <v>30.44</v>
      </c>
      <c r="D27" s="13">
        <v>21.87</v>
      </c>
      <c r="E27" s="13">
        <v>32.520000000000003</v>
      </c>
      <c r="F27" s="13">
        <v>0.69</v>
      </c>
      <c r="G27" s="13">
        <v>0.12</v>
      </c>
      <c r="H27" s="3">
        <v>0.46</v>
      </c>
    </row>
    <row r="28" spans="2:8" x14ac:dyDescent="0.25">
      <c r="B28" s="5">
        <f t="shared" ref="B28:B35" si="1">B27+1000</f>
        <v>3000</v>
      </c>
      <c r="C28" s="13">
        <v>56.6</v>
      </c>
      <c r="D28" s="13">
        <v>49.76</v>
      </c>
      <c r="E28" s="13">
        <v>69.02</v>
      </c>
      <c r="F28" s="13">
        <v>1.0900000000000001</v>
      </c>
      <c r="G28" s="13">
        <v>0.18</v>
      </c>
      <c r="H28" s="3">
        <v>0.87</v>
      </c>
    </row>
    <row r="29" spans="2:8" x14ac:dyDescent="0.25">
      <c r="B29" s="5">
        <f t="shared" si="1"/>
        <v>4000</v>
      </c>
      <c r="C29" s="13">
        <v>96.09</v>
      </c>
      <c r="D29" s="13">
        <v>89.55</v>
      </c>
      <c r="E29" s="13">
        <v>112.88</v>
      </c>
      <c r="F29" s="13">
        <v>1.46</v>
      </c>
      <c r="G29" s="13">
        <v>0.23</v>
      </c>
      <c r="H29" s="3">
        <v>0.99</v>
      </c>
    </row>
    <row r="30" spans="2:8" x14ac:dyDescent="0.25">
      <c r="B30" s="5">
        <f t="shared" si="1"/>
        <v>5000</v>
      </c>
      <c r="C30" s="13">
        <v>152.32</v>
      </c>
      <c r="D30" s="13">
        <v>113.49</v>
      </c>
      <c r="E30" s="13">
        <v>154.34</v>
      </c>
      <c r="F30" s="13">
        <v>1.74</v>
      </c>
      <c r="G30" s="13">
        <v>0.28999999999999998</v>
      </c>
      <c r="H30" s="3">
        <v>1.26</v>
      </c>
    </row>
    <row r="31" spans="2:8" x14ac:dyDescent="0.25">
      <c r="B31" s="5">
        <f t="shared" si="1"/>
        <v>6000</v>
      </c>
      <c r="C31" s="13">
        <v>212.27</v>
      </c>
      <c r="D31" s="13">
        <v>160.16999999999999</v>
      </c>
      <c r="E31" s="13">
        <v>226.97</v>
      </c>
      <c r="F31" s="13">
        <v>2.09</v>
      </c>
      <c r="G31" s="13">
        <v>0.35</v>
      </c>
      <c r="H31" s="3">
        <v>1.54</v>
      </c>
    </row>
    <row r="32" spans="2:8" x14ac:dyDescent="0.25">
      <c r="B32" s="5">
        <f t="shared" si="1"/>
        <v>7000</v>
      </c>
      <c r="C32" s="13">
        <v>310.27999999999997</v>
      </c>
      <c r="D32" s="13">
        <v>215.12</v>
      </c>
      <c r="E32" s="13">
        <v>302.51</v>
      </c>
      <c r="F32" s="13">
        <v>2.4300000000000002</v>
      </c>
      <c r="G32" s="13">
        <v>0.42</v>
      </c>
      <c r="H32" s="3">
        <v>1.86</v>
      </c>
    </row>
    <row r="33" spans="2:8" x14ac:dyDescent="0.25">
      <c r="B33" s="5">
        <f t="shared" si="1"/>
        <v>8000</v>
      </c>
      <c r="C33" s="13">
        <v>392.92</v>
      </c>
      <c r="D33" s="13">
        <v>287.18</v>
      </c>
      <c r="E33" s="13">
        <v>393.15</v>
      </c>
      <c r="F33" s="13">
        <v>2.84</v>
      </c>
      <c r="G33" s="13">
        <v>0.53</v>
      </c>
      <c r="H33" s="3">
        <v>2.25</v>
      </c>
    </row>
    <row r="34" spans="2:8" x14ac:dyDescent="0.25">
      <c r="B34" s="5">
        <f t="shared" si="1"/>
        <v>9000</v>
      </c>
      <c r="C34" s="13">
        <v>495.49</v>
      </c>
      <c r="D34" s="13">
        <v>362.35</v>
      </c>
      <c r="E34" s="13">
        <v>501.53</v>
      </c>
      <c r="F34" s="13">
        <v>3.19</v>
      </c>
      <c r="G34" s="13">
        <v>0.55000000000000004</v>
      </c>
      <c r="H34" s="3">
        <v>2.5099999999999998</v>
      </c>
    </row>
    <row r="35" spans="2:8" x14ac:dyDescent="0.25">
      <c r="B35" s="5">
        <f t="shared" si="1"/>
        <v>10000</v>
      </c>
      <c r="C35" s="13">
        <v>608.78</v>
      </c>
      <c r="D35" s="13">
        <v>457.34</v>
      </c>
      <c r="E35" s="13">
        <v>611.86</v>
      </c>
      <c r="F35" s="13">
        <v>3.54</v>
      </c>
      <c r="G35" s="13">
        <v>0.61</v>
      </c>
      <c r="H35" s="3">
        <v>3.31</v>
      </c>
    </row>
    <row r="36" spans="2:8" x14ac:dyDescent="0.25">
      <c r="B36" s="5">
        <v>20000</v>
      </c>
      <c r="C36" s="13">
        <v>2537.58</v>
      </c>
      <c r="D36" s="13">
        <v>1772.74</v>
      </c>
      <c r="E36" s="13">
        <v>2541.79</v>
      </c>
      <c r="F36" s="13">
        <v>6.89</v>
      </c>
      <c r="G36" s="13">
        <v>1.05</v>
      </c>
      <c r="H36" s="3">
        <v>5.72</v>
      </c>
    </row>
    <row r="37" spans="2:8" x14ac:dyDescent="0.25">
      <c r="B37" s="5">
        <f xml:space="preserve"> B36+10000</f>
        <v>30000</v>
      </c>
      <c r="C37" s="13">
        <v>5605.53</v>
      </c>
      <c r="D37" s="13">
        <v>4102.93</v>
      </c>
      <c r="E37" s="13">
        <v>5745.57</v>
      </c>
      <c r="F37" s="13">
        <v>9.85</v>
      </c>
      <c r="G37" s="13">
        <v>1.58</v>
      </c>
      <c r="H37" s="3">
        <v>9.4700000000000006</v>
      </c>
    </row>
    <row r="38" spans="2:8" x14ac:dyDescent="0.25">
      <c r="B38" s="5">
        <f t="shared" ref="B38:B39" si="2" xml:space="preserve"> B37+10000</f>
        <v>40000</v>
      </c>
      <c r="C38" s="13">
        <v>10058.98</v>
      </c>
      <c r="D38" s="13">
        <v>7244.61</v>
      </c>
      <c r="E38" s="13">
        <v>10445.01</v>
      </c>
      <c r="F38" s="13">
        <v>11.58</v>
      </c>
      <c r="G38" s="13">
        <v>2.19</v>
      </c>
      <c r="H38" s="3">
        <v>14.39</v>
      </c>
    </row>
    <row r="39" spans="2:8" x14ac:dyDescent="0.25">
      <c r="B39" s="5">
        <f t="shared" si="2"/>
        <v>50000</v>
      </c>
      <c r="C39" s="13">
        <v>15728.48</v>
      </c>
      <c r="D39" s="13">
        <v>11513.43</v>
      </c>
      <c r="E39" s="13">
        <v>16297.03</v>
      </c>
      <c r="F39" s="13">
        <v>14.39</v>
      </c>
      <c r="G39" s="13">
        <v>2.83</v>
      </c>
      <c r="H39" s="3">
        <v>15.98</v>
      </c>
    </row>
    <row r="40" spans="2:8" x14ac:dyDescent="0.25">
      <c r="B40" s="5">
        <v>100000</v>
      </c>
      <c r="C40" s="13">
        <v>62773.07</v>
      </c>
      <c r="D40" s="13">
        <v>46216.97</v>
      </c>
      <c r="E40" s="13">
        <v>65440.03</v>
      </c>
      <c r="F40" s="13">
        <v>29.22</v>
      </c>
      <c r="G40" s="13">
        <v>6.6</v>
      </c>
      <c r="H40" s="3">
        <v>40.54</v>
      </c>
    </row>
    <row r="42" spans="2:8" x14ac:dyDescent="0.25">
      <c r="C42" s="6" t="s">
        <v>17</v>
      </c>
      <c r="D42" s="6">
        <f>C6/(B6+2)</f>
        <v>4.995004995004995E-6</v>
      </c>
    </row>
    <row r="43" spans="2:8" ht="18.75" x14ac:dyDescent="0.25">
      <c r="C43" s="6" t="s">
        <v>15</v>
      </c>
      <c r="D43" s="6">
        <f>D6/(B6+5)</f>
        <v>4.9875311720698253E-6</v>
      </c>
      <c r="G43" s="11" t="s">
        <v>33</v>
      </c>
    </row>
    <row r="44" spans="2:8" x14ac:dyDescent="0.25">
      <c r="C44" s="6" t="s">
        <v>16</v>
      </c>
      <c r="D44" s="6">
        <f>E6/(3*B6-2)</f>
        <v>1.6672224074691565E-6</v>
      </c>
      <c r="E44">
        <f>475*(1000)+50</f>
        <v>475050</v>
      </c>
      <c r="G44">
        <f>8000 *LOG(1000)</f>
        <v>24000</v>
      </c>
    </row>
    <row r="45" spans="2:8" x14ac:dyDescent="0.25">
      <c r="C45" s="6" t="s">
        <v>18</v>
      </c>
      <c r="D45" s="6">
        <f>G5/(B5*LOG(B5))</f>
        <v>1.3333333333333333E-5</v>
      </c>
      <c r="G45">
        <f>16*(1000)*LOG(1000)</f>
        <v>48000</v>
      </c>
    </row>
    <row r="46" spans="2:8" x14ac:dyDescent="0.25">
      <c r="C46" s="6" t="s">
        <v>19</v>
      </c>
      <c r="D46" s="6">
        <f>0.2/77500</f>
        <v>2.5806451612903228E-6</v>
      </c>
      <c r="E46">
        <f>(3*(1000)/2)+G44+G45+4*(1000)</f>
        <v>77500</v>
      </c>
    </row>
    <row r="47" spans="2:8" x14ac:dyDescent="0.25">
      <c r="C47" s="6" t="s">
        <v>22</v>
      </c>
      <c r="D47" s="6">
        <f>0.33/ 475050</f>
        <v>6.946637196084623E-7</v>
      </c>
    </row>
    <row r="49" spans="2:8" x14ac:dyDescent="0.25">
      <c r="B49" s="5" t="s">
        <v>0</v>
      </c>
      <c r="C49" s="5" t="s">
        <v>4</v>
      </c>
      <c r="D49" s="5" t="s">
        <v>5</v>
      </c>
      <c r="E49" s="5" t="s">
        <v>12</v>
      </c>
      <c r="F49" s="5" t="s">
        <v>21</v>
      </c>
      <c r="G49" s="4" t="s">
        <v>13</v>
      </c>
      <c r="H49" s="4" t="s">
        <v>14</v>
      </c>
    </row>
    <row r="50" spans="2:8" x14ac:dyDescent="0.25">
      <c r="B50" s="5">
        <v>1000</v>
      </c>
      <c r="C50" s="13">
        <f>(B50+2)*0.00000499</f>
        <v>4.9999799999999994E-3</v>
      </c>
      <c r="D50" s="13">
        <f>(B50+5)*0.00000498</f>
        <v>5.0048999999999996E-3</v>
      </c>
      <c r="E50" s="13">
        <f>(3*B50-2)*0.00000166</f>
        <v>4.9766799999999998E-3</v>
      </c>
      <c r="F50" s="13">
        <f>(475*B50+50)*0.000000694</f>
        <v>0.3296847</v>
      </c>
      <c r="G50" s="13">
        <f>B50*LOG(B50)*0.0000133</f>
        <v>3.9899999999999998E-2</v>
      </c>
      <c r="H50" s="13">
        <f>(3*(B50)/2+8*(B50)*LOG(B50)+16*(B50)*LOG(B50)+4*(B50))*0.00000258</f>
        <v>0.19994999999999999</v>
      </c>
    </row>
    <row r="51" spans="2:8" x14ac:dyDescent="0.25">
      <c r="B51" s="5">
        <f t="shared" ref="B51:B59" si="3">B50+1000</f>
        <v>2000</v>
      </c>
      <c r="C51" s="13">
        <f t="shared" ref="C51:C64" si="4">(B51+2)*0.00000499</f>
        <v>9.989979999999999E-3</v>
      </c>
      <c r="D51" s="13">
        <f t="shared" ref="D51:D64" si="5">(B51+5)*0.00000498</f>
        <v>9.9848999999999997E-3</v>
      </c>
      <c r="E51" s="13">
        <f t="shared" ref="E51:E64" si="6">(3*B51-2)*0.00000166</f>
        <v>9.9566800000000007E-3</v>
      </c>
      <c r="F51" s="13">
        <f t="shared" ref="F51:F64" si="7">(475*B51+50)*0.000000694</f>
        <v>0.65933470000000005</v>
      </c>
      <c r="G51" s="13">
        <f t="shared" ref="G51:G64" si="8">B51*LOG(B51)*0.0000133</f>
        <v>8.7807397884661895E-2</v>
      </c>
      <c r="H51" s="13">
        <f t="shared" ref="H51:H64" si="9">(3*(B51)/2+8*(B51)*LOG(B51)+16*(B51)*LOG(B51)+4*(B51))*0.00000258</f>
        <v>0.43717955466302738</v>
      </c>
    </row>
    <row r="52" spans="2:8" x14ac:dyDescent="0.25">
      <c r="B52" s="5">
        <f t="shared" si="3"/>
        <v>3000</v>
      </c>
      <c r="C52" s="13">
        <f t="shared" si="4"/>
        <v>1.4979979999999999E-2</v>
      </c>
      <c r="D52" s="13">
        <f t="shared" si="5"/>
        <v>1.49649E-2</v>
      </c>
      <c r="E52" s="13">
        <f t="shared" si="6"/>
        <v>1.4936679999999999E-2</v>
      </c>
      <c r="F52" s="13">
        <f t="shared" si="7"/>
        <v>0.98898470000000005</v>
      </c>
      <c r="G52" s="13">
        <f t="shared" si="8"/>
        <v>0.13873713806331453</v>
      </c>
      <c r="H52" s="13">
        <f t="shared" si="9"/>
        <v>0.68848004427672449</v>
      </c>
    </row>
    <row r="53" spans="2:8" x14ac:dyDescent="0.25">
      <c r="B53" s="5">
        <f t="shared" si="3"/>
        <v>4000</v>
      </c>
      <c r="C53" s="13">
        <f t="shared" si="4"/>
        <v>1.9969979999999998E-2</v>
      </c>
      <c r="D53" s="13">
        <f t="shared" si="5"/>
        <v>1.9944899999999998E-2</v>
      </c>
      <c r="E53" s="13">
        <f t="shared" si="6"/>
        <v>1.9916679999999999E-2</v>
      </c>
      <c r="F53" s="13">
        <f t="shared" si="7"/>
        <v>1.3186347</v>
      </c>
      <c r="G53" s="13">
        <f t="shared" si="8"/>
        <v>0.19162959153864761</v>
      </c>
      <c r="H53" s="13">
        <f t="shared" si="9"/>
        <v>0.94891821865210979</v>
      </c>
    </row>
    <row r="54" spans="2:8" x14ac:dyDescent="0.25">
      <c r="B54" s="5">
        <f t="shared" si="3"/>
        <v>5000</v>
      </c>
      <c r="C54" s="13">
        <f t="shared" si="4"/>
        <v>2.495998E-2</v>
      </c>
      <c r="D54" s="13">
        <f t="shared" si="5"/>
        <v>2.49249E-2</v>
      </c>
      <c r="E54" s="13">
        <f t="shared" si="6"/>
        <v>2.4896680000000001E-2</v>
      </c>
      <c r="F54" s="13">
        <f t="shared" si="7"/>
        <v>1.6482847</v>
      </c>
      <c r="G54" s="13">
        <f t="shared" si="8"/>
        <v>0.24598150528834523</v>
      </c>
      <c r="H54" s="13">
        <f t="shared" si="9"/>
        <v>1.2161511133424314</v>
      </c>
    </row>
    <row r="55" spans="2:8" x14ac:dyDescent="0.25">
      <c r="B55" s="5">
        <f t="shared" si="3"/>
        <v>6000</v>
      </c>
      <c r="C55" s="13">
        <f t="shared" si="4"/>
        <v>2.9949979999999998E-2</v>
      </c>
      <c r="D55" s="13">
        <f t="shared" si="5"/>
        <v>2.9904899999999998E-2</v>
      </c>
      <c r="E55" s="13">
        <f t="shared" si="6"/>
        <v>2.9876679999999999E-2</v>
      </c>
      <c r="F55" s="13">
        <f t="shared" si="7"/>
        <v>1.9779347</v>
      </c>
      <c r="G55" s="13">
        <f t="shared" si="8"/>
        <v>0.30149646978061473</v>
      </c>
      <c r="H55" s="13">
        <f t="shared" si="9"/>
        <v>1.4887987525425312</v>
      </c>
    </row>
    <row r="56" spans="2:8" x14ac:dyDescent="0.25">
      <c r="B56" s="5">
        <f t="shared" si="3"/>
        <v>7000</v>
      </c>
      <c r="C56" s="13">
        <f t="shared" si="4"/>
        <v>3.4939979999999995E-2</v>
      </c>
      <c r="D56" s="13">
        <f t="shared" si="5"/>
        <v>3.4884899999999996E-2</v>
      </c>
      <c r="E56" s="13">
        <f t="shared" si="6"/>
        <v>3.4856680000000001E-2</v>
      </c>
      <c r="F56" s="13">
        <f t="shared" si="7"/>
        <v>2.3075847</v>
      </c>
      <c r="G56" s="13">
        <f t="shared" si="8"/>
        <v>0.35797862752532733</v>
      </c>
      <c r="H56" s="13">
        <f t="shared" si="9"/>
        <v>1.7659492944637796</v>
      </c>
    </row>
    <row r="57" spans="2:8" x14ac:dyDescent="0.25">
      <c r="B57" s="5">
        <f t="shared" si="3"/>
        <v>8000</v>
      </c>
      <c r="C57" s="13">
        <f t="shared" si="4"/>
        <v>3.9929979999999997E-2</v>
      </c>
      <c r="D57" s="13">
        <f t="shared" si="5"/>
        <v>3.9864899999999995E-2</v>
      </c>
      <c r="E57" s="13">
        <f t="shared" si="6"/>
        <v>3.9836679999999999E-2</v>
      </c>
      <c r="F57" s="13">
        <f t="shared" si="7"/>
        <v>2.6372347</v>
      </c>
      <c r="G57" s="13">
        <f t="shared" si="8"/>
        <v>0.41528877461594282</v>
      </c>
      <c r="H57" s="13">
        <f t="shared" si="9"/>
        <v>2.0469546559563292</v>
      </c>
    </row>
    <row r="58" spans="2:8" x14ac:dyDescent="0.25">
      <c r="B58" s="5">
        <f t="shared" si="3"/>
        <v>9000</v>
      </c>
      <c r="C58" s="13">
        <f t="shared" si="4"/>
        <v>4.4919979999999998E-2</v>
      </c>
      <c r="D58" s="13">
        <f t="shared" si="5"/>
        <v>4.48449E-2</v>
      </c>
      <c r="E58" s="13">
        <f t="shared" si="6"/>
        <v>4.4816679999999998E-2</v>
      </c>
      <c r="F58" s="13">
        <f t="shared" si="7"/>
        <v>2.9668847</v>
      </c>
      <c r="G58" s="13">
        <f t="shared" si="8"/>
        <v>0.47332282837988715</v>
      </c>
      <c r="H58" s="13">
        <f t="shared" si="9"/>
        <v>2.3313302656603465</v>
      </c>
    </row>
    <row r="59" spans="2:8" x14ac:dyDescent="0.25">
      <c r="B59" s="5">
        <f t="shared" si="3"/>
        <v>10000</v>
      </c>
      <c r="C59" s="13">
        <f t="shared" si="4"/>
        <v>4.990998E-2</v>
      </c>
      <c r="D59" s="13">
        <f t="shared" si="5"/>
        <v>4.9824899999999998E-2</v>
      </c>
      <c r="E59" s="13">
        <f t="shared" si="6"/>
        <v>4.9796680000000003E-2</v>
      </c>
      <c r="F59" s="13">
        <f t="shared" si="7"/>
        <v>3.2965347</v>
      </c>
      <c r="G59" s="13">
        <f t="shared" si="8"/>
        <v>0.53200000000000003</v>
      </c>
      <c r="H59" s="13">
        <f t="shared" si="9"/>
        <v>2.6187</v>
      </c>
    </row>
    <row r="60" spans="2:8" x14ac:dyDescent="0.25">
      <c r="B60" s="5">
        <v>20000</v>
      </c>
      <c r="C60" s="13">
        <f t="shared" si="4"/>
        <v>9.9809979999999993E-2</v>
      </c>
      <c r="D60" s="13">
        <f t="shared" si="5"/>
        <v>9.9624899999999988E-2</v>
      </c>
      <c r="E60" s="13">
        <f t="shared" si="6"/>
        <v>9.9596679999999993E-2</v>
      </c>
      <c r="F60" s="13">
        <f t="shared" si="7"/>
        <v>6.5930347000000005</v>
      </c>
      <c r="G60" s="13">
        <f t="shared" si="8"/>
        <v>1.144073978846619</v>
      </c>
      <c r="H60" s="13">
        <f t="shared" si="9"/>
        <v>5.6101955466302735</v>
      </c>
    </row>
    <row r="61" spans="2:8" x14ac:dyDescent="0.25">
      <c r="B61" s="5">
        <f xml:space="preserve"> B60+10000</f>
        <v>30000</v>
      </c>
      <c r="C61" s="13">
        <f t="shared" si="4"/>
        <v>0.14970997999999999</v>
      </c>
      <c r="D61" s="13">
        <f t="shared" si="5"/>
        <v>0.1494249</v>
      </c>
      <c r="E61" s="13">
        <f t="shared" si="6"/>
        <v>0.14939668</v>
      </c>
      <c r="F61" s="13">
        <f t="shared" si="7"/>
        <v>9.8895347000000005</v>
      </c>
      <c r="G61" s="13">
        <f t="shared" si="8"/>
        <v>1.7863713806331454</v>
      </c>
      <c r="H61" s="13">
        <f t="shared" si="9"/>
        <v>8.742400442767245</v>
      </c>
    </row>
    <row r="62" spans="2:8" x14ac:dyDescent="0.25">
      <c r="B62" s="5">
        <f xml:space="preserve"> B61+10000</f>
        <v>40000</v>
      </c>
      <c r="C62" s="13">
        <f t="shared" si="4"/>
        <v>0.19960997999999999</v>
      </c>
      <c r="D62" s="13">
        <f t="shared" si="5"/>
        <v>0.19922489999999998</v>
      </c>
      <c r="E62" s="13">
        <f t="shared" si="6"/>
        <v>0.19919667999999999</v>
      </c>
      <c r="F62" s="13">
        <f t="shared" si="7"/>
        <v>13.1860347</v>
      </c>
      <c r="G62" s="13">
        <f t="shared" si="8"/>
        <v>2.4482959153864763</v>
      </c>
      <c r="H62" s="13">
        <f t="shared" si="9"/>
        <v>11.965982186521096</v>
      </c>
    </row>
    <row r="63" spans="2:8" x14ac:dyDescent="0.25">
      <c r="B63" s="5">
        <f xml:space="preserve"> B62+10000</f>
        <v>50000</v>
      </c>
      <c r="C63" s="13">
        <f t="shared" si="4"/>
        <v>0.24950997999999999</v>
      </c>
      <c r="D63" s="13">
        <f t="shared" si="5"/>
        <v>0.24902489999999999</v>
      </c>
      <c r="E63" s="13">
        <f t="shared" si="6"/>
        <v>0.24899668</v>
      </c>
      <c r="F63" s="13">
        <f t="shared" si="7"/>
        <v>16.482534700000002</v>
      </c>
      <c r="G63" s="13">
        <f t="shared" si="8"/>
        <v>3.1248150528834522</v>
      </c>
      <c r="H63" s="13">
        <f t="shared" si="9"/>
        <v>15.257511133424313</v>
      </c>
    </row>
    <row r="64" spans="2:8" x14ac:dyDescent="0.25">
      <c r="B64" s="5">
        <v>100000</v>
      </c>
      <c r="C64" s="13">
        <f t="shared" si="4"/>
        <v>0.49900997999999996</v>
      </c>
      <c r="D64" s="13">
        <f t="shared" si="5"/>
        <v>0.49802489999999999</v>
      </c>
      <c r="E64" s="13">
        <f t="shared" si="6"/>
        <v>0.49799667999999997</v>
      </c>
      <c r="F64" s="13">
        <f t="shared" si="7"/>
        <v>32.965034700000004</v>
      </c>
      <c r="G64" s="13">
        <f t="shared" si="8"/>
        <v>6.6499999999999995</v>
      </c>
      <c r="H64" s="13">
        <f t="shared" si="9"/>
        <v>32.378999999999998</v>
      </c>
    </row>
    <row r="66" spans="2:8" x14ac:dyDescent="0.25">
      <c r="C66" s="6" t="s">
        <v>17</v>
      </c>
      <c r="D66" s="9">
        <f>C26/(1+8*(B26*B26)-8*(B26))</f>
        <v>9.9974962465595285E-7</v>
      </c>
      <c r="E66" s="9">
        <f>1+8*(B74*B74)-8*(B74)</f>
        <v>7992001</v>
      </c>
    </row>
    <row r="67" spans="2:8" x14ac:dyDescent="0.25">
      <c r="C67" s="6" t="s">
        <v>15</v>
      </c>
      <c r="D67" s="6">
        <f>D26/(4*(B26*B26)-2*(B26)+1)</f>
        <v>1.3706849998286646E-6</v>
      </c>
      <c r="E67" s="6">
        <f>4*(1000*1000)-2*(1000)+1</f>
        <v>3998001</v>
      </c>
    </row>
    <row r="68" spans="2:8" x14ac:dyDescent="0.25">
      <c r="C68" s="6" t="s">
        <v>16</v>
      </c>
      <c r="D68" s="6">
        <f>E26/(B26*B26)</f>
        <v>7.8799999999999991E-6</v>
      </c>
      <c r="E68" s="6"/>
    </row>
    <row r="69" spans="2:8" x14ac:dyDescent="0.25">
      <c r="C69" s="6" t="s">
        <v>18</v>
      </c>
      <c r="D69" s="6">
        <f>G26/(B26*B26)</f>
        <v>5.9999999999999995E-8</v>
      </c>
      <c r="E69" s="6"/>
    </row>
    <row r="70" spans="2:8" x14ac:dyDescent="0.25">
      <c r="C70" s="6" t="s">
        <v>19</v>
      </c>
      <c r="D70" s="6">
        <f>0.2/77500</f>
        <v>2.5806451612903228E-6</v>
      </c>
      <c r="E70" s="6"/>
    </row>
    <row r="71" spans="2:8" x14ac:dyDescent="0.25">
      <c r="C71" s="6" t="s">
        <v>23</v>
      </c>
      <c r="D71" s="6">
        <f>0.33/ 475050</f>
        <v>6.946637196084623E-7</v>
      </c>
      <c r="E71" s="6"/>
    </row>
    <row r="73" spans="2:8" x14ac:dyDescent="0.25">
      <c r="B73" s="7" t="s">
        <v>0</v>
      </c>
      <c r="C73" s="7" t="s">
        <v>4</v>
      </c>
      <c r="D73" s="7" t="s">
        <v>5</v>
      </c>
      <c r="E73" s="7" t="s">
        <v>12</v>
      </c>
      <c r="F73" s="5" t="s">
        <v>21</v>
      </c>
      <c r="G73" s="8" t="s">
        <v>13</v>
      </c>
      <c r="H73" s="8" t="s">
        <v>14</v>
      </c>
    </row>
    <row r="74" spans="2:8" x14ac:dyDescent="0.25">
      <c r="B74" s="7">
        <v>1000</v>
      </c>
      <c r="C74" s="13">
        <f>(1+8*(B74*B74)-8*(B74))*0.00000099</f>
        <v>7.9120809900000006</v>
      </c>
      <c r="D74" s="13">
        <f>(4*( B74* B74)-2*( B74)+1)*0.00000137</f>
        <v>5.4772613699999999</v>
      </c>
      <c r="E74" s="13">
        <f>(B74*B74)*0.0000078</f>
        <v>7.8</v>
      </c>
      <c r="F74" s="13">
        <f>(475*B74+50)*0.000000694</f>
        <v>0.3296847</v>
      </c>
      <c r="G74" s="13">
        <f>B74*B74*0.00000006</f>
        <v>0.06</v>
      </c>
      <c r="H74" s="13">
        <f>(3*(B74)/2+8*(B74)*LOG(B74)+16*(B74)*LOG(B74)+4*(B74))*0.00000258</f>
        <v>0.19994999999999999</v>
      </c>
    </row>
    <row r="75" spans="2:8" x14ac:dyDescent="0.25">
      <c r="B75" s="7">
        <f t="shared" ref="B75:B83" si="10">B74+1000</f>
        <v>2000</v>
      </c>
      <c r="C75" s="13">
        <f t="shared" ref="C75:C88" si="11">(1+8*(B75*B75)-8*(B75))*0.00000099</f>
        <v>31.664160990000003</v>
      </c>
      <c r="D75" s="13">
        <f t="shared" ref="D75:D88" si="12">(4*( B75* B75)-2*( B75)+1)*0.00000137</f>
        <v>21.914521369999999</v>
      </c>
      <c r="E75" s="13">
        <f t="shared" ref="E75:E88" si="13">(B75*B75)*0.0000078</f>
        <v>31.2</v>
      </c>
      <c r="F75" s="13">
        <f t="shared" ref="F75:F88" si="14">(475*B75+50)*0.000000694</f>
        <v>0.65933470000000005</v>
      </c>
      <c r="G75" s="13">
        <f t="shared" ref="G75:G88" si="15">B75*B75*0.00000006</f>
        <v>0.24</v>
      </c>
      <c r="H75" s="13">
        <f t="shared" ref="H75:H88" si="16">(3*(B75)/2+8*(B75)*LOG(B75)+16*(B75)*LOG(B75)+4*(B75))*0.00000258</f>
        <v>0.43717955466302738</v>
      </c>
    </row>
    <row r="76" spans="2:8" x14ac:dyDescent="0.25">
      <c r="B76" s="7">
        <f t="shared" si="10"/>
        <v>3000</v>
      </c>
      <c r="C76" s="13">
        <f t="shared" si="11"/>
        <v>71.256240990000009</v>
      </c>
      <c r="D76" s="13">
        <f t="shared" si="12"/>
        <v>49.311781369999999</v>
      </c>
      <c r="E76" s="13">
        <f t="shared" si="13"/>
        <v>70.2</v>
      </c>
      <c r="F76" s="13">
        <f t="shared" si="14"/>
        <v>0.98898470000000005</v>
      </c>
      <c r="G76" s="13">
        <f t="shared" si="15"/>
        <v>0.53999999999999992</v>
      </c>
      <c r="H76" s="13">
        <f t="shared" si="16"/>
        <v>0.68848004427672449</v>
      </c>
    </row>
    <row r="77" spans="2:8" x14ac:dyDescent="0.25">
      <c r="B77" s="7">
        <f t="shared" si="10"/>
        <v>4000</v>
      </c>
      <c r="C77" s="13">
        <f t="shared" si="11"/>
        <v>126.68832099000001</v>
      </c>
      <c r="D77" s="13">
        <f t="shared" si="12"/>
        <v>87.669041370000002</v>
      </c>
      <c r="E77" s="13">
        <f t="shared" si="13"/>
        <v>124.8</v>
      </c>
      <c r="F77" s="13">
        <f t="shared" si="14"/>
        <v>1.3186347</v>
      </c>
      <c r="G77" s="13">
        <f t="shared" si="15"/>
        <v>0.96</v>
      </c>
      <c r="H77" s="13">
        <f t="shared" si="16"/>
        <v>0.94891821865210979</v>
      </c>
    </row>
    <row r="78" spans="2:8" x14ac:dyDescent="0.25">
      <c r="B78" s="7">
        <f t="shared" si="10"/>
        <v>5000</v>
      </c>
      <c r="C78" s="13">
        <f t="shared" si="11"/>
        <v>197.96040099000001</v>
      </c>
      <c r="D78" s="13">
        <f t="shared" si="12"/>
        <v>136.98630137000001</v>
      </c>
      <c r="E78" s="13">
        <f t="shared" si="13"/>
        <v>195</v>
      </c>
      <c r="F78" s="13">
        <f t="shared" si="14"/>
        <v>1.6482847</v>
      </c>
      <c r="G78" s="13">
        <f t="shared" si="15"/>
        <v>1.4999999999999998</v>
      </c>
      <c r="H78" s="13">
        <f t="shared" si="16"/>
        <v>1.2161511133424314</v>
      </c>
    </row>
    <row r="79" spans="2:8" x14ac:dyDescent="0.25">
      <c r="B79" s="7">
        <f t="shared" si="10"/>
        <v>6000</v>
      </c>
      <c r="C79" s="13">
        <f t="shared" si="11"/>
        <v>285.07248099000003</v>
      </c>
      <c r="D79" s="13">
        <f t="shared" si="12"/>
        <v>197.26356136999999</v>
      </c>
      <c r="E79" s="13">
        <f t="shared" si="13"/>
        <v>280.8</v>
      </c>
      <c r="F79" s="13">
        <f t="shared" si="14"/>
        <v>1.9779347</v>
      </c>
      <c r="G79" s="13">
        <f t="shared" si="15"/>
        <v>2.1599999999999997</v>
      </c>
      <c r="H79" s="13">
        <f t="shared" si="16"/>
        <v>1.4887987525425312</v>
      </c>
    </row>
    <row r="80" spans="2:8" x14ac:dyDescent="0.25">
      <c r="B80" s="7">
        <f t="shared" si="10"/>
        <v>7000</v>
      </c>
      <c r="C80" s="13">
        <f t="shared" si="11"/>
        <v>388.02456099</v>
      </c>
      <c r="D80" s="13">
        <f t="shared" si="12"/>
        <v>268.50082136999998</v>
      </c>
      <c r="E80" s="13">
        <f t="shared" si="13"/>
        <v>382.2</v>
      </c>
      <c r="F80" s="13">
        <f t="shared" si="14"/>
        <v>2.3075847</v>
      </c>
      <c r="G80" s="13">
        <f t="shared" si="15"/>
        <v>2.94</v>
      </c>
      <c r="H80" s="13">
        <f t="shared" si="16"/>
        <v>1.7659492944637796</v>
      </c>
    </row>
    <row r="81" spans="2:8" x14ac:dyDescent="0.25">
      <c r="B81" s="7">
        <f t="shared" si="10"/>
        <v>8000</v>
      </c>
      <c r="C81" s="13">
        <f t="shared" si="11"/>
        <v>506.81664099000005</v>
      </c>
      <c r="D81" s="13">
        <f t="shared" si="12"/>
        <v>350.69808137000001</v>
      </c>
      <c r="E81" s="13">
        <f t="shared" si="13"/>
        <v>499.2</v>
      </c>
      <c r="F81" s="13">
        <f t="shared" si="14"/>
        <v>2.6372347</v>
      </c>
      <c r="G81" s="13">
        <f t="shared" si="15"/>
        <v>3.84</v>
      </c>
      <c r="H81" s="13">
        <f t="shared" si="16"/>
        <v>2.0469546559563292</v>
      </c>
    </row>
    <row r="82" spans="2:8" x14ac:dyDescent="0.25">
      <c r="B82" s="7">
        <f t="shared" si="10"/>
        <v>9000</v>
      </c>
      <c r="C82" s="13">
        <f t="shared" si="11"/>
        <v>641.44872099000008</v>
      </c>
      <c r="D82" s="13">
        <f t="shared" si="12"/>
        <v>443.85534137000002</v>
      </c>
      <c r="E82" s="13">
        <f t="shared" si="13"/>
        <v>631.79999999999995</v>
      </c>
      <c r="F82" s="13">
        <f t="shared" si="14"/>
        <v>2.9668847</v>
      </c>
      <c r="G82" s="13">
        <f t="shared" si="15"/>
        <v>4.8599999999999994</v>
      </c>
      <c r="H82" s="13">
        <f t="shared" si="16"/>
        <v>2.3313302656603465</v>
      </c>
    </row>
    <row r="83" spans="2:8" x14ac:dyDescent="0.25">
      <c r="B83" s="7">
        <f t="shared" si="10"/>
        <v>10000</v>
      </c>
      <c r="C83" s="13">
        <f t="shared" si="11"/>
        <v>791.92080099000009</v>
      </c>
      <c r="D83" s="13">
        <f t="shared" si="12"/>
        <v>547.97260137000001</v>
      </c>
      <c r="E83" s="13">
        <f t="shared" si="13"/>
        <v>780</v>
      </c>
      <c r="F83" s="13">
        <f t="shared" si="14"/>
        <v>3.2965347</v>
      </c>
      <c r="G83" s="13">
        <f t="shared" si="15"/>
        <v>5.9999999999999991</v>
      </c>
      <c r="H83" s="13">
        <f t="shared" si="16"/>
        <v>2.6187</v>
      </c>
    </row>
    <row r="84" spans="2:8" x14ac:dyDescent="0.25">
      <c r="B84" s="7">
        <v>20000</v>
      </c>
      <c r="C84" s="13">
        <f t="shared" si="11"/>
        <v>3167.8416009900002</v>
      </c>
      <c r="D84" s="13">
        <f t="shared" si="12"/>
        <v>2191.9452013700002</v>
      </c>
      <c r="E84" s="13">
        <f t="shared" si="13"/>
        <v>3120</v>
      </c>
      <c r="F84" s="13">
        <f t="shared" si="14"/>
        <v>6.5930347000000005</v>
      </c>
      <c r="G84" s="13">
        <f t="shared" si="15"/>
        <v>23.999999999999996</v>
      </c>
      <c r="H84" s="13">
        <f t="shared" si="16"/>
        <v>5.6101955466302735</v>
      </c>
    </row>
    <row r="85" spans="2:8" x14ac:dyDescent="0.25">
      <c r="B85" s="7">
        <f xml:space="preserve"> B84+10000</f>
        <v>30000</v>
      </c>
      <c r="C85" s="13">
        <f t="shared" si="11"/>
        <v>7127.7624009900001</v>
      </c>
      <c r="D85" s="13">
        <f t="shared" si="12"/>
        <v>4931.9178013700002</v>
      </c>
      <c r="E85" s="13">
        <f t="shared" si="13"/>
        <v>7020</v>
      </c>
      <c r="F85" s="13">
        <f t="shared" si="14"/>
        <v>9.8895347000000005</v>
      </c>
      <c r="G85" s="13">
        <f t="shared" si="15"/>
        <v>53.999999999999993</v>
      </c>
      <c r="H85" s="13">
        <f t="shared" si="16"/>
        <v>8.742400442767245</v>
      </c>
    </row>
    <row r="86" spans="2:8" x14ac:dyDescent="0.25">
      <c r="B86" s="7">
        <f xml:space="preserve"> B85+10000</f>
        <v>40000</v>
      </c>
      <c r="C86" s="13">
        <f t="shared" si="11"/>
        <v>12671.683200990001</v>
      </c>
      <c r="D86" s="13">
        <f t="shared" si="12"/>
        <v>8767.8904013699994</v>
      </c>
      <c r="E86" s="13">
        <f t="shared" si="13"/>
        <v>12480</v>
      </c>
      <c r="F86" s="13">
        <f t="shared" si="14"/>
        <v>13.1860347</v>
      </c>
      <c r="G86" s="13">
        <f t="shared" si="15"/>
        <v>95.999999999999986</v>
      </c>
      <c r="H86" s="13">
        <f t="shared" si="16"/>
        <v>11.965982186521096</v>
      </c>
    </row>
    <row r="87" spans="2:8" x14ac:dyDescent="0.25">
      <c r="B87" s="7">
        <f xml:space="preserve"> B86+10000</f>
        <v>50000</v>
      </c>
      <c r="C87" s="13">
        <f t="shared" si="11"/>
        <v>19799.604000990003</v>
      </c>
      <c r="D87" s="13">
        <f t="shared" si="12"/>
        <v>13699.86300137</v>
      </c>
      <c r="E87" s="13">
        <f t="shared" si="13"/>
        <v>19500</v>
      </c>
      <c r="F87" s="13">
        <f t="shared" si="14"/>
        <v>16.482534700000002</v>
      </c>
      <c r="G87" s="13">
        <f t="shared" si="15"/>
        <v>150</v>
      </c>
      <c r="H87" s="13">
        <f t="shared" si="16"/>
        <v>15.257511133424313</v>
      </c>
    </row>
    <row r="88" spans="2:8" x14ac:dyDescent="0.25">
      <c r="B88" s="7">
        <v>100000</v>
      </c>
      <c r="C88" s="13">
        <f t="shared" si="11"/>
        <v>79199.208000990009</v>
      </c>
      <c r="D88" s="13">
        <f t="shared" si="12"/>
        <v>54799.72600137</v>
      </c>
      <c r="E88" s="13">
        <f t="shared" si="13"/>
        <v>78000</v>
      </c>
      <c r="F88" s="13">
        <f t="shared" si="14"/>
        <v>32.965034700000004</v>
      </c>
      <c r="G88" s="13">
        <f t="shared" si="15"/>
        <v>600</v>
      </c>
      <c r="H88" s="13">
        <f t="shared" si="16"/>
        <v>32.378999999999998</v>
      </c>
    </row>
    <row r="94" spans="2:8" x14ac:dyDescent="0.25">
      <c r="B94" s="7" t="s">
        <v>0</v>
      </c>
      <c r="C94" s="7" t="s">
        <v>4</v>
      </c>
      <c r="D94" s="7" t="s">
        <v>5</v>
      </c>
      <c r="E94" s="7" t="s">
        <v>12</v>
      </c>
      <c r="F94" s="5" t="s">
        <v>21</v>
      </c>
      <c r="G94" s="8" t="s">
        <v>13</v>
      </c>
      <c r="H94" s="8" t="s">
        <v>14</v>
      </c>
    </row>
    <row r="95" spans="2:8" x14ac:dyDescent="0.25">
      <c r="B95" s="7">
        <v>1000</v>
      </c>
      <c r="C95" s="12">
        <f>B95</f>
        <v>1000</v>
      </c>
      <c r="D95" s="12">
        <f>B95</f>
        <v>1000</v>
      </c>
      <c r="E95" s="12">
        <f>B95</f>
        <v>1000</v>
      </c>
      <c r="F95" s="12">
        <f>B95</f>
        <v>1000</v>
      </c>
      <c r="G95" s="12">
        <f>B95*LOG(B95)</f>
        <v>3000</v>
      </c>
      <c r="H95" s="12">
        <f>B95*LOG(B95)</f>
        <v>3000</v>
      </c>
    </row>
    <row r="96" spans="2:8" x14ac:dyDescent="0.25">
      <c r="B96" s="7">
        <f t="shared" ref="B96:B104" si="17">B95+1000</f>
        <v>2000</v>
      </c>
      <c r="C96" s="12">
        <f t="shared" ref="C96:C109" si="18">B96</f>
        <v>2000</v>
      </c>
      <c r="D96" s="12">
        <f t="shared" ref="D96:D109" si="19">B96</f>
        <v>2000</v>
      </c>
      <c r="E96" s="12">
        <f t="shared" ref="E96:E109" si="20">B96</f>
        <v>2000</v>
      </c>
      <c r="F96" s="12">
        <f t="shared" ref="F96:F109" si="21">B96</f>
        <v>2000</v>
      </c>
      <c r="G96" s="12">
        <f t="shared" ref="G96:G109" si="22">B96*LOG(B96)</f>
        <v>6602.0599913279621</v>
      </c>
      <c r="H96" s="12">
        <f t="shared" ref="H96:H109" si="23">B96*LOG(B96)</f>
        <v>6602.0599913279621</v>
      </c>
    </row>
    <row r="97" spans="2:8" x14ac:dyDescent="0.25">
      <c r="B97" s="7">
        <f t="shared" si="17"/>
        <v>3000</v>
      </c>
      <c r="C97" s="12">
        <f t="shared" si="18"/>
        <v>3000</v>
      </c>
      <c r="D97" s="12">
        <f t="shared" si="19"/>
        <v>3000</v>
      </c>
      <c r="E97" s="12">
        <f t="shared" si="20"/>
        <v>3000</v>
      </c>
      <c r="F97" s="12">
        <f t="shared" si="21"/>
        <v>3000</v>
      </c>
      <c r="G97" s="12">
        <f t="shared" si="22"/>
        <v>10431.363764158988</v>
      </c>
      <c r="H97" s="12">
        <f t="shared" si="23"/>
        <v>10431.363764158988</v>
      </c>
    </row>
    <row r="98" spans="2:8" x14ac:dyDescent="0.25">
      <c r="B98" s="7">
        <f t="shared" si="17"/>
        <v>4000</v>
      </c>
      <c r="C98" s="12">
        <f t="shared" si="18"/>
        <v>4000</v>
      </c>
      <c r="D98" s="12">
        <f t="shared" si="19"/>
        <v>4000</v>
      </c>
      <c r="E98" s="12">
        <f t="shared" si="20"/>
        <v>4000</v>
      </c>
      <c r="F98" s="12">
        <f t="shared" si="21"/>
        <v>4000</v>
      </c>
      <c r="G98" s="12">
        <f t="shared" si="22"/>
        <v>14408.23996531185</v>
      </c>
      <c r="H98" s="12">
        <f t="shared" si="23"/>
        <v>14408.23996531185</v>
      </c>
    </row>
    <row r="99" spans="2:8" x14ac:dyDescent="0.25">
      <c r="B99" s="7">
        <f t="shared" si="17"/>
        <v>5000</v>
      </c>
      <c r="C99" s="12">
        <f t="shared" si="18"/>
        <v>5000</v>
      </c>
      <c r="D99" s="12">
        <f t="shared" si="19"/>
        <v>5000</v>
      </c>
      <c r="E99" s="12">
        <f t="shared" si="20"/>
        <v>5000</v>
      </c>
      <c r="F99" s="12">
        <f t="shared" si="21"/>
        <v>5000</v>
      </c>
      <c r="G99" s="12">
        <f t="shared" si="22"/>
        <v>18494.850021680093</v>
      </c>
      <c r="H99" s="12">
        <f t="shared" si="23"/>
        <v>18494.850021680093</v>
      </c>
    </row>
    <row r="100" spans="2:8" x14ac:dyDescent="0.25">
      <c r="B100" s="7">
        <f t="shared" si="17"/>
        <v>6000</v>
      </c>
      <c r="C100" s="12">
        <f t="shared" si="18"/>
        <v>6000</v>
      </c>
      <c r="D100" s="12">
        <f t="shared" si="19"/>
        <v>6000</v>
      </c>
      <c r="E100" s="12">
        <f t="shared" si="20"/>
        <v>6000</v>
      </c>
      <c r="F100" s="12">
        <f t="shared" si="21"/>
        <v>6000</v>
      </c>
      <c r="G100" s="12">
        <f t="shared" si="22"/>
        <v>22668.907502301859</v>
      </c>
      <c r="H100" s="12">
        <f t="shared" si="23"/>
        <v>22668.907502301859</v>
      </c>
    </row>
    <row r="101" spans="2:8" x14ac:dyDescent="0.25">
      <c r="B101" s="7">
        <f t="shared" si="17"/>
        <v>7000</v>
      </c>
      <c r="C101" s="12">
        <f t="shared" si="18"/>
        <v>7000</v>
      </c>
      <c r="D101" s="12">
        <f t="shared" si="19"/>
        <v>7000</v>
      </c>
      <c r="E101" s="12">
        <f t="shared" si="20"/>
        <v>7000</v>
      </c>
      <c r="F101" s="12">
        <f t="shared" si="21"/>
        <v>7000</v>
      </c>
      <c r="G101" s="12">
        <f t="shared" si="22"/>
        <v>26915.686280099799</v>
      </c>
      <c r="H101" s="12">
        <f t="shared" si="23"/>
        <v>26915.686280099799</v>
      </c>
    </row>
    <row r="102" spans="2:8" x14ac:dyDescent="0.25">
      <c r="B102" s="7">
        <f t="shared" si="17"/>
        <v>8000</v>
      </c>
      <c r="C102" s="12">
        <f t="shared" si="18"/>
        <v>8000</v>
      </c>
      <c r="D102" s="12">
        <f t="shared" si="19"/>
        <v>8000</v>
      </c>
      <c r="E102" s="12">
        <f t="shared" si="20"/>
        <v>8000</v>
      </c>
      <c r="F102" s="12">
        <f t="shared" si="21"/>
        <v>8000</v>
      </c>
      <c r="G102" s="12">
        <f t="shared" si="22"/>
        <v>31224.719895935552</v>
      </c>
      <c r="H102" s="12">
        <f t="shared" si="23"/>
        <v>31224.719895935552</v>
      </c>
    </row>
    <row r="103" spans="2:8" x14ac:dyDescent="0.25">
      <c r="B103" s="7">
        <f t="shared" si="17"/>
        <v>9000</v>
      </c>
      <c r="C103" s="12">
        <f t="shared" si="18"/>
        <v>9000</v>
      </c>
      <c r="D103" s="12">
        <f t="shared" si="19"/>
        <v>9000</v>
      </c>
      <c r="E103" s="12">
        <f t="shared" si="20"/>
        <v>9000</v>
      </c>
      <c r="F103" s="12">
        <f t="shared" si="21"/>
        <v>9000</v>
      </c>
      <c r="G103" s="12">
        <f t="shared" si="22"/>
        <v>35588.182584953924</v>
      </c>
      <c r="H103" s="12">
        <f t="shared" si="23"/>
        <v>35588.182584953924</v>
      </c>
    </row>
    <row r="104" spans="2:8" x14ac:dyDescent="0.25">
      <c r="B104" s="7">
        <f t="shared" si="17"/>
        <v>10000</v>
      </c>
      <c r="C104" s="12">
        <f t="shared" si="18"/>
        <v>10000</v>
      </c>
      <c r="D104" s="12">
        <f t="shared" si="19"/>
        <v>10000</v>
      </c>
      <c r="E104" s="12">
        <f t="shared" si="20"/>
        <v>10000</v>
      </c>
      <c r="F104" s="12">
        <f t="shared" si="21"/>
        <v>10000</v>
      </c>
      <c r="G104" s="12">
        <f t="shared" si="22"/>
        <v>40000</v>
      </c>
      <c r="H104" s="12">
        <f t="shared" si="23"/>
        <v>40000</v>
      </c>
    </row>
    <row r="105" spans="2:8" x14ac:dyDescent="0.25">
      <c r="B105" s="7">
        <v>20000</v>
      </c>
      <c r="C105" s="12">
        <f t="shared" si="18"/>
        <v>20000</v>
      </c>
      <c r="D105" s="12">
        <f t="shared" si="19"/>
        <v>20000</v>
      </c>
      <c r="E105" s="12">
        <f t="shared" si="20"/>
        <v>20000</v>
      </c>
      <c r="F105" s="12">
        <f t="shared" si="21"/>
        <v>20000</v>
      </c>
      <c r="G105" s="12">
        <f t="shared" si="22"/>
        <v>86020.599913279628</v>
      </c>
      <c r="H105" s="12">
        <f t="shared" si="23"/>
        <v>86020.599913279628</v>
      </c>
    </row>
    <row r="106" spans="2:8" x14ac:dyDescent="0.25">
      <c r="B106" s="7">
        <f xml:space="preserve"> B105+10000</f>
        <v>30000</v>
      </c>
      <c r="C106" s="12">
        <f t="shared" si="18"/>
        <v>30000</v>
      </c>
      <c r="D106" s="12">
        <f t="shared" si="19"/>
        <v>30000</v>
      </c>
      <c r="E106" s="12">
        <f t="shared" si="20"/>
        <v>30000</v>
      </c>
      <c r="F106" s="12">
        <f t="shared" si="21"/>
        <v>30000</v>
      </c>
      <c r="G106" s="12">
        <f t="shared" si="22"/>
        <v>134313.63764158988</v>
      </c>
      <c r="H106" s="12">
        <f t="shared" si="23"/>
        <v>134313.63764158988</v>
      </c>
    </row>
    <row r="107" spans="2:8" x14ac:dyDescent="0.25">
      <c r="B107" s="7">
        <f xml:space="preserve"> B106+10000</f>
        <v>40000</v>
      </c>
      <c r="C107" s="12">
        <f t="shared" si="18"/>
        <v>40000</v>
      </c>
      <c r="D107" s="12">
        <f t="shared" si="19"/>
        <v>40000</v>
      </c>
      <c r="E107" s="12">
        <f t="shared" si="20"/>
        <v>40000</v>
      </c>
      <c r="F107" s="12">
        <f t="shared" si="21"/>
        <v>40000</v>
      </c>
      <c r="G107" s="12">
        <f t="shared" si="22"/>
        <v>184082.39965311851</v>
      </c>
      <c r="H107" s="12">
        <f t="shared" si="23"/>
        <v>184082.39965311851</v>
      </c>
    </row>
    <row r="108" spans="2:8" x14ac:dyDescent="0.25">
      <c r="B108" s="7">
        <f xml:space="preserve"> B107+10000</f>
        <v>50000</v>
      </c>
      <c r="C108" s="12">
        <f t="shared" si="18"/>
        <v>50000</v>
      </c>
      <c r="D108" s="12">
        <f t="shared" si="19"/>
        <v>50000</v>
      </c>
      <c r="E108" s="12">
        <f t="shared" si="20"/>
        <v>50000</v>
      </c>
      <c r="F108" s="12">
        <f t="shared" si="21"/>
        <v>50000</v>
      </c>
      <c r="G108" s="12">
        <f t="shared" si="22"/>
        <v>234948.50021680092</v>
      </c>
      <c r="H108" s="12">
        <f t="shared" si="23"/>
        <v>234948.50021680092</v>
      </c>
    </row>
    <row r="109" spans="2:8" x14ac:dyDescent="0.25">
      <c r="B109" s="7">
        <v>100000</v>
      </c>
      <c r="C109" s="12">
        <f t="shared" si="18"/>
        <v>100000</v>
      </c>
      <c r="D109" s="12">
        <f t="shared" si="19"/>
        <v>100000</v>
      </c>
      <c r="E109" s="12">
        <f t="shared" si="20"/>
        <v>100000</v>
      </c>
      <c r="F109" s="12">
        <f t="shared" si="21"/>
        <v>100000</v>
      </c>
      <c r="G109" s="12">
        <f t="shared" si="22"/>
        <v>500000</v>
      </c>
      <c r="H109" s="12">
        <f t="shared" si="23"/>
        <v>500000</v>
      </c>
    </row>
    <row r="115" spans="2:8" x14ac:dyDescent="0.25">
      <c r="B115" s="7" t="s">
        <v>0</v>
      </c>
      <c r="C115" s="7" t="s">
        <v>4</v>
      </c>
      <c r="D115" s="7" t="s">
        <v>5</v>
      </c>
      <c r="E115" s="7" t="s">
        <v>12</v>
      </c>
      <c r="F115" s="5" t="s">
        <v>21</v>
      </c>
      <c r="G115" s="8" t="s">
        <v>13</v>
      </c>
      <c r="H115" s="8" t="s">
        <v>14</v>
      </c>
    </row>
    <row r="116" spans="2:8" x14ac:dyDescent="0.25">
      <c r="B116" s="7">
        <v>1000</v>
      </c>
      <c r="C116" s="12">
        <f>B116*B116</f>
        <v>1000000</v>
      </c>
      <c r="D116" s="12">
        <f>(B116*B116)/2 - B116/2</f>
        <v>499500</v>
      </c>
      <c r="E116" s="12">
        <f>B116 *B116</f>
        <v>1000000</v>
      </c>
      <c r="F116" s="12">
        <f>B116</f>
        <v>1000</v>
      </c>
      <c r="G116" s="12">
        <f>B116*B116</f>
        <v>1000000</v>
      </c>
      <c r="H116" s="12">
        <f>B116*LOG(B116)</f>
        <v>3000</v>
      </c>
    </row>
    <row r="117" spans="2:8" x14ac:dyDescent="0.25">
      <c r="B117" s="7">
        <f t="shared" ref="B117:B125" si="24">B116+1000</f>
        <v>2000</v>
      </c>
      <c r="C117" s="12">
        <f t="shared" ref="C117:C130" si="25">B117*B117</f>
        <v>4000000</v>
      </c>
      <c r="D117" s="12">
        <f t="shared" ref="D117:D130" si="26">(B117*B117)/2 - B117/2</f>
        <v>1999000</v>
      </c>
      <c r="E117" s="12">
        <f t="shared" ref="E117:E130" si="27">B117 *B117</f>
        <v>4000000</v>
      </c>
      <c r="F117" s="12">
        <f t="shared" ref="F117:F130" si="28">B117</f>
        <v>2000</v>
      </c>
      <c r="G117" s="12">
        <f t="shared" ref="G117:G130" si="29">B117*B117</f>
        <v>4000000</v>
      </c>
      <c r="H117" s="12">
        <f t="shared" ref="H117:H130" si="30">B117*LOG(B117)</f>
        <v>6602.0599913279621</v>
      </c>
    </row>
    <row r="118" spans="2:8" x14ac:dyDescent="0.25">
      <c r="B118" s="7">
        <f t="shared" si="24"/>
        <v>3000</v>
      </c>
      <c r="C118" s="12">
        <f t="shared" si="25"/>
        <v>9000000</v>
      </c>
      <c r="D118" s="12">
        <f t="shared" si="26"/>
        <v>4498500</v>
      </c>
      <c r="E118" s="12">
        <f t="shared" si="27"/>
        <v>9000000</v>
      </c>
      <c r="F118" s="12">
        <f t="shared" si="28"/>
        <v>3000</v>
      </c>
      <c r="G118" s="12">
        <f t="shared" si="29"/>
        <v>9000000</v>
      </c>
      <c r="H118" s="12">
        <f t="shared" si="30"/>
        <v>10431.363764158988</v>
      </c>
    </row>
    <row r="119" spans="2:8" x14ac:dyDescent="0.25">
      <c r="B119" s="7">
        <f t="shared" si="24"/>
        <v>4000</v>
      </c>
      <c r="C119" s="12">
        <f t="shared" si="25"/>
        <v>16000000</v>
      </c>
      <c r="D119" s="12">
        <f t="shared" si="26"/>
        <v>7998000</v>
      </c>
      <c r="E119" s="12">
        <f t="shared" si="27"/>
        <v>16000000</v>
      </c>
      <c r="F119" s="12">
        <f t="shared" si="28"/>
        <v>4000</v>
      </c>
      <c r="G119" s="12">
        <f t="shared" si="29"/>
        <v>16000000</v>
      </c>
      <c r="H119" s="12">
        <f t="shared" si="30"/>
        <v>14408.23996531185</v>
      </c>
    </row>
    <row r="120" spans="2:8" x14ac:dyDescent="0.25">
      <c r="B120" s="7">
        <f t="shared" si="24"/>
        <v>5000</v>
      </c>
      <c r="C120" s="12">
        <f t="shared" si="25"/>
        <v>25000000</v>
      </c>
      <c r="D120" s="12">
        <f t="shared" si="26"/>
        <v>12497500</v>
      </c>
      <c r="E120" s="12">
        <f t="shared" si="27"/>
        <v>25000000</v>
      </c>
      <c r="F120" s="12">
        <f t="shared" si="28"/>
        <v>5000</v>
      </c>
      <c r="G120" s="12">
        <f t="shared" si="29"/>
        <v>25000000</v>
      </c>
      <c r="H120" s="12">
        <f t="shared" si="30"/>
        <v>18494.850021680093</v>
      </c>
    </row>
    <row r="121" spans="2:8" x14ac:dyDescent="0.25">
      <c r="B121" s="7">
        <f t="shared" si="24"/>
        <v>6000</v>
      </c>
      <c r="C121" s="12">
        <f t="shared" si="25"/>
        <v>36000000</v>
      </c>
      <c r="D121" s="12">
        <f t="shared" si="26"/>
        <v>17997000</v>
      </c>
      <c r="E121" s="12">
        <f t="shared" si="27"/>
        <v>36000000</v>
      </c>
      <c r="F121" s="12">
        <f t="shared" si="28"/>
        <v>6000</v>
      </c>
      <c r="G121" s="12">
        <f t="shared" si="29"/>
        <v>36000000</v>
      </c>
      <c r="H121" s="12">
        <f t="shared" si="30"/>
        <v>22668.907502301859</v>
      </c>
    </row>
    <row r="122" spans="2:8" x14ac:dyDescent="0.25">
      <c r="B122" s="7">
        <f t="shared" si="24"/>
        <v>7000</v>
      </c>
      <c r="C122" s="12">
        <f t="shared" si="25"/>
        <v>49000000</v>
      </c>
      <c r="D122" s="12">
        <f t="shared" si="26"/>
        <v>24496500</v>
      </c>
      <c r="E122" s="12">
        <f t="shared" si="27"/>
        <v>49000000</v>
      </c>
      <c r="F122" s="12">
        <f t="shared" si="28"/>
        <v>7000</v>
      </c>
      <c r="G122" s="12">
        <f t="shared" si="29"/>
        <v>49000000</v>
      </c>
      <c r="H122" s="12">
        <f t="shared" si="30"/>
        <v>26915.686280099799</v>
      </c>
    </row>
    <row r="123" spans="2:8" x14ac:dyDescent="0.25">
      <c r="B123" s="7">
        <f t="shared" si="24"/>
        <v>8000</v>
      </c>
      <c r="C123" s="12">
        <f t="shared" si="25"/>
        <v>64000000</v>
      </c>
      <c r="D123" s="12">
        <f t="shared" si="26"/>
        <v>31996000</v>
      </c>
      <c r="E123" s="12">
        <f t="shared" si="27"/>
        <v>64000000</v>
      </c>
      <c r="F123" s="12">
        <f t="shared" si="28"/>
        <v>8000</v>
      </c>
      <c r="G123" s="12">
        <f t="shared" si="29"/>
        <v>64000000</v>
      </c>
      <c r="H123" s="12">
        <f t="shared" si="30"/>
        <v>31224.719895935552</v>
      </c>
    </row>
    <row r="124" spans="2:8" x14ac:dyDescent="0.25">
      <c r="B124" s="7">
        <f t="shared" si="24"/>
        <v>9000</v>
      </c>
      <c r="C124" s="12">
        <f t="shared" si="25"/>
        <v>81000000</v>
      </c>
      <c r="D124" s="12">
        <f t="shared" si="26"/>
        <v>40495500</v>
      </c>
      <c r="E124" s="12">
        <f t="shared" si="27"/>
        <v>81000000</v>
      </c>
      <c r="F124" s="12">
        <f t="shared" si="28"/>
        <v>9000</v>
      </c>
      <c r="G124" s="12">
        <f t="shared" si="29"/>
        <v>81000000</v>
      </c>
      <c r="H124" s="12">
        <f t="shared" si="30"/>
        <v>35588.182584953924</v>
      </c>
    </row>
    <row r="125" spans="2:8" x14ac:dyDescent="0.25">
      <c r="B125" s="7">
        <f t="shared" si="24"/>
        <v>10000</v>
      </c>
      <c r="C125" s="12">
        <f t="shared" si="25"/>
        <v>100000000</v>
      </c>
      <c r="D125" s="12">
        <f t="shared" si="26"/>
        <v>49995000</v>
      </c>
      <c r="E125" s="12">
        <f t="shared" si="27"/>
        <v>100000000</v>
      </c>
      <c r="F125" s="12">
        <f t="shared" si="28"/>
        <v>10000</v>
      </c>
      <c r="G125" s="12">
        <f t="shared" si="29"/>
        <v>100000000</v>
      </c>
      <c r="H125" s="12">
        <f t="shared" si="30"/>
        <v>40000</v>
      </c>
    </row>
    <row r="126" spans="2:8" x14ac:dyDescent="0.25">
      <c r="B126" s="7">
        <v>20000</v>
      </c>
      <c r="C126" s="12">
        <f t="shared" si="25"/>
        <v>400000000</v>
      </c>
      <c r="D126" s="12">
        <f t="shared" si="26"/>
        <v>199990000</v>
      </c>
      <c r="E126" s="12">
        <f t="shared" si="27"/>
        <v>400000000</v>
      </c>
      <c r="F126" s="12">
        <f t="shared" si="28"/>
        <v>20000</v>
      </c>
      <c r="G126" s="12">
        <f t="shared" si="29"/>
        <v>400000000</v>
      </c>
      <c r="H126" s="12">
        <f t="shared" si="30"/>
        <v>86020.599913279628</v>
      </c>
    </row>
    <row r="127" spans="2:8" x14ac:dyDescent="0.25">
      <c r="B127" s="7">
        <f xml:space="preserve"> B126+10000</f>
        <v>30000</v>
      </c>
      <c r="C127" s="12">
        <f t="shared" si="25"/>
        <v>900000000</v>
      </c>
      <c r="D127" s="12">
        <f t="shared" si="26"/>
        <v>449985000</v>
      </c>
      <c r="E127" s="12">
        <f t="shared" si="27"/>
        <v>900000000</v>
      </c>
      <c r="F127" s="12">
        <f t="shared" si="28"/>
        <v>30000</v>
      </c>
      <c r="G127" s="12">
        <f t="shared" si="29"/>
        <v>900000000</v>
      </c>
      <c r="H127" s="12">
        <f t="shared" si="30"/>
        <v>134313.63764158988</v>
      </c>
    </row>
    <row r="128" spans="2:8" x14ac:dyDescent="0.25">
      <c r="B128" s="7">
        <f xml:space="preserve"> B127+10000</f>
        <v>40000</v>
      </c>
      <c r="C128" s="12">
        <f t="shared" si="25"/>
        <v>1600000000</v>
      </c>
      <c r="D128" s="12">
        <f t="shared" si="26"/>
        <v>799980000</v>
      </c>
      <c r="E128" s="12">
        <f t="shared" si="27"/>
        <v>1600000000</v>
      </c>
      <c r="F128" s="12">
        <f t="shared" si="28"/>
        <v>40000</v>
      </c>
      <c r="G128" s="12">
        <f t="shared" si="29"/>
        <v>1600000000</v>
      </c>
      <c r="H128" s="12">
        <f t="shared" si="30"/>
        <v>184082.39965311851</v>
      </c>
    </row>
    <row r="129" spans="2:8" x14ac:dyDescent="0.25">
      <c r="B129" s="7">
        <f xml:space="preserve"> B128+10000</f>
        <v>50000</v>
      </c>
      <c r="C129" s="12">
        <f t="shared" si="25"/>
        <v>2500000000</v>
      </c>
      <c r="D129" s="12">
        <f t="shared" si="26"/>
        <v>1249975000</v>
      </c>
      <c r="E129" s="12">
        <f t="shared" si="27"/>
        <v>2500000000</v>
      </c>
      <c r="F129" s="12">
        <f t="shared" si="28"/>
        <v>50000</v>
      </c>
      <c r="G129" s="12">
        <f t="shared" si="29"/>
        <v>2500000000</v>
      </c>
      <c r="H129" s="12">
        <f t="shared" si="30"/>
        <v>234948.50021680092</v>
      </c>
    </row>
    <row r="130" spans="2:8" x14ac:dyDescent="0.25">
      <c r="B130" s="7">
        <v>100000</v>
      </c>
      <c r="C130" s="12">
        <f t="shared" si="25"/>
        <v>10000000000</v>
      </c>
      <c r="D130" s="12">
        <f t="shared" si="26"/>
        <v>4999950000</v>
      </c>
      <c r="E130" s="12">
        <f t="shared" si="27"/>
        <v>10000000000</v>
      </c>
      <c r="F130" s="12">
        <f t="shared" si="28"/>
        <v>100000</v>
      </c>
      <c r="G130" s="12">
        <f t="shared" si="29"/>
        <v>10000000000</v>
      </c>
      <c r="H130" s="12">
        <f t="shared" si="30"/>
        <v>500000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Tri Bulles</vt:lpstr>
      <vt:lpstr>Tri Gnome </vt:lpstr>
      <vt:lpstr>Tri par distribution</vt:lpstr>
      <vt:lpstr>Tri Rapide </vt:lpstr>
      <vt:lpstr>Tri par Tas</vt:lpstr>
      <vt:lpstr>Comparaison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mdComputers</dc:creator>
  <cp:lastModifiedBy>mdComputers</cp:lastModifiedBy>
  <dcterms:created xsi:type="dcterms:W3CDTF">2021-02-14T16:57:48Z</dcterms:created>
  <dcterms:modified xsi:type="dcterms:W3CDTF">2021-03-02T21:15:55Z</dcterms:modified>
</cp:coreProperties>
</file>