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drawings/drawing2.xml" ContentType="application/vnd.openxmlformats-officedocument.drawing+xml"/>
  <Override PartName="/xl/diagrams/data2.xml" ContentType="application/vnd.openxmlformats-officedocument.drawingml.diagramData+xml"/>
  <Override PartName="/xl/diagrams/layout2.xml" ContentType="application/vnd.openxmlformats-officedocument.drawingml.diagramLayout+xml"/>
  <Override PartName="/xl/diagrams/quickStyle2.xml" ContentType="application/vnd.openxmlformats-officedocument.drawingml.diagramStyle+xml"/>
  <Override PartName="/xl/diagrams/colors2.xml" ContentType="application/vnd.openxmlformats-officedocument.drawingml.diagramColors+xml"/>
  <Override PartName="/xl/diagrams/drawing2.xml" ContentType="application/vnd.ms-office.drawingml.diagramDrawing+xml"/>
  <Override PartName="/xl/drawings/drawing3.xml" ContentType="application/vnd.openxmlformats-officedocument.drawing+xml"/>
  <Override PartName="/xl/diagrams/data3.xml" ContentType="application/vnd.openxmlformats-officedocument.drawingml.diagramData+xml"/>
  <Override PartName="/xl/diagrams/layout3.xml" ContentType="application/vnd.openxmlformats-officedocument.drawingml.diagramLayout+xml"/>
  <Override PartName="/xl/diagrams/quickStyle3.xml" ContentType="application/vnd.openxmlformats-officedocument.drawingml.diagramStyle+xml"/>
  <Override PartName="/xl/diagrams/colors3.xml" ContentType="application/vnd.openxmlformats-officedocument.drawingml.diagramColors+xml"/>
  <Override PartName="/xl/diagrams/drawing3.xml" ContentType="application/vnd.ms-office.drawingml.diagram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lson\Desktop\excel-basico-avancado-arquivos-fontes\"/>
    </mc:Choice>
  </mc:AlternateContent>
  <xr:revisionPtr revIDLastSave="0" documentId="13_ncr:1_{6325C72A-ABFD-46CA-BEBF-24F3906819E2}" xr6:coauthVersionLast="45" xr6:coauthVersionMax="45" xr10:uidLastSave="{00000000-0000-0000-0000-000000000000}"/>
  <bookViews>
    <workbookView xWindow="-120" yWindow="-120" windowWidth="19440" windowHeight="10440" xr2:uid="{31C56DAA-9167-4ABD-8BDD-5BA4A62C51E6}"/>
  </bookViews>
  <sheets>
    <sheet name="Função SE Comissão Vendedores" sheetId="2" r:id="rId1"/>
    <sheet name="Função SEERRO" sheetId="3" r:id="rId2"/>
    <sheet name="Função ORDEM" sheetId="4" r:id="rId3"/>
    <sheet name="Função SOMASE" sheetId="5" r:id="rId4"/>
    <sheet name="Função MÉDIASE" sheetId="6" r:id="rId5"/>
    <sheet name="Função CONT.SE" sheetId="7" r:id="rId6"/>
    <sheet name="Função SOMASES" sheetId="8" r:id="rId7"/>
    <sheet name="Função MÉDIASES" sheetId="9" r:id="rId8"/>
    <sheet name="Função CONT.SES" sheetId="10" r:id="rId9"/>
    <sheet name="Função SOMASES Teste Lógico" sheetId="17" r:id="rId10"/>
    <sheet name="Função PROCV Exata" sheetId="11" r:id="rId11"/>
    <sheet name="Função PROCV Aproximada" sheetId="12" r:id="rId12"/>
    <sheet name="Função PROCV Reajuste de Preços" sheetId="13" r:id="rId13"/>
    <sheet name="Função PROCV Nomes Intervalos" sheetId="14" r:id="rId14"/>
    <sheet name="Função PROCH" sheetId="15" r:id="rId15"/>
    <sheet name="Função SOMARPRODUTO" sheetId="16" r:id="rId16"/>
    <sheet name="Lição de Casa" sheetId="18" r:id="rId17"/>
  </sheets>
  <definedNames>
    <definedName name="regrasProch">'Função PROCH'!$I$8:$L$9</definedName>
    <definedName name="regrasProcv">'Função PROCV Nomes Intervalos'!$H$3:$I$6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5" i="17" l="1"/>
  <c r="I6" i="17"/>
  <c r="I7" i="17"/>
  <c r="I8" i="17"/>
  <c r="I9" i="17"/>
  <c r="I10" i="17"/>
  <c r="I11" i="17"/>
  <c r="I12" i="17"/>
  <c r="K8" i="18" l="1"/>
  <c r="K5" i="18"/>
  <c r="K6" i="18"/>
  <c r="K7" i="18"/>
  <c r="K9" i="18"/>
  <c r="K10" i="18"/>
  <c r="K4" i="18"/>
  <c r="K3" i="18"/>
  <c r="H3" i="16"/>
  <c r="F3" i="16"/>
  <c r="D5" i="14"/>
  <c r="D6" i="14"/>
  <c r="D7" i="14"/>
  <c r="D8" i="14"/>
  <c r="D9" i="14"/>
  <c r="D10" i="14"/>
  <c r="D11" i="14"/>
  <c r="D12" i="14"/>
  <c r="D9" i="15"/>
  <c r="D10" i="15"/>
  <c r="D11" i="15"/>
  <c r="D12" i="15"/>
  <c r="D5" i="15"/>
  <c r="D6" i="15"/>
  <c r="D7" i="15"/>
  <c r="D8" i="15"/>
  <c r="D4" i="15"/>
  <c r="D3" i="15"/>
  <c r="D4" i="14"/>
  <c r="D3" i="14"/>
  <c r="D9" i="13"/>
  <c r="D10" i="13"/>
  <c r="D11" i="13"/>
  <c r="D12" i="13"/>
  <c r="D5" i="13"/>
  <c r="D6" i="13"/>
  <c r="D7" i="13"/>
  <c r="D8" i="13"/>
  <c r="D4" i="13"/>
  <c r="D3" i="13"/>
  <c r="D9" i="12"/>
  <c r="D10" i="12"/>
  <c r="D11" i="12"/>
  <c r="D12" i="12"/>
  <c r="D7" i="12"/>
  <c r="D8" i="12"/>
  <c r="D5" i="12"/>
  <c r="D6" i="12"/>
  <c r="D4" i="12"/>
  <c r="D3" i="12"/>
  <c r="H5" i="11"/>
  <c r="H4" i="11"/>
  <c r="H3" i="11"/>
  <c r="I4" i="17"/>
  <c r="I3" i="17"/>
  <c r="E13" i="16" l="1"/>
  <c r="F12" i="16"/>
  <c r="F11" i="16"/>
  <c r="F10" i="16"/>
  <c r="F9" i="16"/>
  <c r="F8" i="16"/>
  <c r="F7" i="16"/>
  <c r="F6" i="16"/>
  <c r="F5" i="16"/>
  <c r="F4" i="16"/>
  <c r="F13" i="16" s="1"/>
  <c r="I5" i="10" l="1"/>
  <c r="I6" i="10"/>
  <c r="I7" i="10"/>
  <c r="I8" i="10"/>
  <c r="I9" i="10"/>
  <c r="I10" i="10"/>
  <c r="I11" i="10"/>
  <c r="I12" i="10"/>
  <c r="I10" i="9"/>
  <c r="I5" i="9"/>
  <c r="I6" i="9"/>
  <c r="I7" i="9"/>
  <c r="I8" i="9"/>
  <c r="I9" i="9"/>
  <c r="I11" i="9"/>
  <c r="I12" i="9"/>
  <c r="I10" i="8"/>
  <c r="I5" i="8"/>
  <c r="I6" i="8"/>
  <c r="I7" i="8"/>
  <c r="I8" i="8"/>
  <c r="I9" i="8"/>
  <c r="I11" i="8"/>
  <c r="I12" i="8"/>
  <c r="I5" i="7"/>
  <c r="I6" i="7"/>
  <c r="I4" i="10"/>
  <c r="I3" i="10"/>
  <c r="I4" i="9"/>
  <c r="I3" i="9"/>
  <c r="I4" i="8"/>
  <c r="I3" i="8"/>
  <c r="I4" i="7"/>
  <c r="I3" i="7"/>
  <c r="I5" i="6"/>
  <c r="I6" i="6"/>
  <c r="I5" i="5"/>
  <c r="I6" i="5"/>
  <c r="I4" i="6"/>
  <c r="I3" i="6"/>
  <c r="I4" i="5"/>
  <c r="I3" i="5"/>
  <c r="E13" i="15"/>
  <c r="F12" i="15"/>
  <c r="F11" i="15"/>
  <c r="F10" i="15"/>
  <c r="F9" i="15"/>
  <c r="F8" i="15"/>
  <c r="F7" i="15"/>
  <c r="F6" i="15"/>
  <c r="F5" i="15"/>
  <c r="F4" i="15"/>
  <c r="F3" i="15"/>
  <c r="F13" i="15" s="1"/>
  <c r="E13" i="14"/>
  <c r="F12" i="14"/>
  <c r="F11" i="14"/>
  <c r="F10" i="14"/>
  <c r="F9" i="14"/>
  <c r="F8" i="14"/>
  <c r="F7" i="14"/>
  <c r="F6" i="14"/>
  <c r="F5" i="14"/>
  <c r="F4" i="14"/>
  <c r="F3" i="14"/>
  <c r="E13" i="13"/>
  <c r="F12" i="13"/>
  <c r="F11" i="13"/>
  <c r="F10" i="13"/>
  <c r="F9" i="13"/>
  <c r="F8" i="13"/>
  <c r="F7" i="13"/>
  <c r="F6" i="13"/>
  <c r="F5" i="13"/>
  <c r="F4" i="13"/>
  <c r="F3" i="13"/>
  <c r="E13" i="12"/>
  <c r="F12" i="12"/>
  <c r="F11" i="12"/>
  <c r="F10" i="12"/>
  <c r="F9" i="12"/>
  <c r="F8" i="12"/>
  <c r="F7" i="12"/>
  <c r="F6" i="12"/>
  <c r="F5" i="12"/>
  <c r="F4" i="12"/>
  <c r="F3" i="12"/>
  <c r="F13" i="12" s="1"/>
  <c r="D13" i="11"/>
  <c r="E12" i="11"/>
  <c r="E11" i="11"/>
  <c r="E10" i="11"/>
  <c r="E9" i="11"/>
  <c r="E8" i="11"/>
  <c r="E7" i="11"/>
  <c r="E6" i="11"/>
  <c r="E5" i="11"/>
  <c r="E4" i="11"/>
  <c r="E3" i="11"/>
  <c r="F13" i="14" l="1"/>
  <c r="F13" i="13"/>
  <c r="E13" i="11"/>
  <c r="F5" i="3" l="1"/>
  <c r="G5" i="3" s="1"/>
  <c r="F4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" i="3"/>
  <c r="G4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" i="3"/>
  <c r="D10" i="2"/>
  <c r="C10" i="2"/>
  <c r="E10" i="2"/>
  <c r="F10" i="2"/>
  <c r="C11" i="2"/>
  <c r="D11" i="2"/>
  <c r="E11" i="2"/>
  <c r="F11" i="2"/>
  <c r="C9" i="2"/>
  <c r="D9" i="2"/>
  <c r="E9" i="2"/>
  <c r="F9" i="2"/>
  <c r="D8" i="2"/>
  <c r="E8" i="2"/>
  <c r="F8" i="2"/>
  <c r="C8" i="2"/>
  <c r="F4" i="4" l="1"/>
  <c r="F5" i="4"/>
  <c r="F6" i="4"/>
  <c r="F7" i="4"/>
  <c r="F8" i="4"/>
  <c r="F9" i="4"/>
  <c r="F10" i="4"/>
  <c r="F11" i="4"/>
  <c r="F12" i="4"/>
  <c r="F13" i="4"/>
  <c r="F14" i="4"/>
  <c r="G14" i="4" s="1"/>
  <c r="F15" i="4"/>
  <c r="F16" i="4"/>
  <c r="F17" i="4"/>
  <c r="F18" i="4"/>
  <c r="F19" i="4"/>
  <c r="F20" i="4"/>
  <c r="F21" i="4"/>
  <c r="F22" i="4"/>
  <c r="F23" i="4"/>
  <c r="F24" i="4"/>
  <c r="F25" i="4"/>
  <c r="F26" i="4"/>
  <c r="G26" i="4" s="1"/>
  <c r="F27" i="4"/>
  <c r="F28" i="4"/>
  <c r="F29" i="4"/>
  <c r="F30" i="4"/>
  <c r="F31" i="4"/>
  <c r="F32" i="4"/>
  <c r="F3" i="4"/>
  <c r="G4" i="4"/>
  <c r="G5" i="4"/>
  <c r="G6" i="4"/>
  <c r="G7" i="4"/>
  <c r="G8" i="4"/>
  <c r="G9" i="4"/>
  <c r="G10" i="4"/>
  <c r="G11" i="4"/>
  <c r="G12" i="4"/>
  <c r="G13" i="4"/>
  <c r="G15" i="4"/>
  <c r="G16" i="4"/>
  <c r="G17" i="4"/>
  <c r="G18" i="4"/>
  <c r="G19" i="4"/>
  <c r="G20" i="4"/>
  <c r="G21" i="4"/>
  <c r="G22" i="4"/>
  <c r="G23" i="4"/>
  <c r="G24" i="4"/>
  <c r="G25" i="4"/>
  <c r="G27" i="4"/>
  <c r="G28" i="4"/>
  <c r="G29" i="4"/>
  <c r="G30" i="4"/>
  <c r="H30" i="4" s="1"/>
  <c r="G31" i="4"/>
  <c r="G32" i="4"/>
  <c r="H32" i="4" s="1"/>
  <c r="G3" i="4"/>
  <c r="H28" i="4" l="1"/>
  <c r="H23" i="4"/>
  <c r="H3" i="4"/>
  <c r="H31" i="4"/>
  <c r="H29" i="4"/>
  <c r="H27" i="4"/>
  <c r="H24" i="4"/>
  <c r="H22" i="4"/>
  <c r="H20" i="4"/>
  <c r="H18" i="4"/>
  <c r="H16" i="4"/>
  <c r="H13" i="4"/>
  <c r="H11" i="4"/>
  <c r="H9" i="4"/>
  <c r="H7" i="4"/>
  <c r="H5" i="4"/>
  <c r="H25" i="4"/>
  <c r="H21" i="4"/>
  <c r="H19" i="4"/>
  <c r="H17" i="4"/>
  <c r="H15" i="4"/>
  <c r="H12" i="4"/>
  <c r="H10" i="4"/>
  <c r="H8" i="4"/>
  <c r="H6" i="4"/>
  <c r="H4" i="4"/>
  <c r="H26" i="4"/>
  <c r="H14" i="4"/>
</calcChain>
</file>

<file path=xl/sharedStrings.xml><?xml version="1.0" encoding="utf-8"?>
<sst xmlns="http://schemas.openxmlformats.org/spreadsheetml/2006/main" count="1306" uniqueCount="94">
  <si>
    <t>Hotel Smart Salvador</t>
  </si>
  <si>
    <t>Janeiro</t>
  </si>
  <si>
    <t>Fevereiro</t>
  </si>
  <si>
    <t>Março</t>
  </si>
  <si>
    <t>Abril</t>
  </si>
  <si>
    <t>Taxa Comissão</t>
  </si>
  <si>
    <t>Vendedores</t>
  </si>
  <si>
    <t>Priscila</t>
  </si>
  <si>
    <t>Carlos</t>
  </si>
  <si>
    <t>Letícia</t>
  </si>
  <si>
    <t>Patrícia</t>
  </si>
  <si>
    <t>Comissão</t>
  </si>
  <si>
    <t>Metas</t>
  </si>
  <si>
    <t>Reserva</t>
  </si>
  <si>
    <t>Nome do Pax</t>
  </si>
  <si>
    <t>N. Noites</t>
  </si>
  <si>
    <t>Valor Diária</t>
  </si>
  <si>
    <t>Valor Total</t>
  </si>
  <si>
    <t>Vendedor</t>
  </si>
  <si>
    <t>Cristiano Aparecido</t>
  </si>
  <si>
    <t>Ronaldo Lima</t>
  </si>
  <si>
    <t>Juliana Amaral</t>
  </si>
  <si>
    <t>Rafael De Sousa</t>
  </si>
  <si>
    <t xml:space="preserve">Igor Souza </t>
  </si>
  <si>
    <t>Joyce Coutinho</t>
  </si>
  <si>
    <t>Paulo Sergio</t>
  </si>
  <si>
    <t>Cris Luziane</t>
  </si>
  <si>
    <t xml:space="preserve">Evelin Ferreira </t>
  </si>
  <si>
    <t>Leandro Henrique</t>
  </si>
  <si>
    <t>Erik Almeida</t>
  </si>
  <si>
    <t>Patricia Rosa</t>
  </si>
  <si>
    <t>Camila Mendes</t>
  </si>
  <si>
    <t>Raissa Soares</t>
  </si>
  <si>
    <t xml:space="preserve">Neidson Luiz </t>
  </si>
  <si>
    <t>Antonio Ricardo</t>
  </si>
  <si>
    <t>Geraldo Pereira</t>
  </si>
  <si>
    <t>Edson Brito</t>
  </si>
  <si>
    <t>Diego Henrique</t>
  </si>
  <si>
    <t>Olivio Mariano</t>
  </si>
  <si>
    <t xml:space="preserve">Naye Nobre </t>
  </si>
  <si>
    <t>Jonathan Silva</t>
  </si>
  <si>
    <t>Tito Marcos</t>
  </si>
  <si>
    <t>Maikon Pereira</t>
  </si>
  <si>
    <t>Joao Carlos</t>
  </si>
  <si>
    <t>Thiago Augusto</t>
  </si>
  <si>
    <t>Danilo Santos Barreto</t>
  </si>
  <si>
    <t>Franclin Fagundes</t>
  </si>
  <si>
    <t>Jasiel Souza</t>
  </si>
  <si>
    <t>Emilly Cerqueira</t>
  </si>
  <si>
    <t>Cal. CHD</t>
  </si>
  <si>
    <t>Valor CHD</t>
  </si>
  <si>
    <t>Classificação</t>
  </si>
  <si>
    <t>Estado</t>
  </si>
  <si>
    <t>Cidade</t>
  </si>
  <si>
    <t>SP</t>
  </si>
  <si>
    <t>São Paulo</t>
  </si>
  <si>
    <t>RJ</t>
  </si>
  <si>
    <t>Rio de Janeiro</t>
  </si>
  <si>
    <t>MG</t>
  </si>
  <si>
    <t>Belo Horizonte</t>
  </si>
  <si>
    <t>GO</t>
  </si>
  <si>
    <t>Goiânia</t>
  </si>
  <si>
    <t>Guarulhos</t>
  </si>
  <si>
    <t>Campinas</t>
  </si>
  <si>
    <t>Aparecida de Goiânia</t>
  </si>
  <si>
    <t>Uberlândia</t>
  </si>
  <si>
    <t>São Gonçalo</t>
  </si>
  <si>
    <t>José dos Campos</t>
  </si>
  <si>
    <t>Total de Vendas</t>
  </si>
  <si>
    <t>Média de Vendas</t>
  </si>
  <si>
    <t>Número de Vendas</t>
  </si>
  <si>
    <t xml:space="preserve">Preço dos Produtos </t>
  </si>
  <si>
    <t>ID</t>
  </si>
  <si>
    <t>Produto</t>
  </si>
  <si>
    <t>Valor Unitário</t>
  </si>
  <si>
    <t>Valor Reajustado</t>
  </si>
  <si>
    <t>Quantidade</t>
  </si>
  <si>
    <t>iMac</t>
  </si>
  <si>
    <t>Teclado</t>
  </si>
  <si>
    <t>Mouse</t>
  </si>
  <si>
    <t>Regras de Reajuste de Preço</t>
  </si>
  <si>
    <t>Impressora</t>
  </si>
  <si>
    <t>HD Externo 3TB</t>
  </si>
  <si>
    <t>GEFORCE GTX</t>
  </si>
  <si>
    <t>Placa-Mãe ASUS</t>
  </si>
  <si>
    <t>E-Reader Kindle</t>
  </si>
  <si>
    <t>Total</t>
  </si>
  <si>
    <t>ID do Produto</t>
  </si>
  <si>
    <t>iPhone X</t>
  </si>
  <si>
    <t>Galaxy S9</t>
  </si>
  <si>
    <t>Percentual do Reajuste</t>
  </si>
  <si>
    <t>Status</t>
  </si>
  <si>
    <t>Não</t>
  </si>
  <si>
    <t>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</si>
</sst>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-&quot;R$&quot;\ * #,##0.00_-;\-&quot;R$&quot;\ * #,##0.00_-;_-&quot;R$&quot;\ * &quot;-&quot;??_-;_-@_-"/>
    <numFmt numFmtId="164" formatCode="_-&quot;R$&quot;\ * #,##0_-;\-&quot;R$&quot;\ * #,##0_-;_-&quot;R$&quot;\ * &quot;-&quot;??_-;_-@_-"/>
    <numFmt numFmtId="165" formatCode="0.0%"/>
    <numFmt numFmtId="166" formatCode="00"/>
    <numFmt numFmtId="167" formatCode="000"/>
    <numFmt numFmtId="168" formatCode="_-[$R$-416]\ * #,##0.00_-;\-[$R$-416]\ * #,##0.00_-;_-[$R$-416]\ * &quot;-&quot;??_-;_-@_-"/>
    <numFmt numFmtId="169" formatCode="_-[$R$-416]* #,##0.00_-;\-[$R$-416]* #,##0.00_-;_-[$R$-416]* &quot;-&quot;??_-;_-@_-"/>
  </numFmts>
  <fonts count="9">
    <font>
      <sz val="11"/>
      <color theme="1"/>
      <name val="Calibri"/>
      <family val="2"/>
      <scheme val="minor"/>
    </font>
    <font>
      <sz val="26"/>
      <color theme="9" tint="0.79998168889431442"/>
      <name val="Exotc350 Bd BT"/>
      <family val="5"/>
    </font>
    <font>
      <sz val="11"/>
      <color theme="9" tint="0.79998168889431442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u/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6FAF4"/>
        <bgColor indexed="64"/>
      </patternFill>
    </fill>
    <fill>
      <patternFill patternType="solid">
        <fgColor rgb="FFF1F7ED"/>
        <bgColor indexed="64"/>
      </patternFill>
    </fill>
    <fill>
      <patternFill patternType="solid">
        <fgColor rgb="FFD9EACE"/>
        <bgColor indexed="64"/>
      </patternFill>
    </fill>
  </fills>
  <borders count="9">
    <border>
      <left/>
      <right/>
      <top/>
      <bottom/>
      <diagonal/>
    </border>
    <border>
      <left style="thin">
        <color theme="9" tint="0.39994506668294322"/>
      </left>
      <right style="thin">
        <color theme="9" tint="0.39994506668294322"/>
      </right>
      <top style="thin">
        <color theme="9" tint="0.39994506668294322"/>
      </top>
      <bottom style="thin">
        <color theme="9" tint="0.39994506668294322"/>
      </bottom>
      <diagonal/>
    </border>
    <border>
      <left/>
      <right/>
      <top/>
      <bottom style="thin">
        <color theme="9" tint="0.39994506668294322"/>
      </bottom>
      <diagonal/>
    </border>
    <border>
      <left/>
      <right/>
      <top/>
      <bottom style="thin">
        <color theme="9" tint="-0.24994659260841701"/>
      </bottom>
      <diagonal/>
    </border>
    <border>
      <left style="thin">
        <color theme="9" tint="-0.24994659260841701"/>
      </left>
      <right style="thin">
        <color theme="9" tint="-0.24994659260841701"/>
      </right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9" tint="-0.24994659260841701"/>
      </left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 style="thin">
        <color theme="9" tint="-0.24994659260841701"/>
      </right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9" tint="-0.24994659260841701"/>
      </left>
      <right style="thin">
        <color theme="9" tint="-0.24994659260841701"/>
      </right>
      <top style="thin">
        <color theme="9" tint="-0.24994659260841701"/>
      </top>
      <bottom/>
      <diagonal/>
    </border>
    <border>
      <left style="thin">
        <color theme="9" tint="-0.24994659260841701"/>
      </left>
      <right style="thin">
        <color theme="9" tint="-0.24994659260841701"/>
      </right>
      <top/>
      <bottom style="thin">
        <color theme="9" tint="-0.24994659260841701"/>
      </bottom>
      <diagonal/>
    </border>
  </borders>
  <cellStyleXfs count="3">
    <xf numFmtId="0" fontId="0" fillId="0" borderId="0"/>
    <xf numFmtId="44" fontId="6" fillId="0" borderId="0" applyFont="0" applyFill="0" applyBorder="0" applyAlignment="0" applyProtection="0"/>
    <xf numFmtId="9" fontId="6" fillId="0" borderId="0" applyFont="0" applyFill="0" applyBorder="0" applyAlignment="0" applyProtection="0"/>
  </cellStyleXfs>
  <cellXfs count="71">
    <xf numFmtId="0" fontId="0" fillId="0" borderId="0" xfId="0"/>
    <xf numFmtId="0" fontId="2" fillId="3" borderId="0" xfId="0" applyFont="1" applyFill="1" applyAlignment="1"/>
    <xf numFmtId="0" fontId="2" fillId="3" borderId="1" xfId="0" applyFont="1" applyFill="1" applyBorder="1"/>
    <xf numFmtId="164" fontId="3" fillId="0" borderId="1" xfId="0" applyNumberFormat="1" applyFont="1" applyFill="1" applyBorder="1"/>
    <xf numFmtId="165" fontId="0" fillId="0" borderId="0" xfId="0" applyNumberFormat="1" applyAlignment="1">
      <alignment horizontal="center"/>
    </xf>
    <xf numFmtId="0" fontId="2" fillId="3" borderId="1" xfId="0" applyFont="1" applyFill="1" applyBorder="1" applyAlignment="1">
      <alignment vertical="top"/>
    </xf>
    <xf numFmtId="0" fontId="4" fillId="0" borderId="0" xfId="0" applyFont="1"/>
    <xf numFmtId="0" fontId="0" fillId="0" borderId="2" xfId="0" applyBorder="1" applyAlignment="1">
      <alignment horizontal="center"/>
    </xf>
    <xf numFmtId="164" fontId="3" fillId="0" borderId="0" xfId="0" applyNumberFormat="1" applyFont="1" applyFill="1" applyBorder="1"/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44" fontId="0" fillId="0" borderId="0" xfId="0" applyNumberFormat="1"/>
    <xf numFmtId="14" fontId="0" fillId="0" borderId="0" xfId="0" applyNumberFormat="1" applyAlignment="1">
      <alignment horizontal="center"/>
    </xf>
    <xf numFmtId="0" fontId="2" fillId="3" borderId="0" xfId="0" applyFont="1" applyFill="1" applyAlignment="1">
      <alignment horizontal="center"/>
    </xf>
    <xf numFmtId="1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44" fontId="0" fillId="0" borderId="0" xfId="0" applyNumberFormat="1" applyAlignment="1">
      <alignment horizontal="center"/>
    </xf>
    <xf numFmtId="0" fontId="2" fillId="3" borderId="0" xfId="0" applyFont="1" applyFill="1" applyAlignment="1">
      <alignment horizontal="left" indent="1"/>
    </xf>
    <xf numFmtId="0" fontId="0" fillId="0" borderId="0" xfId="0" applyAlignment="1">
      <alignment horizontal="left" indent="1"/>
    </xf>
    <xf numFmtId="1" fontId="2" fillId="3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3" borderId="0" xfId="0" applyFont="1" applyFill="1" applyAlignment="1">
      <alignment horizontal="left"/>
    </xf>
    <xf numFmtId="0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6" borderId="1" xfId="0" applyFill="1" applyBorder="1" applyAlignment="1">
      <alignment horizontal="left" indent="1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44" fontId="5" fillId="8" borderId="1" xfId="0" applyNumberFormat="1" applyFont="1" applyFill="1" applyBorder="1"/>
    <xf numFmtId="1" fontId="5" fillId="8" borderId="1" xfId="0" applyNumberFormat="1" applyFont="1" applyFill="1" applyBorder="1" applyAlignment="1">
      <alignment horizontal="center" vertical="center"/>
    </xf>
    <xf numFmtId="0" fontId="0" fillId="9" borderId="1" xfId="0" applyFill="1" applyBorder="1" applyAlignment="1">
      <alignment horizontal="left" indent="1"/>
    </xf>
    <xf numFmtId="1" fontId="5" fillId="8" borderId="1" xfId="0" applyNumberFormat="1" applyFont="1" applyFill="1" applyBorder="1" applyAlignment="1">
      <alignment horizontal="center"/>
    </xf>
    <xf numFmtId="0" fontId="2" fillId="3" borderId="4" xfId="0" applyFont="1" applyFill="1" applyBorder="1"/>
    <xf numFmtId="167" fontId="5" fillId="5" borderId="4" xfId="0" applyNumberFormat="1" applyFont="1" applyFill="1" applyBorder="1" applyAlignment="1">
      <alignment horizontal="left"/>
    </xf>
    <xf numFmtId="0" fontId="5" fillId="5" borderId="4" xfId="0" applyFont="1" applyFill="1" applyBorder="1"/>
    <xf numFmtId="168" fontId="5" fillId="5" borderId="4" xfId="0" applyNumberFormat="1" applyFont="1" applyFill="1" applyBorder="1"/>
    <xf numFmtId="44" fontId="5" fillId="5" borderId="4" xfId="1" applyFont="1" applyFill="1" applyBorder="1"/>
    <xf numFmtId="1" fontId="5" fillId="5" borderId="4" xfId="0" applyNumberFormat="1" applyFont="1" applyFill="1" applyBorder="1" applyAlignment="1">
      <alignment horizontal="center"/>
    </xf>
    <xf numFmtId="0" fontId="5" fillId="6" borderId="4" xfId="0" applyFont="1" applyFill="1" applyBorder="1" applyAlignment="1">
      <alignment vertical="center"/>
    </xf>
    <xf numFmtId="168" fontId="5" fillId="6" borderId="4" xfId="0" applyNumberFormat="1" applyFont="1" applyFill="1" applyBorder="1"/>
    <xf numFmtId="44" fontId="5" fillId="6" borderId="4" xfId="1" applyFont="1" applyFill="1" applyBorder="1"/>
    <xf numFmtId="1" fontId="5" fillId="6" borderId="4" xfId="0" applyNumberFormat="1" applyFont="1" applyFill="1" applyBorder="1" applyAlignment="1">
      <alignment horizontal="center"/>
    </xf>
    <xf numFmtId="2" fontId="5" fillId="5" borderId="4" xfId="0" applyNumberFormat="1" applyFont="1" applyFill="1" applyBorder="1" applyAlignment="1">
      <alignment horizontal="right"/>
    </xf>
    <xf numFmtId="2" fontId="5" fillId="5" borderId="4" xfId="0" applyNumberFormat="1" applyFont="1" applyFill="1" applyBorder="1"/>
    <xf numFmtId="0" fontId="3" fillId="0" borderId="0" xfId="0" applyFont="1" applyFill="1"/>
    <xf numFmtId="2" fontId="5" fillId="5" borderId="4" xfId="0" applyNumberFormat="1" applyFont="1" applyFill="1" applyBorder="1" applyAlignment="1">
      <alignment horizontal="center"/>
    </xf>
    <xf numFmtId="0" fontId="8" fillId="0" borderId="0" xfId="0" applyFont="1" applyFill="1"/>
    <xf numFmtId="167" fontId="5" fillId="7" borderId="4" xfId="0" applyNumberFormat="1" applyFont="1" applyFill="1" applyBorder="1" applyAlignment="1">
      <alignment horizontal="left"/>
    </xf>
    <xf numFmtId="0" fontId="5" fillId="7" borderId="4" xfId="0" applyFont="1" applyFill="1" applyBorder="1" applyAlignment="1">
      <alignment vertical="center"/>
    </xf>
    <xf numFmtId="168" fontId="5" fillId="7" borderId="4" xfId="0" applyNumberFormat="1" applyFont="1" applyFill="1" applyBorder="1"/>
    <xf numFmtId="44" fontId="5" fillId="7" borderId="4" xfId="1" applyFont="1" applyFill="1" applyBorder="1"/>
    <xf numFmtId="1" fontId="5" fillId="7" borderId="4" xfId="0" applyNumberFormat="1" applyFont="1" applyFill="1" applyBorder="1" applyAlignment="1">
      <alignment horizontal="center"/>
    </xf>
    <xf numFmtId="169" fontId="5" fillId="6" borderId="4" xfId="0" applyNumberFormat="1" applyFont="1" applyFill="1" applyBorder="1" applyAlignment="1">
      <alignment horizontal="center"/>
    </xf>
    <xf numFmtId="9" fontId="5" fillId="7" borderId="4" xfId="2" applyFont="1" applyFill="1" applyBorder="1" applyAlignment="1">
      <alignment horizontal="center"/>
    </xf>
    <xf numFmtId="0" fontId="5" fillId="7" borderId="4" xfId="0" applyNumberFormat="1" applyFont="1" applyFill="1" applyBorder="1" applyAlignment="1">
      <alignment horizontal="left"/>
    </xf>
    <xf numFmtId="1" fontId="5" fillId="7" borderId="4" xfId="0" applyNumberFormat="1" applyFont="1" applyFill="1" applyBorder="1" applyAlignment="1">
      <alignment horizontal="left"/>
    </xf>
    <xf numFmtId="9" fontId="5" fillId="5" borderId="4" xfId="2" applyFont="1" applyFill="1" applyBorder="1" applyAlignment="1">
      <alignment horizontal="center"/>
    </xf>
    <xf numFmtId="0" fontId="0" fillId="0" borderId="0" xfId="1" applyNumberFormat="1" applyFont="1"/>
    <xf numFmtId="0" fontId="2" fillId="3" borderId="5" xfId="0" applyFont="1" applyFill="1" applyBorder="1" applyAlignment="1"/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166" fontId="7" fillId="6" borderId="5" xfId="0" applyNumberFormat="1" applyFont="1" applyFill="1" applyBorder="1" applyAlignment="1">
      <alignment horizontal="center"/>
    </xf>
    <xf numFmtId="166" fontId="7" fillId="6" borderId="6" xfId="0" applyNumberFormat="1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 wrapText="1"/>
    </xf>
    <xf numFmtId="0" fontId="2" fillId="3" borderId="8" xfId="0" applyFont="1" applyFill="1" applyBorder="1" applyAlignment="1">
      <alignment horizontal="center" wrapText="1"/>
    </xf>
    <xf numFmtId="0" fontId="2" fillId="3" borderId="5" xfId="0" applyFont="1" applyFill="1" applyBorder="1" applyAlignment="1">
      <alignment horizontal="left"/>
    </xf>
    <xf numFmtId="0" fontId="2" fillId="3" borderId="6" xfId="0" applyFont="1" applyFill="1" applyBorder="1" applyAlignment="1">
      <alignment horizontal="left"/>
    </xf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colors>
    <mruColors>
      <color rgb="FFF6FAF4"/>
      <color rgb="FFD9EACE"/>
      <color rgb="FFF1F7ED"/>
      <color rgb="FFEAF3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colorful3">
  <dgm:title val=""/>
  <dgm:desc val=""/>
  <dgm:catLst>
    <dgm:cat type="colorful" pri="10300"/>
  </dgm:catLst>
  <dgm:styleLbl name="node0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node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>
      <a:schemeClr val="accent3"/>
      <a:schemeClr val="accent4"/>
    </dgm:fillClrLst>
    <dgm:linClrLst>
      <a:schemeClr val="accent3"/>
      <a:schemeClr val="accent4"/>
    </dgm:linClrLst>
    <dgm:effectClrLst/>
    <dgm:txLinClrLst/>
    <dgm:txFillClrLst/>
    <dgm:txEffectClrLst/>
  </dgm:styleLbl>
  <dgm:styleLbl name="lnNode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>
      <a:schemeClr val="accent3">
        <a:alpha val="50000"/>
      </a:schemeClr>
      <a:schemeClr val="accent4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>
      <a:schemeClr val="accent3">
        <a:tint val="50000"/>
      </a:schemeClr>
      <a:schemeClr val="accent4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3">
        <a:tint val="50000"/>
      </a:schemeClr>
      <a:schemeClr val="accent4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3">
        <a:tint val="50000"/>
      </a:schemeClr>
      <a:schemeClr val="accent4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fg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1D1">
    <dgm:fillClrLst/>
    <dgm:linClrLst>
      <a:schemeClr val="accent3"/>
      <a:schemeClr val="accent4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3"/>
    </dgm:fillClrLst>
    <dgm:linClrLst meth="repeat">
      <a:schemeClr val="accent3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3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1">
    <dgm:fillClrLst meth="repeat">
      <a:schemeClr val="accent4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2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2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parChTrans2D3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parChTrans2D4">
    <dgm:fillClrLst meth="repeat">
      <a:schemeClr val="accent5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3"/>
    </dgm:fillClrLst>
    <dgm:linClrLst meth="repeat">
      <a:schemeClr val="accent3"/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2">
        <a:tint val="90000"/>
      </a:schemeClr>
    </dgm:fillClrLst>
    <dgm:linClrLst meth="repeat">
      <a:schemeClr val="accent4"/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2">
        <a:tint val="70000"/>
      </a:schemeClr>
    </dgm:fillClrLst>
    <dgm:linClrLst meth="repeat">
      <a:schemeClr val="accent5"/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6">
        <a:tint val="50000"/>
      </a:schemeClr>
    </dgm:fillClrLst>
    <dgm:linClrLst meth="repeat">
      <a:schemeClr val="accent6"/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fg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>
      <a:schemeClr val="accent2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>
      <a:schemeClr val="accent4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>
      <a:schemeClr val="accent5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>
      <a:schemeClr val="accent6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3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3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2">
        <a:tint val="50000"/>
        <a:alpha val="40000"/>
      </a:schemeClr>
    </dgm:fillClrLst>
    <dgm:linClrLst meth="repeat">
      <a:schemeClr val="accent3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3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2.xml><?xml version="1.0" encoding="utf-8"?>
<dgm:colorsDef xmlns:dgm="http://schemas.openxmlformats.org/drawingml/2006/diagram" xmlns:a="http://schemas.openxmlformats.org/drawingml/2006/main" uniqueId="urn:microsoft.com/office/officeart/2005/8/colors/colorful3">
  <dgm:title val=""/>
  <dgm:desc val=""/>
  <dgm:catLst>
    <dgm:cat type="colorful" pri="10300"/>
  </dgm:catLst>
  <dgm:styleLbl name="node0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node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>
      <a:schemeClr val="accent3"/>
      <a:schemeClr val="accent4"/>
    </dgm:fillClrLst>
    <dgm:linClrLst>
      <a:schemeClr val="accent3"/>
      <a:schemeClr val="accent4"/>
    </dgm:linClrLst>
    <dgm:effectClrLst/>
    <dgm:txLinClrLst/>
    <dgm:txFillClrLst/>
    <dgm:txEffectClrLst/>
  </dgm:styleLbl>
  <dgm:styleLbl name="lnNode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>
      <a:schemeClr val="accent3">
        <a:alpha val="50000"/>
      </a:schemeClr>
      <a:schemeClr val="accent4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>
      <a:schemeClr val="accent3">
        <a:tint val="50000"/>
      </a:schemeClr>
      <a:schemeClr val="accent4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3">
        <a:tint val="50000"/>
      </a:schemeClr>
      <a:schemeClr val="accent4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3">
        <a:tint val="50000"/>
      </a:schemeClr>
      <a:schemeClr val="accent4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fg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1D1">
    <dgm:fillClrLst/>
    <dgm:linClrLst>
      <a:schemeClr val="accent3"/>
      <a:schemeClr val="accent4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3"/>
    </dgm:fillClrLst>
    <dgm:linClrLst meth="repeat">
      <a:schemeClr val="accent3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3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1">
    <dgm:fillClrLst meth="repeat">
      <a:schemeClr val="accent4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2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2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parChTrans2D3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parChTrans2D4">
    <dgm:fillClrLst meth="repeat">
      <a:schemeClr val="accent5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3"/>
    </dgm:fillClrLst>
    <dgm:linClrLst meth="repeat">
      <a:schemeClr val="accent3"/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2">
        <a:tint val="90000"/>
      </a:schemeClr>
    </dgm:fillClrLst>
    <dgm:linClrLst meth="repeat">
      <a:schemeClr val="accent4"/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2">
        <a:tint val="70000"/>
      </a:schemeClr>
    </dgm:fillClrLst>
    <dgm:linClrLst meth="repeat">
      <a:schemeClr val="accent5"/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6">
        <a:tint val="50000"/>
      </a:schemeClr>
    </dgm:fillClrLst>
    <dgm:linClrLst meth="repeat">
      <a:schemeClr val="accent6"/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fg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>
      <a:schemeClr val="accent2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>
      <a:schemeClr val="accent4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>
      <a:schemeClr val="accent5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>
      <a:schemeClr val="accent6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3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3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2">
        <a:tint val="50000"/>
        <a:alpha val="40000"/>
      </a:schemeClr>
    </dgm:fillClrLst>
    <dgm:linClrLst meth="repeat">
      <a:schemeClr val="accent3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3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3.xml><?xml version="1.0" encoding="utf-8"?>
<dgm:colorsDef xmlns:dgm="http://schemas.openxmlformats.org/drawingml/2006/diagram" xmlns:a="http://schemas.openxmlformats.org/drawingml/2006/main" uniqueId="urn:microsoft.com/office/officeart/2005/8/colors/colorful3">
  <dgm:title val=""/>
  <dgm:desc val=""/>
  <dgm:catLst>
    <dgm:cat type="colorful" pri="10300"/>
  </dgm:catLst>
  <dgm:styleLbl name="node0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node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>
      <a:schemeClr val="accent3"/>
      <a:schemeClr val="accent4"/>
    </dgm:fillClrLst>
    <dgm:linClrLst>
      <a:schemeClr val="accent3"/>
      <a:schemeClr val="accent4"/>
    </dgm:linClrLst>
    <dgm:effectClrLst/>
    <dgm:txLinClrLst/>
    <dgm:txFillClrLst/>
    <dgm:txEffectClrLst/>
  </dgm:styleLbl>
  <dgm:styleLbl name="lnNode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>
      <a:schemeClr val="accent3">
        <a:alpha val="50000"/>
      </a:schemeClr>
      <a:schemeClr val="accent4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>
      <a:schemeClr val="accent3">
        <a:tint val="50000"/>
      </a:schemeClr>
      <a:schemeClr val="accent4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3">
        <a:tint val="50000"/>
      </a:schemeClr>
      <a:schemeClr val="accent4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3">
        <a:tint val="50000"/>
      </a:schemeClr>
      <a:schemeClr val="accent4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fg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1D1">
    <dgm:fillClrLst/>
    <dgm:linClrLst>
      <a:schemeClr val="accent3"/>
      <a:schemeClr val="accent4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3"/>
    </dgm:fillClrLst>
    <dgm:linClrLst meth="repeat">
      <a:schemeClr val="accent3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3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1">
    <dgm:fillClrLst meth="repeat">
      <a:schemeClr val="accent4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2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2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parChTrans2D3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parChTrans2D4">
    <dgm:fillClrLst meth="repeat">
      <a:schemeClr val="accent5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3"/>
    </dgm:fillClrLst>
    <dgm:linClrLst meth="repeat">
      <a:schemeClr val="accent3"/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2">
        <a:tint val="90000"/>
      </a:schemeClr>
    </dgm:fillClrLst>
    <dgm:linClrLst meth="repeat">
      <a:schemeClr val="accent4"/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2">
        <a:tint val="70000"/>
      </a:schemeClr>
    </dgm:fillClrLst>
    <dgm:linClrLst meth="repeat">
      <a:schemeClr val="accent5"/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6">
        <a:tint val="50000"/>
      </a:schemeClr>
    </dgm:fillClrLst>
    <dgm:linClrLst meth="repeat">
      <a:schemeClr val="accent6"/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fg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>
      <a:schemeClr val="accent2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>
      <a:schemeClr val="accent4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>
      <a:schemeClr val="accent5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>
      <a:schemeClr val="accent6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3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3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2">
        <a:tint val="50000"/>
        <a:alpha val="40000"/>
      </a:schemeClr>
    </dgm:fillClrLst>
    <dgm:linClrLst meth="repeat">
      <a:schemeClr val="accent3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3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D1925D74-DE25-4101-992C-D4E144D16E99}" type="doc">
      <dgm:prSet loTypeId="urn:microsoft.com/office/officeart/2005/8/layout/chevron1" loCatId="process" qsTypeId="urn:microsoft.com/office/officeart/2005/8/quickstyle/simple5" qsCatId="simple" csTypeId="urn:microsoft.com/office/officeart/2005/8/colors/colorful3" csCatId="colorful" phldr="1"/>
      <dgm:spPr/>
      <dgm:t>
        <a:bodyPr/>
        <a:lstStyle/>
        <a:p>
          <a:endParaRPr lang="pt-BR"/>
        </a:p>
      </dgm:t>
    </dgm:pt>
    <dgm:pt modelId="{A71C4C54-DEF0-491B-B493-C4C354C9DAE0}" type="pres">
      <dgm:prSet presAssocID="{D1925D74-DE25-4101-992C-D4E144D16E99}" presName="Name0" presStyleCnt="0">
        <dgm:presLayoutVars>
          <dgm:dir/>
          <dgm:animLvl val="lvl"/>
          <dgm:resizeHandles val="exact"/>
        </dgm:presLayoutVars>
      </dgm:prSet>
      <dgm:spPr/>
    </dgm:pt>
  </dgm:ptLst>
  <dgm:cxnLst>
    <dgm:cxn modelId="{3DC3269B-873D-4F77-B522-F96A6373219F}" type="presOf" srcId="{D1925D74-DE25-4101-992C-D4E144D16E99}" destId="{A71C4C54-DEF0-491B-B493-C4C354C9DAE0}" srcOrd="0" destOrd="0" presId="urn:microsoft.com/office/officeart/2005/8/layout/chevron1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ata2.xml><?xml version="1.0" encoding="utf-8"?>
<dgm:dataModel xmlns:dgm="http://schemas.openxmlformats.org/drawingml/2006/diagram" xmlns:a="http://schemas.openxmlformats.org/drawingml/2006/main">
  <dgm:ptLst>
    <dgm:pt modelId="{D1925D74-DE25-4101-992C-D4E144D16E99}" type="doc">
      <dgm:prSet loTypeId="urn:microsoft.com/office/officeart/2005/8/layout/chevron1" loCatId="process" qsTypeId="urn:microsoft.com/office/officeart/2005/8/quickstyle/simple5" qsCatId="simple" csTypeId="urn:microsoft.com/office/officeart/2005/8/colors/colorful3" csCatId="colorful" phldr="1"/>
      <dgm:spPr/>
      <dgm:t>
        <a:bodyPr/>
        <a:lstStyle/>
        <a:p>
          <a:endParaRPr lang="pt-BR"/>
        </a:p>
      </dgm:t>
    </dgm:pt>
    <dgm:pt modelId="{A71C4C54-DEF0-491B-B493-C4C354C9DAE0}" type="pres">
      <dgm:prSet presAssocID="{D1925D74-DE25-4101-992C-D4E144D16E99}" presName="Name0" presStyleCnt="0">
        <dgm:presLayoutVars>
          <dgm:dir/>
          <dgm:animLvl val="lvl"/>
          <dgm:resizeHandles val="exact"/>
        </dgm:presLayoutVars>
      </dgm:prSet>
      <dgm:spPr/>
    </dgm:pt>
  </dgm:ptLst>
  <dgm:cxnLst>
    <dgm:cxn modelId="{3DC3269B-873D-4F77-B522-F96A6373219F}" type="presOf" srcId="{D1925D74-DE25-4101-992C-D4E144D16E99}" destId="{A71C4C54-DEF0-491B-B493-C4C354C9DAE0}" srcOrd="0" destOrd="0" presId="urn:microsoft.com/office/officeart/2005/8/layout/chevron1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ata3.xml><?xml version="1.0" encoding="utf-8"?>
<dgm:dataModel xmlns:dgm="http://schemas.openxmlformats.org/drawingml/2006/diagram" xmlns:a="http://schemas.openxmlformats.org/drawingml/2006/main">
  <dgm:ptLst>
    <dgm:pt modelId="{D1925D74-DE25-4101-992C-D4E144D16E99}" type="doc">
      <dgm:prSet loTypeId="urn:microsoft.com/office/officeart/2005/8/layout/chevron1" loCatId="process" qsTypeId="urn:microsoft.com/office/officeart/2005/8/quickstyle/simple5" qsCatId="simple" csTypeId="urn:microsoft.com/office/officeart/2005/8/colors/colorful3" csCatId="colorful" phldr="1"/>
      <dgm:spPr/>
      <dgm:t>
        <a:bodyPr/>
        <a:lstStyle/>
        <a:p>
          <a:endParaRPr lang="pt-BR"/>
        </a:p>
      </dgm:t>
    </dgm:pt>
    <dgm:pt modelId="{A71C4C54-DEF0-491B-B493-C4C354C9DAE0}" type="pres">
      <dgm:prSet presAssocID="{D1925D74-DE25-4101-992C-D4E144D16E99}" presName="Name0" presStyleCnt="0">
        <dgm:presLayoutVars>
          <dgm:dir/>
          <dgm:animLvl val="lvl"/>
          <dgm:resizeHandles val="exact"/>
        </dgm:presLayoutVars>
      </dgm:prSet>
      <dgm:spPr/>
    </dgm:pt>
  </dgm:ptLst>
  <dgm:cxnLst>
    <dgm:cxn modelId="{3DC3269B-873D-4F77-B522-F96A6373219F}" type="presOf" srcId="{D1925D74-DE25-4101-992C-D4E144D16E99}" destId="{A71C4C54-DEF0-491B-B493-C4C354C9DAE0}" srcOrd="0" destOrd="0" presId="urn:microsoft.com/office/officeart/2005/8/layout/chevron1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</dsp:spTree>
</dsp:drawing>
</file>

<file path=xl/diagrams/drawing2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</dsp:spTree>
</dsp:drawing>
</file>

<file path=xl/diagrams/drawing3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chevron1">
  <dgm:title val=""/>
  <dgm:desc val=""/>
  <dgm:catLst>
    <dgm:cat type="process" pri="9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Name0">
    <dgm:varLst>
      <dgm:dir/>
      <dgm:animLvl val="lvl"/>
      <dgm:resizeHandles val="exact"/>
    </dgm:varLst>
    <dgm:choose name="Name1">
      <dgm:if name="Name2" func="var" arg="dir" op="equ" val="norm">
        <dgm:alg type="lin"/>
      </dgm:if>
      <dgm:else name="Name3">
        <dgm:alg type="lin">
          <dgm:param type="linDir" val="fromR"/>
        </dgm:alg>
      </dgm:else>
    </dgm:choose>
    <dgm:shape xmlns:r="http://schemas.openxmlformats.org/officeDocument/2006/relationships" r:blip="">
      <dgm:adjLst/>
    </dgm:shape>
    <dgm:presOf/>
    <dgm:choose name="Name4">
      <dgm:if name="Name5" axis="des" func="maxDepth" op="gte" val="2">
        <dgm:constrLst>
          <dgm:constr type="h" for="ch" forName="composite" refType="h"/>
          <dgm:constr type="w" for="ch" forName="composite" refType="w"/>
          <dgm:constr type="w" for="des" forName="parTx"/>
          <dgm:constr type="h" for="des" forName="parTx" op="equ"/>
          <dgm:constr type="w" for="des" forName="desTx"/>
          <dgm:constr type="h" for="des" forName="desTx" op="equ"/>
          <dgm:constr type="primFontSz" for="des" forName="parTx" val="65"/>
          <dgm:constr type="secFontSz" for="des" forName="desTx" refType="primFontSz" refFor="des" refForName="parTx" op="equ"/>
          <dgm:constr type="h" for="des" forName="parTx" refType="primFontSz" refFor="des" refForName="parTx" fact="1.5"/>
          <dgm:constr type="h" for="des" forName="desTx" refType="primFontSz" refFor="des" refForName="parTx" fact="0.5"/>
          <dgm:constr type="w" for="ch" forName="space" op="equ" val="-6"/>
        </dgm:constrLst>
        <dgm:ruleLst>
          <dgm:rule type="w" for="ch" forName="composite" val="0" fact="NaN" max="NaN"/>
          <dgm:rule type="primFontSz" for="des" forName="parTx" val="5" fact="NaN" max="NaN"/>
        </dgm:ruleLst>
        <dgm:forEach name="Name6" axis="ch" ptType="node">
          <dgm:layoutNode name="composite">
            <dgm:alg type="composite"/>
            <dgm:shape xmlns:r="http://schemas.openxmlformats.org/officeDocument/2006/relationships" r:blip="">
              <dgm:adjLst/>
            </dgm:shape>
            <dgm:presOf/>
            <dgm:choose name="Name7">
              <dgm:if name="Name8" func="var" arg="dir" op="equ" val="norm">
                <dgm:constrLst>
                  <dgm:constr type="l" for="ch" forName="parTx"/>
                  <dgm:constr type="w" for="ch" forName="parTx" refType="w"/>
                  <dgm:constr type="t" for="ch" forName="parTx"/>
                  <dgm:constr type="l" for="ch" forName="desTx"/>
                  <dgm:constr type="w" for="ch" forName="desTx" refType="w" refFor="ch" refForName="parTx" fact="0.8"/>
                  <dgm:constr type="t" for="ch" forName="desTx" refType="h" refFor="ch" refForName="parTx" fact="1.125"/>
                </dgm:constrLst>
              </dgm:if>
              <dgm:else name="Name9">
                <dgm:constrLst>
                  <dgm:constr type="l" for="ch" forName="parTx"/>
                  <dgm:constr type="w" for="ch" forName="parTx" refType="w"/>
                  <dgm:constr type="t" for="ch" forName="parTx"/>
                  <dgm:constr type="l" for="ch" forName="desTx" refType="w" fact="0.2"/>
                  <dgm:constr type="w" for="ch" forName="desTx" refType="w" refFor="ch" refForName="parTx" fact="0.8"/>
                  <dgm:constr type="t" for="ch" forName="desTx" refType="h" refFor="ch" refForName="parTx" fact="1.125"/>
                </dgm:constrLst>
              </dgm:else>
            </dgm:choose>
            <dgm:ruleLst>
              <dgm:rule type="h" val="INF" fact="NaN" max="NaN"/>
            </dgm:ruleLst>
            <dgm:layoutNode name="parTx">
              <dgm:varLst>
                <dgm:chMax val="0"/>
                <dgm:chPref val="0"/>
                <dgm:bulletEnabled val="1"/>
              </dgm:varLst>
              <dgm:alg type="tx"/>
              <dgm:choose name="Name10">
                <dgm:if name="Name11" func="var" arg="dir" op="equ" val="norm">
                  <dgm:shape xmlns:r="http://schemas.openxmlformats.org/officeDocument/2006/relationships" type="chevron" r:blip="">
                    <dgm:adjLst/>
                  </dgm:shape>
                </dgm:if>
                <dgm:else name="Name12">
                  <dgm:shape xmlns:r="http://schemas.openxmlformats.org/officeDocument/2006/relationships" rot="180" type="chevron" r:blip="">
                    <dgm:adjLst/>
                  </dgm:shape>
                </dgm:else>
              </dgm:choose>
              <dgm:presOf axis="self" ptType="node"/>
              <dgm:choose name="Name13">
                <dgm:if name="Name14" func="var" arg="dir" op="equ" val="norm">
                  <dgm:constrLst>
                    <dgm:constr type="h" refType="w" op="lte" fact="0.4"/>
                    <dgm:constr type="h"/>
                    <dgm:constr type="tMarg" refType="primFontSz" fact="0.105"/>
                    <dgm:constr type="bMarg" refType="primFontSz" fact="0.105"/>
                    <dgm:constr type="lMarg" refType="primFontSz" fact="0.315"/>
                    <dgm:constr type="rMarg" refType="primFontSz" fact="0.105"/>
                  </dgm:constrLst>
                </dgm:if>
                <dgm:else name="Name15">
                  <dgm:constrLst>
                    <dgm:constr type="h" refType="w" op="lte" fact="0.4"/>
                    <dgm:constr type="h"/>
                    <dgm:constr type="tMarg" refType="primFontSz" fact="0.105"/>
                    <dgm:constr type="bMarg" refType="primFontSz" fact="0.105"/>
                    <dgm:constr type="lMarg" refType="primFontSz" fact="0.105"/>
                    <dgm:constr type="rMarg" refType="primFontSz" fact="0.315"/>
                  </dgm:constrLst>
                </dgm:else>
              </dgm:choose>
              <dgm:ruleLst>
                <dgm:rule type="h" val="INF" fact="NaN" max="NaN"/>
              </dgm:ruleLst>
            </dgm:layoutNode>
            <dgm:layoutNode name="desTx" styleLbl="revTx">
              <dgm:varLst>
                <dgm:bulletEnabled val="1"/>
              </dgm:varLst>
              <dgm:alg type="tx">
                <dgm:param type="stBulletLvl" val="1"/>
              </dgm:alg>
              <dgm:choose name="Name16">
                <dgm:if name="Name17" axis="ch" ptType="node" func="cnt" op="gte" val="1">
                  <dgm:shape xmlns:r="http://schemas.openxmlformats.org/officeDocument/2006/relationships" type="rect" r:blip="">
                    <dgm:adjLst/>
                  </dgm:shape>
                </dgm:if>
                <dgm:else name="Name18">
                  <dgm:shape xmlns:r="http://schemas.openxmlformats.org/officeDocument/2006/relationships" type="rect" r:blip="" hideGeom="1">
                    <dgm:adjLst/>
                  </dgm:shape>
                </dgm:else>
              </dgm:choose>
              <dgm:presOf axis="des" ptType="node"/>
              <dgm:constrLst>
                <dgm:constr type="secFontSz" val="65"/>
                <dgm:constr type="primFontSz" refType="secFontSz"/>
                <dgm:constr type="h"/>
                <dgm:constr type="tMarg"/>
                <dgm:constr type="bMarg"/>
                <dgm:constr type="rMarg"/>
                <dgm:constr type="lMarg"/>
              </dgm:constrLst>
              <dgm:ruleLst>
                <dgm:rule type="h" val="INF" fact="NaN" max="NaN"/>
              </dgm:ruleLst>
            </dgm:layoutNode>
          </dgm:layoutNode>
          <dgm:forEach name="Name19" axis="followSib" ptType="sibTrans" cnt="1">
            <dgm:layoutNode name="space">
              <dgm:alg type="sp"/>
              <dgm:shape xmlns:r="http://schemas.openxmlformats.org/officeDocument/2006/relationships" r:blip="">
                <dgm:adjLst/>
              </dgm:shape>
              <dgm:presOf/>
              <dgm:constrLst/>
              <dgm:ruleLst/>
            </dgm:layoutNode>
          </dgm:forEach>
        </dgm:forEach>
      </dgm:if>
      <dgm:else name="Name20">
        <dgm:constrLst>
          <dgm:constr type="w" for="ch" forName="parTxOnly" refType="w"/>
          <dgm:constr type="h" for="des" forName="parTxOnly" op="equ"/>
          <dgm:constr type="primFontSz" for="des" forName="parTxOnly" op="equ" val="65"/>
          <dgm:constr type="w" for="ch" forName="parTxOnlySpace" refType="w" refFor="ch" refForName="parTxOnly" fact="-0.1"/>
        </dgm:constrLst>
        <dgm:ruleLst/>
        <dgm:forEach name="Name21" axis="ch" ptType="node">
          <dgm:layoutNode name="parTxOnly">
            <dgm:varLst>
              <dgm:chMax val="0"/>
              <dgm:chPref val="0"/>
              <dgm:bulletEnabled val="1"/>
            </dgm:varLst>
            <dgm:alg type="tx"/>
            <dgm:choose name="Name22">
              <dgm:if name="Name23" func="var" arg="dir" op="equ" val="norm">
                <dgm:shape xmlns:r="http://schemas.openxmlformats.org/officeDocument/2006/relationships" type="chevron" r:blip="">
                  <dgm:adjLst/>
                </dgm:shape>
              </dgm:if>
              <dgm:else name="Name24">
                <dgm:shape xmlns:r="http://schemas.openxmlformats.org/officeDocument/2006/relationships" rot="180" type="chevron" r:blip="">
                  <dgm:adjLst/>
                </dgm:shape>
              </dgm:else>
            </dgm:choose>
            <dgm:presOf axis="self" ptType="node"/>
            <dgm:choose name="Name25">
              <dgm:if name="Name26" func="var" arg="dir" op="equ" val="norm">
                <dgm:constrLst>
                  <dgm:constr type="h" refType="w" op="equ" fact="0.4"/>
                  <dgm:constr type="tMarg" refType="primFontSz" fact="0.105"/>
                  <dgm:constr type="bMarg" refType="primFontSz" fact="0.105"/>
                  <dgm:constr type="lMarg" refType="primFontSz" fact="0.315"/>
                  <dgm:constr type="rMarg" refType="primFontSz" fact="0.105"/>
                </dgm:constrLst>
              </dgm:if>
              <dgm:else name="Name27">
                <dgm:constrLst>
                  <dgm:constr type="h" refType="w" op="equ" fact="0.4"/>
                  <dgm:constr type="tMarg" refType="primFontSz" fact="0.105"/>
                  <dgm:constr type="bMarg" refType="primFontSz" fact="0.105"/>
                  <dgm:constr type="lMarg" refType="primFontSz" fact="0.105"/>
                  <dgm:constr type="rMarg" refType="primFontSz" fact="0.315"/>
                </dgm:constrLst>
              </dgm:else>
            </dgm:choose>
            <dgm:ruleLst>
              <dgm:rule type="primFontSz" val="5" fact="NaN" max="NaN"/>
            </dgm:ruleLst>
          </dgm:layoutNode>
          <dgm:forEach name="Name28" axis="followSib" ptType="sibTrans" cnt="1">
            <dgm:layoutNode name="parTxOnlySpace">
              <dgm:alg type="sp"/>
              <dgm:shape xmlns:r="http://schemas.openxmlformats.org/officeDocument/2006/relationships" r:blip="">
                <dgm:adjLst/>
              </dgm:shape>
              <dgm:presOf/>
              <dgm:constrLst/>
              <dgm:ruleLst/>
            </dgm:layoutNode>
          </dgm:forEach>
        </dgm:forEach>
      </dgm:else>
    </dgm:choose>
  </dgm:layoutNode>
</dgm:layoutDef>
</file>

<file path=xl/diagrams/layout2.xml><?xml version="1.0" encoding="utf-8"?>
<dgm:layoutDef xmlns:dgm="http://schemas.openxmlformats.org/drawingml/2006/diagram" xmlns:a="http://schemas.openxmlformats.org/drawingml/2006/main" uniqueId="urn:microsoft.com/office/officeart/2005/8/layout/chevron1">
  <dgm:title val=""/>
  <dgm:desc val=""/>
  <dgm:catLst>
    <dgm:cat type="process" pri="9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Name0">
    <dgm:varLst>
      <dgm:dir/>
      <dgm:animLvl val="lvl"/>
      <dgm:resizeHandles val="exact"/>
    </dgm:varLst>
    <dgm:choose name="Name1">
      <dgm:if name="Name2" func="var" arg="dir" op="equ" val="norm">
        <dgm:alg type="lin"/>
      </dgm:if>
      <dgm:else name="Name3">
        <dgm:alg type="lin">
          <dgm:param type="linDir" val="fromR"/>
        </dgm:alg>
      </dgm:else>
    </dgm:choose>
    <dgm:shape xmlns:r="http://schemas.openxmlformats.org/officeDocument/2006/relationships" r:blip="">
      <dgm:adjLst/>
    </dgm:shape>
    <dgm:presOf/>
    <dgm:choose name="Name4">
      <dgm:if name="Name5" axis="des" func="maxDepth" op="gte" val="2">
        <dgm:constrLst>
          <dgm:constr type="h" for="ch" forName="composite" refType="h"/>
          <dgm:constr type="w" for="ch" forName="composite" refType="w"/>
          <dgm:constr type="w" for="des" forName="parTx"/>
          <dgm:constr type="h" for="des" forName="parTx" op="equ"/>
          <dgm:constr type="w" for="des" forName="desTx"/>
          <dgm:constr type="h" for="des" forName="desTx" op="equ"/>
          <dgm:constr type="primFontSz" for="des" forName="parTx" val="65"/>
          <dgm:constr type="secFontSz" for="des" forName="desTx" refType="primFontSz" refFor="des" refForName="parTx" op="equ"/>
          <dgm:constr type="h" for="des" forName="parTx" refType="primFontSz" refFor="des" refForName="parTx" fact="1.5"/>
          <dgm:constr type="h" for="des" forName="desTx" refType="primFontSz" refFor="des" refForName="parTx" fact="0.5"/>
          <dgm:constr type="w" for="ch" forName="space" op="equ" val="-6"/>
        </dgm:constrLst>
        <dgm:ruleLst>
          <dgm:rule type="w" for="ch" forName="composite" val="0" fact="NaN" max="NaN"/>
          <dgm:rule type="primFontSz" for="des" forName="parTx" val="5" fact="NaN" max="NaN"/>
        </dgm:ruleLst>
        <dgm:forEach name="Name6" axis="ch" ptType="node">
          <dgm:layoutNode name="composite">
            <dgm:alg type="composite"/>
            <dgm:shape xmlns:r="http://schemas.openxmlformats.org/officeDocument/2006/relationships" r:blip="">
              <dgm:adjLst/>
            </dgm:shape>
            <dgm:presOf/>
            <dgm:choose name="Name7">
              <dgm:if name="Name8" func="var" arg="dir" op="equ" val="norm">
                <dgm:constrLst>
                  <dgm:constr type="l" for="ch" forName="parTx"/>
                  <dgm:constr type="w" for="ch" forName="parTx" refType="w"/>
                  <dgm:constr type="t" for="ch" forName="parTx"/>
                  <dgm:constr type="l" for="ch" forName="desTx"/>
                  <dgm:constr type="w" for="ch" forName="desTx" refType="w" refFor="ch" refForName="parTx" fact="0.8"/>
                  <dgm:constr type="t" for="ch" forName="desTx" refType="h" refFor="ch" refForName="parTx" fact="1.125"/>
                </dgm:constrLst>
              </dgm:if>
              <dgm:else name="Name9">
                <dgm:constrLst>
                  <dgm:constr type="l" for="ch" forName="parTx"/>
                  <dgm:constr type="w" for="ch" forName="parTx" refType="w"/>
                  <dgm:constr type="t" for="ch" forName="parTx"/>
                  <dgm:constr type="l" for="ch" forName="desTx" refType="w" fact="0.2"/>
                  <dgm:constr type="w" for="ch" forName="desTx" refType="w" refFor="ch" refForName="parTx" fact="0.8"/>
                  <dgm:constr type="t" for="ch" forName="desTx" refType="h" refFor="ch" refForName="parTx" fact="1.125"/>
                </dgm:constrLst>
              </dgm:else>
            </dgm:choose>
            <dgm:ruleLst>
              <dgm:rule type="h" val="INF" fact="NaN" max="NaN"/>
            </dgm:ruleLst>
            <dgm:layoutNode name="parTx">
              <dgm:varLst>
                <dgm:chMax val="0"/>
                <dgm:chPref val="0"/>
                <dgm:bulletEnabled val="1"/>
              </dgm:varLst>
              <dgm:alg type="tx"/>
              <dgm:choose name="Name10">
                <dgm:if name="Name11" func="var" arg="dir" op="equ" val="norm">
                  <dgm:shape xmlns:r="http://schemas.openxmlformats.org/officeDocument/2006/relationships" type="chevron" r:blip="">
                    <dgm:adjLst/>
                  </dgm:shape>
                </dgm:if>
                <dgm:else name="Name12">
                  <dgm:shape xmlns:r="http://schemas.openxmlformats.org/officeDocument/2006/relationships" rot="180" type="chevron" r:blip="">
                    <dgm:adjLst/>
                  </dgm:shape>
                </dgm:else>
              </dgm:choose>
              <dgm:presOf axis="self" ptType="node"/>
              <dgm:choose name="Name13">
                <dgm:if name="Name14" func="var" arg="dir" op="equ" val="norm">
                  <dgm:constrLst>
                    <dgm:constr type="h" refType="w" op="lte" fact="0.4"/>
                    <dgm:constr type="h"/>
                    <dgm:constr type="tMarg" refType="primFontSz" fact="0.105"/>
                    <dgm:constr type="bMarg" refType="primFontSz" fact="0.105"/>
                    <dgm:constr type="lMarg" refType="primFontSz" fact="0.315"/>
                    <dgm:constr type="rMarg" refType="primFontSz" fact="0.105"/>
                  </dgm:constrLst>
                </dgm:if>
                <dgm:else name="Name15">
                  <dgm:constrLst>
                    <dgm:constr type="h" refType="w" op="lte" fact="0.4"/>
                    <dgm:constr type="h"/>
                    <dgm:constr type="tMarg" refType="primFontSz" fact="0.105"/>
                    <dgm:constr type="bMarg" refType="primFontSz" fact="0.105"/>
                    <dgm:constr type="lMarg" refType="primFontSz" fact="0.105"/>
                    <dgm:constr type="rMarg" refType="primFontSz" fact="0.315"/>
                  </dgm:constrLst>
                </dgm:else>
              </dgm:choose>
              <dgm:ruleLst>
                <dgm:rule type="h" val="INF" fact="NaN" max="NaN"/>
              </dgm:ruleLst>
            </dgm:layoutNode>
            <dgm:layoutNode name="desTx" styleLbl="revTx">
              <dgm:varLst>
                <dgm:bulletEnabled val="1"/>
              </dgm:varLst>
              <dgm:alg type="tx">
                <dgm:param type="stBulletLvl" val="1"/>
              </dgm:alg>
              <dgm:choose name="Name16">
                <dgm:if name="Name17" axis="ch" ptType="node" func="cnt" op="gte" val="1">
                  <dgm:shape xmlns:r="http://schemas.openxmlformats.org/officeDocument/2006/relationships" type="rect" r:blip="">
                    <dgm:adjLst/>
                  </dgm:shape>
                </dgm:if>
                <dgm:else name="Name18">
                  <dgm:shape xmlns:r="http://schemas.openxmlformats.org/officeDocument/2006/relationships" type="rect" r:blip="" hideGeom="1">
                    <dgm:adjLst/>
                  </dgm:shape>
                </dgm:else>
              </dgm:choose>
              <dgm:presOf axis="des" ptType="node"/>
              <dgm:constrLst>
                <dgm:constr type="secFontSz" val="65"/>
                <dgm:constr type="primFontSz" refType="secFontSz"/>
                <dgm:constr type="h"/>
                <dgm:constr type="tMarg"/>
                <dgm:constr type="bMarg"/>
                <dgm:constr type="rMarg"/>
                <dgm:constr type="lMarg"/>
              </dgm:constrLst>
              <dgm:ruleLst>
                <dgm:rule type="h" val="INF" fact="NaN" max="NaN"/>
              </dgm:ruleLst>
            </dgm:layoutNode>
          </dgm:layoutNode>
          <dgm:forEach name="Name19" axis="followSib" ptType="sibTrans" cnt="1">
            <dgm:layoutNode name="space">
              <dgm:alg type="sp"/>
              <dgm:shape xmlns:r="http://schemas.openxmlformats.org/officeDocument/2006/relationships" r:blip="">
                <dgm:adjLst/>
              </dgm:shape>
              <dgm:presOf/>
              <dgm:constrLst/>
              <dgm:ruleLst/>
            </dgm:layoutNode>
          </dgm:forEach>
        </dgm:forEach>
      </dgm:if>
      <dgm:else name="Name20">
        <dgm:constrLst>
          <dgm:constr type="w" for="ch" forName="parTxOnly" refType="w"/>
          <dgm:constr type="h" for="des" forName="parTxOnly" op="equ"/>
          <dgm:constr type="primFontSz" for="des" forName="parTxOnly" op="equ" val="65"/>
          <dgm:constr type="w" for="ch" forName="parTxOnlySpace" refType="w" refFor="ch" refForName="parTxOnly" fact="-0.1"/>
        </dgm:constrLst>
        <dgm:ruleLst/>
        <dgm:forEach name="Name21" axis="ch" ptType="node">
          <dgm:layoutNode name="parTxOnly">
            <dgm:varLst>
              <dgm:chMax val="0"/>
              <dgm:chPref val="0"/>
              <dgm:bulletEnabled val="1"/>
            </dgm:varLst>
            <dgm:alg type="tx"/>
            <dgm:choose name="Name22">
              <dgm:if name="Name23" func="var" arg="dir" op="equ" val="norm">
                <dgm:shape xmlns:r="http://schemas.openxmlformats.org/officeDocument/2006/relationships" type="chevron" r:blip="">
                  <dgm:adjLst/>
                </dgm:shape>
              </dgm:if>
              <dgm:else name="Name24">
                <dgm:shape xmlns:r="http://schemas.openxmlformats.org/officeDocument/2006/relationships" rot="180" type="chevron" r:blip="">
                  <dgm:adjLst/>
                </dgm:shape>
              </dgm:else>
            </dgm:choose>
            <dgm:presOf axis="self" ptType="node"/>
            <dgm:choose name="Name25">
              <dgm:if name="Name26" func="var" arg="dir" op="equ" val="norm">
                <dgm:constrLst>
                  <dgm:constr type="h" refType="w" op="equ" fact="0.4"/>
                  <dgm:constr type="tMarg" refType="primFontSz" fact="0.105"/>
                  <dgm:constr type="bMarg" refType="primFontSz" fact="0.105"/>
                  <dgm:constr type="lMarg" refType="primFontSz" fact="0.315"/>
                  <dgm:constr type="rMarg" refType="primFontSz" fact="0.105"/>
                </dgm:constrLst>
              </dgm:if>
              <dgm:else name="Name27">
                <dgm:constrLst>
                  <dgm:constr type="h" refType="w" op="equ" fact="0.4"/>
                  <dgm:constr type="tMarg" refType="primFontSz" fact="0.105"/>
                  <dgm:constr type="bMarg" refType="primFontSz" fact="0.105"/>
                  <dgm:constr type="lMarg" refType="primFontSz" fact="0.105"/>
                  <dgm:constr type="rMarg" refType="primFontSz" fact="0.315"/>
                </dgm:constrLst>
              </dgm:else>
            </dgm:choose>
            <dgm:ruleLst>
              <dgm:rule type="primFontSz" val="5" fact="NaN" max="NaN"/>
            </dgm:ruleLst>
          </dgm:layoutNode>
          <dgm:forEach name="Name28" axis="followSib" ptType="sibTrans" cnt="1">
            <dgm:layoutNode name="parTxOnlySpace">
              <dgm:alg type="sp"/>
              <dgm:shape xmlns:r="http://schemas.openxmlformats.org/officeDocument/2006/relationships" r:blip="">
                <dgm:adjLst/>
              </dgm:shape>
              <dgm:presOf/>
              <dgm:constrLst/>
              <dgm:ruleLst/>
            </dgm:layoutNode>
          </dgm:forEach>
        </dgm:forEach>
      </dgm:else>
    </dgm:choose>
  </dgm:layoutNode>
</dgm:layoutDef>
</file>

<file path=xl/diagrams/layout3.xml><?xml version="1.0" encoding="utf-8"?>
<dgm:layoutDef xmlns:dgm="http://schemas.openxmlformats.org/drawingml/2006/diagram" xmlns:a="http://schemas.openxmlformats.org/drawingml/2006/main" uniqueId="urn:microsoft.com/office/officeart/2005/8/layout/chevron1">
  <dgm:title val=""/>
  <dgm:desc val=""/>
  <dgm:catLst>
    <dgm:cat type="process" pri="9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Name0">
    <dgm:varLst>
      <dgm:dir/>
      <dgm:animLvl val="lvl"/>
      <dgm:resizeHandles val="exact"/>
    </dgm:varLst>
    <dgm:choose name="Name1">
      <dgm:if name="Name2" func="var" arg="dir" op="equ" val="norm">
        <dgm:alg type="lin"/>
      </dgm:if>
      <dgm:else name="Name3">
        <dgm:alg type="lin">
          <dgm:param type="linDir" val="fromR"/>
        </dgm:alg>
      </dgm:else>
    </dgm:choose>
    <dgm:shape xmlns:r="http://schemas.openxmlformats.org/officeDocument/2006/relationships" r:blip="">
      <dgm:adjLst/>
    </dgm:shape>
    <dgm:presOf/>
    <dgm:choose name="Name4">
      <dgm:if name="Name5" axis="des" func="maxDepth" op="gte" val="2">
        <dgm:constrLst>
          <dgm:constr type="h" for="ch" forName="composite" refType="h"/>
          <dgm:constr type="w" for="ch" forName="composite" refType="w"/>
          <dgm:constr type="w" for="des" forName="parTx"/>
          <dgm:constr type="h" for="des" forName="parTx" op="equ"/>
          <dgm:constr type="w" for="des" forName="desTx"/>
          <dgm:constr type="h" for="des" forName="desTx" op="equ"/>
          <dgm:constr type="primFontSz" for="des" forName="parTx" val="65"/>
          <dgm:constr type="secFontSz" for="des" forName="desTx" refType="primFontSz" refFor="des" refForName="parTx" op="equ"/>
          <dgm:constr type="h" for="des" forName="parTx" refType="primFontSz" refFor="des" refForName="parTx" fact="1.5"/>
          <dgm:constr type="h" for="des" forName="desTx" refType="primFontSz" refFor="des" refForName="parTx" fact="0.5"/>
          <dgm:constr type="w" for="ch" forName="space" op="equ" val="-6"/>
        </dgm:constrLst>
        <dgm:ruleLst>
          <dgm:rule type="w" for="ch" forName="composite" val="0" fact="NaN" max="NaN"/>
          <dgm:rule type="primFontSz" for="des" forName="parTx" val="5" fact="NaN" max="NaN"/>
        </dgm:ruleLst>
        <dgm:forEach name="Name6" axis="ch" ptType="node">
          <dgm:layoutNode name="composite">
            <dgm:alg type="composite"/>
            <dgm:shape xmlns:r="http://schemas.openxmlformats.org/officeDocument/2006/relationships" r:blip="">
              <dgm:adjLst/>
            </dgm:shape>
            <dgm:presOf/>
            <dgm:choose name="Name7">
              <dgm:if name="Name8" func="var" arg="dir" op="equ" val="norm">
                <dgm:constrLst>
                  <dgm:constr type="l" for="ch" forName="parTx"/>
                  <dgm:constr type="w" for="ch" forName="parTx" refType="w"/>
                  <dgm:constr type="t" for="ch" forName="parTx"/>
                  <dgm:constr type="l" for="ch" forName="desTx"/>
                  <dgm:constr type="w" for="ch" forName="desTx" refType="w" refFor="ch" refForName="parTx" fact="0.8"/>
                  <dgm:constr type="t" for="ch" forName="desTx" refType="h" refFor="ch" refForName="parTx" fact="1.125"/>
                </dgm:constrLst>
              </dgm:if>
              <dgm:else name="Name9">
                <dgm:constrLst>
                  <dgm:constr type="l" for="ch" forName="parTx"/>
                  <dgm:constr type="w" for="ch" forName="parTx" refType="w"/>
                  <dgm:constr type="t" for="ch" forName="parTx"/>
                  <dgm:constr type="l" for="ch" forName="desTx" refType="w" fact="0.2"/>
                  <dgm:constr type="w" for="ch" forName="desTx" refType="w" refFor="ch" refForName="parTx" fact="0.8"/>
                  <dgm:constr type="t" for="ch" forName="desTx" refType="h" refFor="ch" refForName="parTx" fact="1.125"/>
                </dgm:constrLst>
              </dgm:else>
            </dgm:choose>
            <dgm:ruleLst>
              <dgm:rule type="h" val="INF" fact="NaN" max="NaN"/>
            </dgm:ruleLst>
            <dgm:layoutNode name="parTx">
              <dgm:varLst>
                <dgm:chMax val="0"/>
                <dgm:chPref val="0"/>
                <dgm:bulletEnabled val="1"/>
              </dgm:varLst>
              <dgm:alg type="tx"/>
              <dgm:choose name="Name10">
                <dgm:if name="Name11" func="var" arg="dir" op="equ" val="norm">
                  <dgm:shape xmlns:r="http://schemas.openxmlformats.org/officeDocument/2006/relationships" type="chevron" r:blip="">
                    <dgm:adjLst/>
                  </dgm:shape>
                </dgm:if>
                <dgm:else name="Name12">
                  <dgm:shape xmlns:r="http://schemas.openxmlformats.org/officeDocument/2006/relationships" rot="180" type="chevron" r:blip="">
                    <dgm:adjLst/>
                  </dgm:shape>
                </dgm:else>
              </dgm:choose>
              <dgm:presOf axis="self" ptType="node"/>
              <dgm:choose name="Name13">
                <dgm:if name="Name14" func="var" arg="dir" op="equ" val="norm">
                  <dgm:constrLst>
                    <dgm:constr type="h" refType="w" op="lte" fact="0.4"/>
                    <dgm:constr type="h"/>
                    <dgm:constr type="tMarg" refType="primFontSz" fact="0.105"/>
                    <dgm:constr type="bMarg" refType="primFontSz" fact="0.105"/>
                    <dgm:constr type="lMarg" refType="primFontSz" fact="0.315"/>
                    <dgm:constr type="rMarg" refType="primFontSz" fact="0.105"/>
                  </dgm:constrLst>
                </dgm:if>
                <dgm:else name="Name15">
                  <dgm:constrLst>
                    <dgm:constr type="h" refType="w" op="lte" fact="0.4"/>
                    <dgm:constr type="h"/>
                    <dgm:constr type="tMarg" refType="primFontSz" fact="0.105"/>
                    <dgm:constr type="bMarg" refType="primFontSz" fact="0.105"/>
                    <dgm:constr type="lMarg" refType="primFontSz" fact="0.105"/>
                    <dgm:constr type="rMarg" refType="primFontSz" fact="0.315"/>
                  </dgm:constrLst>
                </dgm:else>
              </dgm:choose>
              <dgm:ruleLst>
                <dgm:rule type="h" val="INF" fact="NaN" max="NaN"/>
              </dgm:ruleLst>
            </dgm:layoutNode>
            <dgm:layoutNode name="desTx" styleLbl="revTx">
              <dgm:varLst>
                <dgm:bulletEnabled val="1"/>
              </dgm:varLst>
              <dgm:alg type="tx">
                <dgm:param type="stBulletLvl" val="1"/>
              </dgm:alg>
              <dgm:choose name="Name16">
                <dgm:if name="Name17" axis="ch" ptType="node" func="cnt" op="gte" val="1">
                  <dgm:shape xmlns:r="http://schemas.openxmlformats.org/officeDocument/2006/relationships" type="rect" r:blip="">
                    <dgm:adjLst/>
                  </dgm:shape>
                </dgm:if>
                <dgm:else name="Name18">
                  <dgm:shape xmlns:r="http://schemas.openxmlformats.org/officeDocument/2006/relationships" type="rect" r:blip="" hideGeom="1">
                    <dgm:adjLst/>
                  </dgm:shape>
                </dgm:else>
              </dgm:choose>
              <dgm:presOf axis="des" ptType="node"/>
              <dgm:constrLst>
                <dgm:constr type="secFontSz" val="65"/>
                <dgm:constr type="primFontSz" refType="secFontSz"/>
                <dgm:constr type="h"/>
                <dgm:constr type="tMarg"/>
                <dgm:constr type="bMarg"/>
                <dgm:constr type="rMarg"/>
                <dgm:constr type="lMarg"/>
              </dgm:constrLst>
              <dgm:ruleLst>
                <dgm:rule type="h" val="INF" fact="NaN" max="NaN"/>
              </dgm:ruleLst>
            </dgm:layoutNode>
          </dgm:layoutNode>
          <dgm:forEach name="Name19" axis="followSib" ptType="sibTrans" cnt="1">
            <dgm:layoutNode name="space">
              <dgm:alg type="sp"/>
              <dgm:shape xmlns:r="http://schemas.openxmlformats.org/officeDocument/2006/relationships" r:blip="">
                <dgm:adjLst/>
              </dgm:shape>
              <dgm:presOf/>
              <dgm:constrLst/>
              <dgm:ruleLst/>
            </dgm:layoutNode>
          </dgm:forEach>
        </dgm:forEach>
      </dgm:if>
      <dgm:else name="Name20">
        <dgm:constrLst>
          <dgm:constr type="w" for="ch" forName="parTxOnly" refType="w"/>
          <dgm:constr type="h" for="des" forName="parTxOnly" op="equ"/>
          <dgm:constr type="primFontSz" for="des" forName="parTxOnly" op="equ" val="65"/>
          <dgm:constr type="w" for="ch" forName="parTxOnlySpace" refType="w" refFor="ch" refForName="parTxOnly" fact="-0.1"/>
        </dgm:constrLst>
        <dgm:ruleLst/>
        <dgm:forEach name="Name21" axis="ch" ptType="node">
          <dgm:layoutNode name="parTxOnly">
            <dgm:varLst>
              <dgm:chMax val="0"/>
              <dgm:chPref val="0"/>
              <dgm:bulletEnabled val="1"/>
            </dgm:varLst>
            <dgm:alg type="tx"/>
            <dgm:choose name="Name22">
              <dgm:if name="Name23" func="var" arg="dir" op="equ" val="norm">
                <dgm:shape xmlns:r="http://schemas.openxmlformats.org/officeDocument/2006/relationships" type="chevron" r:blip="">
                  <dgm:adjLst/>
                </dgm:shape>
              </dgm:if>
              <dgm:else name="Name24">
                <dgm:shape xmlns:r="http://schemas.openxmlformats.org/officeDocument/2006/relationships" rot="180" type="chevron" r:blip="">
                  <dgm:adjLst/>
                </dgm:shape>
              </dgm:else>
            </dgm:choose>
            <dgm:presOf axis="self" ptType="node"/>
            <dgm:choose name="Name25">
              <dgm:if name="Name26" func="var" arg="dir" op="equ" val="norm">
                <dgm:constrLst>
                  <dgm:constr type="h" refType="w" op="equ" fact="0.4"/>
                  <dgm:constr type="tMarg" refType="primFontSz" fact="0.105"/>
                  <dgm:constr type="bMarg" refType="primFontSz" fact="0.105"/>
                  <dgm:constr type="lMarg" refType="primFontSz" fact="0.315"/>
                  <dgm:constr type="rMarg" refType="primFontSz" fact="0.105"/>
                </dgm:constrLst>
              </dgm:if>
              <dgm:else name="Name27">
                <dgm:constrLst>
                  <dgm:constr type="h" refType="w" op="equ" fact="0.4"/>
                  <dgm:constr type="tMarg" refType="primFontSz" fact="0.105"/>
                  <dgm:constr type="bMarg" refType="primFontSz" fact="0.105"/>
                  <dgm:constr type="lMarg" refType="primFontSz" fact="0.105"/>
                  <dgm:constr type="rMarg" refType="primFontSz" fact="0.315"/>
                </dgm:constrLst>
              </dgm:else>
            </dgm:choose>
            <dgm:ruleLst>
              <dgm:rule type="primFontSz" val="5" fact="NaN" max="NaN"/>
            </dgm:ruleLst>
          </dgm:layoutNode>
          <dgm:forEach name="Name28" axis="followSib" ptType="sibTrans" cnt="1">
            <dgm:layoutNode name="parTxOnlySpace">
              <dgm:alg type="sp"/>
              <dgm:shape xmlns:r="http://schemas.openxmlformats.org/officeDocument/2006/relationships" r:blip="">
                <dgm:adjLst/>
              </dgm:shape>
              <dgm:presOf/>
              <dgm:constrLst/>
              <dgm:ruleLst/>
            </dgm:layoutNode>
          </dgm:forEach>
        </dgm:forEach>
      </dgm:else>
    </dgm:choose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5">
  <dgm:title val=""/>
  <dgm:desc val=""/>
  <dgm:catLst>
    <dgm:cat type="simple" pri="105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2.xml><?xml version="1.0" encoding="utf-8"?>
<dgm:styleDef xmlns:dgm="http://schemas.openxmlformats.org/drawingml/2006/diagram" xmlns:a="http://schemas.openxmlformats.org/drawingml/2006/main" uniqueId="urn:microsoft.com/office/officeart/2005/8/quickstyle/simple5">
  <dgm:title val=""/>
  <dgm:desc val=""/>
  <dgm:catLst>
    <dgm:cat type="simple" pri="105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3.xml><?xml version="1.0" encoding="utf-8"?>
<dgm:styleDef xmlns:dgm="http://schemas.openxmlformats.org/drawingml/2006/diagram" xmlns:a="http://schemas.openxmlformats.org/drawingml/2006/main" uniqueId="urn:microsoft.com/office/officeart/2005/8/quickstyle/simple5">
  <dgm:title val=""/>
  <dgm:desc val=""/>
  <dgm:catLst>
    <dgm:cat type="simple" pri="105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2.xml"/><Relationship Id="rId2" Type="http://schemas.openxmlformats.org/officeDocument/2006/relationships/diagramLayout" Target="../diagrams/layout2.xml"/><Relationship Id="rId1" Type="http://schemas.openxmlformats.org/officeDocument/2006/relationships/diagramData" Target="../diagrams/data2.xml"/><Relationship Id="rId5" Type="http://schemas.microsoft.com/office/2007/relationships/diagramDrawing" Target="../diagrams/drawing2.xml"/><Relationship Id="rId4" Type="http://schemas.openxmlformats.org/officeDocument/2006/relationships/diagramColors" Target="../diagrams/colors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3.xml"/><Relationship Id="rId2" Type="http://schemas.openxmlformats.org/officeDocument/2006/relationships/diagramLayout" Target="../diagrams/layout3.xml"/><Relationship Id="rId1" Type="http://schemas.openxmlformats.org/officeDocument/2006/relationships/diagramData" Target="../diagrams/data3.xml"/><Relationship Id="rId5" Type="http://schemas.microsoft.com/office/2007/relationships/diagramDrawing" Target="../diagrams/drawing3.xml"/><Relationship Id="rId4" Type="http://schemas.openxmlformats.org/officeDocument/2006/relationships/diagramColors" Target="../diagrams/colors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388328</xdr:colOff>
      <xdr:row>1</xdr:row>
      <xdr:rowOff>58615</xdr:rowOff>
    </xdr:from>
    <xdr:to>
      <xdr:col>14</xdr:col>
      <xdr:colOff>95251</xdr:colOff>
      <xdr:row>6</xdr:row>
      <xdr:rowOff>21981</xdr:rowOff>
    </xdr:to>
    <xdr:graphicFrame macro="">
      <xdr:nvGraphicFramePr>
        <xdr:cNvPr id="2" name="Diagrama 1">
          <a:extLst>
            <a:ext uri="{FF2B5EF4-FFF2-40B4-BE49-F238E27FC236}">
              <a16:creationId xmlns:a16="http://schemas.microsoft.com/office/drawing/2014/main" id="{396ACC5F-AD5A-4F21-949C-2639087775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388328</xdr:colOff>
      <xdr:row>2</xdr:row>
      <xdr:rowOff>58615</xdr:rowOff>
    </xdr:from>
    <xdr:to>
      <xdr:col>14</xdr:col>
      <xdr:colOff>95251</xdr:colOff>
      <xdr:row>3</xdr:row>
      <xdr:rowOff>0</xdr:rowOff>
    </xdr:to>
    <xdr:graphicFrame macro="">
      <xdr:nvGraphicFramePr>
        <xdr:cNvPr id="2" name="Diagrama 1">
          <a:extLst>
            <a:ext uri="{FF2B5EF4-FFF2-40B4-BE49-F238E27FC236}">
              <a16:creationId xmlns:a16="http://schemas.microsoft.com/office/drawing/2014/main" id="{54DA0B4E-0D03-4FA1-B431-23170C5DD6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388328</xdr:colOff>
      <xdr:row>2</xdr:row>
      <xdr:rowOff>58615</xdr:rowOff>
    </xdr:from>
    <xdr:to>
      <xdr:col>15</xdr:col>
      <xdr:colOff>95251</xdr:colOff>
      <xdr:row>3</xdr:row>
      <xdr:rowOff>0</xdr:rowOff>
    </xdr:to>
    <xdr:graphicFrame macro="">
      <xdr:nvGraphicFramePr>
        <xdr:cNvPr id="2" name="Diagrama 1">
          <a:extLst>
            <a:ext uri="{FF2B5EF4-FFF2-40B4-BE49-F238E27FC236}">
              <a16:creationId xmlns:a16="http://schemas.microsoft.com/office/drawing/2014/main" id="{0B804657-B69D-41C3-903E-431882E966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45498-84E0-45C1-88FC-9C370AC87821}">
  <sheetPr>
    <tabColor theme="9" tint="0.79998168889431442"/>
  </sheetPr>
  <dimension ref="A1:H11"/>
  <sheetViews>
    <sheetView tabSelected="1" zoomScale="130" zoomScaleNormal="130" workbookViewId="0">
      <selection activeCell="G8" sqref="G8"/>
    </sheetView>
  </sheetViews>
  <sheetFormatPr defaultRowHeight="15"/>
  <cols>
    <col min="1" max="1" width="12.42578125" customWidth="1"/>
    <col min="2" max="2" width="15" customWidth="1"/>
    <col min="3" max="3" width="13" customWidth="1"/>
    <col min="4" max="4" width="13.140625" customWidth="1"/>
    <col min="5" max="5" width="13" customWidth="1"/>
    <col min="6" max="7" width="13.140625" customWidth="1"/>
    <col min="8" max="8" width="14" bestFit="1" customWidth="1"/>
    <col min="9" max="10" width="15" bestFit="1" customWidth="1"/>
  </cols>
  <sheetData>
    <row r="1" spans="1:8" ht="36" customHeight="1">
      <c r="A1" s="61" t="s">
        <v>0</v>
      </c>
      <c r="B1" s="61"/>
      <c r="C1" s="61"/>
      <c r="D1" s="61"/>
      <c r="E1" s="61"/>
      <c r="F1" s="61"/>
      <c r="G1" s="61"/>
      <c r="H1" s="61"/>
    </row>
    <row r="2" spans="1:8">
      <c r="A2" s="62"/>
      <c r="B2" s="62"/>
      <c r="C2" s="1" t="s">
        <v>1</v>
      </c>
      <c r="D2" s="1" t="s">
        <v>2</v>
      </c>
      <c r="E2" s="1" t="s">
        <v>3</v>
      </c>
      <c r="F2" s="1" t="s">
        <v>4</v>
      </c>
      <c r="G2" s="1" t="s">
        <v>12</v>
      </c>
      <c r="H2" s="1" t="s">
        <v>5</v>
      </c>
    </row>
    <row r="3" spans="1:8">
      <c r="A3" s="63" t="s">
        <v>6</v>
      </c>
      <c r="B3" s="2" t="s">
        <v>7</v>
      </c>
      <c r="C3" s="3">
        <v>45843.6</v>
      </c>
      <c r="D3" s="3">
        <v>50540.89</v>
      </c>
      <c r="E3" s="3">
        <v>48241.35</v>
      </c>
      <c r="F3" s="3">
        <v>60397.08</v>
      </c>
      <c r="G3" s="3">
        <v>60000</v>
      </c>
      <c r="H3" s="4">
        <v>1.2999999999999999E-2</v>
      </c>
    </row>
    <row r="4" spans="1:8">
      <c r="A4" s="63"/>
      <c r="B4" s="2" t="s">
        <v>8</v>
      </c>
      <c r="C4" s="3">
        <v>49830</v>
      </c>
      <c r="D4" s="3">
        <v>54935.75</v>
      </c>
      <c r="E4" s="3">
        <v>52436.25</v>
      </c>
      <c r="F4" s="3">
        <v>65649</v>
      </c>
      <c r="G4" s="3">
        <v>45000</v>
      </c>
      <c r="H4" s="4">
        <v>0.01</v>
      </c>
    </row>
    <row r="5" spans="1:8">
      <c r="A5" s="63"/>
      <c r="B5" s="2" t="s">
        <v>9</v>
      </c>
      <c r="C5" s="3">
        <v>69762</v>
      </c>
      <c r="D5" s="3">
        <v>76910.049999999988</v>
      </c>
      <c r="E5" s="3">
        <v>73410.75</v>
      </c>
      <c r="F5" s="3">
        <v>91908.599999999991</v>
      </c>
      <c r="G5" s="3"/>
      <c r="H5" s="4">
        <v>5.0000000000000001E-3</v>
      </c>
    </row>
    <row r="6" spans="1:8">
      <c r="A6" s="63"/>
      <c r="B6" s="5" t="s">
        <v>10</v>
      </c>
      <c r="C6" s="3">
        <v>33884.400000000001</v>
      </c>
      <c r="D6" s="3">
        <v>37356.310000000005</v>
      </c>
      <c r="E6" s="3">
        <v>35656.65</v>
      </c>
      <c r="F6" s="3">
        <v>44641.32</v>
      </c>
      <c r="G6" s="3"/>
      <c r="H6" s="6"/>
    </row>
    <row r="7" spans="1:8">
      <c r="A7" s="7"/>
      <c r="B7" s="7"/>
      <c r="C7" s="7"/>
      <c r="D7" s="7"/>
      <c r="E7" s="7"/>
      <c r="F7" s="7"/>
      <c r="G7" s="9"/>
    </row>
    <row r="8" spans="1:8">
      <c r="A8" s="63" t="s">
        <v>11</v>
      </c>
      <c r="B8" s="2" t="s">
        <v>7</v>
      </c>
      <c r="C8" s="3">
        <f t="shared" ref="C8:F9" si="0">IF(C3&gt;=$G$3,C3*$H$3,IF(C3&gt;=$G$4,C3*$H$4,C3*$H$5))</f>
        <v>458.43599999999998</v>
      </c>
      <c r="D8" s="3">
        <f t="shared" si="0"/>
        <v>505.40890000000002</v>
      </c>
      <c r="E8" s="3">
        <f t="shared" si="0"/>
        <v>482.4135</v>
      </c>
      <c r="F8" s="3">
        <f t="shared" si="0"/>
        <v>785.16203999999993</v>
      </c>
      <c r="G8" s="8"/>
    </row>
    <row r="9" spans="1:8">
      <c r="A9" s="63"/>
      <c r="B9" s="2" t="s">
        <v>8</v>
      </c>
      <c r="C9" s="3">
        <f t="shared" si="0"/>
        <v>498.3</v>
      </c>
      <c r="D9" s="3">
        <f t="shared" si="0"/>
        <v>549.35749999999996</v>
      </c>
      <c r="E9" s="3">
        <f t="shared" si="0"/>
        <v>524.36249999999995</v>
      </c>
      <c r="F9" s="3">
        <f t="shared" si="0"/>
        <v>853.43700000000001</v>
      </c>
      <c r="G9" s="8"/>
    </row>
    <row r="10" spans="1:8">
      <c r="A10" s="63"/>
      <c r="B10" s="5" t="s">
        <v>9</v>
      </c>
      <c r="C10" s="3">
        <f t="shared" ref="C10:F10" si="1">IF(C5&gt;=$G$3,C5*$H$3,IF(C5&gt;=$G$4,C5*$H$4,C5*$H$5))</f>
        <v>906.90599999999995</v>
      </c>
      <c r="D10" s="3">
        <f>IF(D5&gt;=$G$3,D5*$H$3,IF(D5&gt;=$G$4,D5*$H$4,D5*$H$5))</f>
        <v>999.83064999999976</v>
      </c>
      <c r="E10" s="3">
        <f t="shared" si="1"/>
        <v>954.33974999999998</v>
      </c>
      <c r="F10" s="3">
        <f t="shared" si="1"/>
        <v>1194.8117999999997</v>
      </c>
      <c r="G10" s="8"/>
    </row>
    <row r="11" spans="1:8">
      <c r="A11" s="63"/>
      <c r="B11" s="2" t="s">
        <v>10</v>
      </c>
      <c r="C11" s="3">
        <f t="shared" ref="C11:F11" si="2">IF(C6&gt;=$G$3,C6*$H$3,IF(C6&gt;=$G$4,C6*$H$4,C6*$H$5))</f>
        <v>169.422</v>
      </c>
      <c r="D11" s="3">
        <f t="shared" si="2"/>
        <v>186.78155000000004</v>
      </c>
      <c r="E11" s="3">
        <f t="shared" si="2"/>
        <v>178.28325000000001</v>
      </c>
      <c r="F11" s="3">
        <f t="shared" si="2"/>
        <v>223.20660000000001</v>
      </c>
      <c r="G11" s="8"/>
    </row>
  </sheetData>
  <mergeCells count="4">
    <mergeCell ref="A1:H1"/>
    <mergeCell ref="A2:B2"/>
    <mergeCell ref="A3:A6"/>
    <mergeCell ref="A8:A11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4FFA8-DF88-4F48-94F5-7E5DF3AD5736}">
  <sheetPr>
    <tabColor theme="9" tint="0.39997558519241921"/>
  </sheetPr>
  <dimension ref="A1:I38"/>
  <sheetViews>
    <sheetView zoomScale="130" zoomScaleNormal="130" workbookViewId="0">
      <selection activeCell="I6" sqref="I6"/>
    </sheetView>
  </sheetViews>
  <sheetFormatPr defaultRowHeight="15"/>
  <cols>
    <col min="1" max="1" width="12.42578125" customWidth="1"/>
    <col min="2" max="2" width="20.7109375" customWidth="1"/>
    <col min="3" max="3" width="6.85546875" style="29" bestFit="1" customWidth="1"/>
    <col min="4" max="4" width="19.5703125" style="26" customWidth="1"/>
    <col min="5" max="5" width="16.7109375" style="29" customWidth="1"/>
    <col min="6" max="6" width="3.7109375" customWidth="1"/>
    <col min="7" max="7" width="6.85546875" bestFit="1" customWidth="1"/>
    <col min="8" max="8" width="19.5703125" customWidth="1"/>
    <col min="9" max="9" width="16.85546875" customWidth="1"/>
  </cols>
  <sheetData>
    <row r="1" spans="1:9" ht="36" customHeight="1">
      <c r="A1" s="61" t="s">
        <v>0</v>
      </c>
      <c r="B1" s="61"/>
      <c r="C1" s="61"/>
      <c r="D1" s="61"/>
      <c r="E1" s="61"/>
    </row>
    <row r="2" spans="1:9" ht="15" customHeight="1">
      <c r="A2" s="1" t="s">
        <v>13</v>
      </c>
      <c r="B2" s="1" t="s">
        <v>14</v>
      </c>
      <c r="C2" s="14" t="s">
        <v>52</v>
      </c>
      <c r="D2" s="24" t="s">
        <v>53</v>
      </c>
      <c r="E2" s="14" t="s">
        <v>17</v>
      </c>
      <c r="G2" s="14" t="s">
        <v>52</v>
      </c>
      <c r="H2" s="24" t="s">
        <v>53</v>
      </c>
      <c r="I2" s="18" t="s">
        <v>68</v>
      </c>
    </row>
    <row r="3" spans="1:9">
      <c r="A3" s="13">
        <v>43252</v>
      </c>
      <c r="B3" t="s">
        <v>19</v>
      </c>
      <c r="C3" s="23" t="s">
        <v>54</v>
      </c>
      <c r="D3" s="25" t="s">
        <v>55</v>
      </c>
      <c r="E3" s="12">
        <v>1499.96</v>
      </c>
      <c r="G3" s="27" t="s">
        <v>54</v>
      </c>
      <c r="H3" s="32" t="s">
        <v>55</v>
      </c>
      <c r="I3" s="30">
        <f>SUMIFS($E$3:$E$32,$C$3:$C$32,G3,$D$3:$D$32,H3,$E$3:$E$32,"&gt;=1400")</f>
        <v>3249.9599999999991</v>
      </c>
    </row>
    <row r="4" spans="1:9">
      <c r="A4" s="13">
        <v>43253</v>
      </c>
      <c r="B4" t="s">
        <v>20</v>
      </c>
      <c r="C4" s="23" t="s">
        <v>54</v>
      </c>
      <c r="D4" s="26" t="s">
        <v>62</v>
      </c>
      <c r="E4" s="12">
        <v>1750</v>
      </c>
      <c r="G4" s="27" t="s">
        <v>54</v>
      </c>
      <c r="H4" s="32" t="s">
        <v>62</v>
      </c>
      <c r="I4" s="30">
        <f>SUMIFS($E$3:$E$32,$C$3:$C$32,G4,$D$3:$D$32,H4,$E$3:$E$32,"&gt;=1400")</f>
        <v>3250</v>
      </c>
    </row>
    <row r="5" spans="1:9">
      <c r="A5" s="13">
        <v>43254</v>
      </c>
      <c r="B5" t="s">
        <v>21</v>
      </c>
      <c r="C5" s="23" t="s">
        <v>54</v>
      </c>
      <c r="D5" s="26" t="s">
        <v>63</v>
      </c>
      <c r="E5" s="12">
        <v>2499.98</v>
      </c>
      <c r="G5" s="27" t="s">
        <v>54</v>
      </c>
      <c r="H5" s="32" t="s">
        <v>63</v>
      </c>
      <c r="I5" s="30">
        <f t="shared" ref="I5:I12" si="0">SUMIFS($E$3:$E$32,$C$3:$C$32,G5,$D$3:$D$32,H5,$E$3:$E$32,"&gt;=1400")</f>
        <v>5299.98</v>
      </c>
    </row>
    <row r="6" spans="1:9">
      <c r="A6" s="13">
        <v>43255</v>
      </c>
      <c r="B6" t="s">
        <v>22</v>
      </c>
      <c r="C6" s="23" t="s">
        <v>56</v>
      </c>
      <c r="D6" s="25" t="s">
        <v>57</v>
      </c>
      <c r="E6" s="12">
        <v>2200</v>
      </c>
      <c r="G6" s="27" t="s">
        <v>54</v>
      </c>
      <c r="H6" s="32" t="s">
        <v>67</v>
      </c>
      <c r="I6" s="30">
        <f t="shared" si="0"/>
        <v>4999.9400000000005</v>
      </c>
    </row>
    <row r="7" spans="1:9">
      <c r="A7" s="13">
        <v>43256</v>
      </c>
      <c r="B7" t="s">
        <v>23</v>
      </c>
      <c r="C7" s="23" t="s">
        <v>58</v>
      </c>
      <c r="D7" s="25" t="s">
        <v>59</v>
      </c>
      <c r="E7" s="12">
        <v>2350</v>
      </c>
      <c r="G7" s="27" t="s">
        <v>56</v>
      </c>
      <c r="H7" s="32" t="s">
        <v>57</v>
      </c>
      <c r="I7" s="30">
        <f t="shared" si="0"/>
        <v>2200</v>
      </c>
    </row>
    <row r="8" spans="1:9">
      <c r="A8" s="13">
        <v>43257</v>
      </c>
      <c r="B8" t="s">
        <v>24</v>
      </c>
      <c r="C8" s="23" t="s">
        <v>60</v>
      </c>
      <c r="D8" s="25" t="s">
        <v>61</v>
      </c>
      <c r="E8" s="12">
        <v>2300</v>
      </c>
      <c r="G8" s="27" t="s">
        <v>56</v>
      </c>
      <c r="H8" s="32" t="s">
        <v>66</v>
      </c>
      <c r="I8" s="30">
        <f t="shared" si="0"/>
        <v>9149.92</v>
      </c>
    </row>
    <row r="9" spans="1:9">
      <c r="A9" s="13">
        <v>43258</v>
      </c>
      <c r="B9" t="s">
        <v>25</v>
      </c>
      <c r="C9" s="23" t="s">
        <v>60</v>
      </c>
      <c r="D9" s="25" t="s">
        <v>64</v>
      </c>
      <c r="E9" s="12">
        <v>1800</v>
      </c>
      <c r="G9" s="27" t="s">
        <v>58</v>
      </c>
      <c r="H9" s="32" t="s">
        <v>59</v>
      </c>
      <c r="I9" s="30">
        <f t="shared" si="0"/>
        <v>5949.98</v>
      </c>
    </row>
    <row r="10" spans="1:9">
      <c r="A10" s="13">
        <v>43259</v>
      </c>
      <c r="B10" t="s">
        <v>26</v>
      </c>
      <c r="C10" s="23" t="s">
        <v>58</v>
      </c>
      <c r="D10" s="25" t="s">
        <v>65</v>
      </c>
      <c r="E10" s="12">
        <v>900</v>
      </c>
      <c r="G10" s="27" t="s">
        <v>58</v>
      </c>
      <c r="H10" s="32" t="s">
        <v>65</v>
      </c>
      <c r="I10" s="30">
        <f t="shared" si="0"/>
        <v>7199.92</v>
      </c>
    </row>
    <row r="11" spans="1:9">
      <c r="A11" s="13">
        <v>43260</v>
      </c>
      <c r="B11" t="s">
        <v>27</v>
      </c>
      <c r="C11" s="23" t="s">
        <v>56</v>
      </c>
      <c r="D11" s="25" t="s">
        <v>66</v>
      </c>
      <c r="E11" s="12">
        <v>2799.96</v>
      </c>
      <c r="G11" s="27" t="s">
        <v>60</v>
      </c>
      <c r="H11" s="32" t="s">
        <v>61</v>
      </c>
      <c r="I11" s="30">
        <f t="shared" si="0"/>
        <v>9399.92</v>
      </c>
    </row>
    <row r="12" spans="1:9">
      <c r="A12" s="13">
        <v>43261</v>
      </c>
      <c r="B12" t="s">
        <v>28</v>
      </c>
      <c r="C12" s="23" t="s">
        <v>54</v>
      </c>
      <c r="D12" s="25" t="s">
        <v>67</v>
      </c>
      <c r="E12" s="12">
        <v>1499.94</v>
      </c>
      <c r="G12" s="27" t="s">
        <v>60</v>
      </c>
      <c r="H12" s="32" t="s">
        <v>64</v>
      </c>
      <c r="I12" s="30">
        <f t="shared" si="0"/>
        <v>6499.9699999999993</v>
      </c>
    </row>
    <row r="13" spans="1:9">
      <c r="A13" s="13">
        <v>43262</v>
      </c>
      <c r="B13" t="s">
        <v>29</v>
      </c>
      <c r="C13" s="23" t="s">
        <v>54</v>
      </c>
      <c r="D13" s="25" t="s">
        <v>67</v>
      </c>
      <c r="E13" s="12">
        <v>1750</v>
      </c>
    </row>
    <row r="14" spans="1:9">
      <c r="A14" s="13">
        <v>43263</v>
      </c>
      <c r="B14" t="s">
        <v>30</v>
      </c>
      <c r="C14" s="23" t="s">
        <v>56</v>
      </c>
      <c r="D14" s="25" t="s">
        <v>66</v>
      </c>
      <c r="E14" s="12">
        <v>2350</v>
      </c>
    </row>
    <row r="15" spans="1:9">
      <c r="A15" s="13">
        <v>43264</v>
      </c>
      <c r="B15" t="s">
        <v>31</v>
      </c>
      <c r="C15" s="23" t="s">
        <v>58</v>
      </c>
      <c r="D15" s="25" t="s">
        <v>65</v>
      </c>
      <c r="E15" s="12">
        <v>2199.96</v>
      </c>
    </row>
    <row r="16" spans="1:9">
      <c r="A16" s="13">
        <v>43265</v>
      </c>
      <c r="B16" t="s">
        <v>32</v>
      </c>
      <c r="C16" s="23" t="s">
        <v>60</v>
      </c>
      <c r="D16" s="25" t="s">
        <v>64</v>
      </c>
      <c r="E16" s="12">
        <v>2350</v>
      </c>
    </row>
    <row r="17" spans="1:5">
      <c r="A17" s="13">
        <v>43266</v>
      </c>
      <c r="B17" t="s">
        <v>33</v>
      </c>
      <c r="C17" s="23" t="s">
        <v>60</v>
      </c>
      <c r="D17" s="25" t="s">
        <v>61</v>
      </c>
      <c r="E17" s="12">
        <v>2299.92</v>
      </c>
    </row>
    <row r="18" spans="1:5">
      <c r="A18" s="13">
        <v>43267</v>
      </c>
      <c r="B18" t="s">
        <v>34</v>
      </c>
      <c r="C18" s="23" t="s">
        <v>58</v>
      </c>
      <c r="D18" s="25" t="s">
        <v>59</v>
      </c>
      <c r="E18" s="12">
        <v>1800</v>
      </c>
    </row>
    <row r="19" spans="1:5">
      <c r="A19" s="13">
        <v>43268</v>
      </c>
      <c r="B19" t="s">
        <v>35</v>
      </c>
      <c r="C19" s="23" t="s">
        <v>56</v>
      </c>
      <c r="D19" s="25" t="s">
        <v>57</v>
      </c>
      <c r="E19" s="12">
        <v>900</v>
      </c>
    </row>
    <row r="20" spans="1:5">
      <c r="A20" s="13">
        <v>43269</v>
      </c>
      <c r="B20" t="s">
        <v>36</v>
      </c>
      <c r="C20" s="23" t="s">
        <v>54</v>
      </c>
      <c r="D20" s="25" t="s">
        <v>63</v>
      </c>
      <c r="E20" s="12">
        <v>2800</v>
      </c>
    </row>
    <row r="21" spans="1:5">
      <c r="A21" s="13">
        <v>43270</v>
      </c>
      <c r="B21" t="s">
        <v>37</v>
      </c>
      <c r="C21" s="23" t="s">
        <v>54</v>
      </c>
      <c r="D21" s="25" t="s">
        <v>62</v>
      </c>
      <c r="E21" s="12">
        <v>1500</v>
      </c>
    </row>
    <row r="22" spans="1:5">
      <c r="A22" s="13">
        <v>43271</v>
      </c>
      <c r="B22" t="s">
        <v>38</v>
      </c>
      <c r="C22" s="23" t="s">
        <v>54</v>
      </c>
      <c r="D22" s="25" t="s">
        <v>55</v>
      </c>
      <c r="E22" s="12">
        <v>1749.9999999999991</v>
      </c>
    </row>
    <row r="23" spans="1:5">
      <c r="A23" s="13">
        <v>43272</v>
      </c>
      <c r="B23" t="s">
        <v>39</v>
      </c>
      <c r="C23" s="23" t="s">
        <v>56</v>
      </c>
      <c r="D23" s="25" t="s">
        <v>66</v>
      </c>
      <c r="E23" s="12">
        <v>2499.96</v>
      </c>
    </row>
    <row r="24" spans="1:5">
      <c r="A24" s="13">
        <v>43273</v>
      </c>
      <c r="B24" t="s">
        <v>40</v>
      </c>
      <c r="C24" s="23" t="s">
        <v>58</v>
      </c>
      <c r="D24" s="25" t="s">
        <v>65</v>
      </c>
      <c r="E24" s="12">
        <v>2199.96</v>
      </c>
    </row>
    <row r="25" spans="1:5">
      <c r="A25" s="13">
        <v>43274</v>
      </c>
      <c r="B25" t="s">
        <v>41</v>
      </c>
      <c r="C25" s="23" t="s">
        <v>60</v>
      </c>
      <c r="D25" s="25" t="s">
        <v>64</v>
      </c>
      <c r="E25" s="12">
        <v>2349.9699999999998</v>
      </c>
    </row>
    <row r="26" spans="1:5">
      <c r="A26" s="13">
        <v>43275</v>
      </c>
      <c r="B26" t="s">
        <v>42</v>
      </c>
      <c r="C26" s="23" t="s">
        <v>60</v>
      </c>
      <c r="D26" s="25" t="s">
        <v>61</v>
      </c>
      <c r="E26" s="12">
        <v>2300</v>
      </c>
    </row>
    <row r="27" spans="1:5">
      <c r="A27" s="13">
        <v>43276</v>
      </c>
      <c r="B27" t="s">
        <v>43</v>
      </c>
      <c r="C27" s="23" t="s">
        <v>58</v>
      </c>
      <c r="D27" s="25" t="s">
        <v>59</v>
      </c>
      <c r="E27" s="12">
        <v>1799.98</v>
      </c>
    </row>
    <row r="28" spans="1:5">
      <c r="A28" s="13">
        <v>43277</v>
      </c>
      <c r="B28" t="s">
        <v>44</v>
      </c>
      <c r="C28" s="23" t="s">
        <v>60</v>
      </c>
      <c r="D28" s="25" t="s">
        <v>64</v>
      </c>
      <c r="E28" s="12">
        <v>900</v>
      </c>
    </row>
    <row r="29" spans="1:5">
      <c r="A29" s="13">
        <v>43278</v>
      </c>
      <c r="B29" t="s">
        <v>45</v>
      </c>
      <c r="C29" s="23" t="s">
        <v>58</v>
      </c>
      <c r="D29" s="25" t="s">
        <v>65</v>
      </c>
      <c r="E29" s="12">
        <v>2800</v>
      </c>
    </row>
    <row r="30" spans="1:5">
      <c r="A30" s="13">
        <v>43279</v>
      </c>
      <c r="B30" t="s">
        <v>46</v>
      </c>
      <c r="C30" s="23" t="s">
        <v>56</v>
      </c>
      <c r="D30" s="25" t="s">
        <v>66</v>
      </c>
      <c r="E30" s="12">
        <v>1500</v>
      </c>
    </row>
    <row r="31" spans="1:5">
      <c r="A31" s="13">
        <v>43280</v>
      </c>
      <c r="B31" t="s">
        <v>47</v>
      </c>
      <c r="C31" s="23" t="s">
        <v>54</v>
      </c>
      <c r="D31" s="25" t="s">
        <v>67</v>
      </c>
      <c r="E31" s="12">
        <v>1750</v>
      </c>
    </row>
    <row r="32" spans="1:5">
      <c r="A32" s="13">
        <v>43281</v>
      </c>
      <c r="B32" t="s">
        <v>48</v>
      </c>
      <c r="C32" s="23" t="s">
        <v>60</v>
      </c>
      <c r="D32" s="25" t="s">
        <v>61</v>
      </c>
      <c r="E32" s="12">
        <v>2500</v>
      </c>
    </row>
    <row r="33" spans="3:5">
      <c r="C33" s="16"/>
      <c r="E33" s="17"/>
    </row>
    <row r="34" spans="3:5">
      <c r="C34" s="16"/>
      <c r="E34" s="17"/>
    </row>
    <row r="35" spans="3:5">
      <c r="C35" s="16"/>
      <c r="E35" s="17"/>
    </row>
    <row r="36" spans="3:5">
      <c r="C36" s="16"/>
      <c r="E36" s="17"/>
    </row>
    <row r="37" spans="3:5">
      <c r="C37" s="16"/>
      <c r="E37" s="17"/>
    </row>
    <row r="38" spans="3:5">
      <c r="C38" s="16"/>
      <c r="E38" s="17"/>
    </row>
  </sheetData>
  <mergeCells count="1">
    <mergeCell ref="A1:E1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84C3E-BCDE-4E01-83DB-4B748513EE8A}">
  <sheetPr>
    <tabColor theme="9" tint="0.59999389629810485"/>
  </sheetPr>
  <dimension ref="A1:H57"/>
  <sheetViews>
    <sheetView zoomScale="130" zoomScaleNormal="130" workbookViewId="0">
      <selection activeCell="G6" sqref="G6"/>
    </sheetView>
  </sheetViews>
  <sheetFormatPr defaultRowHeight="15"/>
  <cols>
    <col min="1" max="1" width="6" customWidth="1"/>
    <col min="2" max="2" width="15.7109375" customWidth="1"/>
    <col min="3" max="3" width="13.42578125" customWidth="1"/>
    <col min="4" max="4" width="11.42578125" customWidth="1"/>
    <col min="5" max="5" width="18.85546875" customWidth="1"/>
    <col min="6" max="6" width="3.7109375" customWidth="1"/>
    <col min="7" max="7" width="18.5703125" customWidth="1"/>
    <col min="8" max="8" width="18" customWidth="1"/>
  </cols>
  <sheetData>
    <row r="1" spans="1:8" ht="35.25" customHeight="1">
      <c r="A1" s="64" t="s">
        <v>71</v>
      </c>
      <c r="B1" s="64"/>
      <c r="C1" s="64"/>
      <c r="D1" s="64"/>
      <c r="E1" s="64"/>
    </row>
    <row r="2" spans="1:8">
      <c r="A2" s="1" t="s">
        <v>72</v>
      </c>
      <c r="B2" s="1" t="s">
        <v>73</v>
      </c>
      <c r="C2" s="1" t="s">
        <v>74</v>
      </c>
      <c r="D2" s="1" t="s">
        <v>76</v>
      </c>
      <c r="E2" s="1" t="s">
        <v>17</v>
      </c>
      <c r="G2" s="34" t="s">
        <v>87</v>
      </c>
      <c r="H2" s="35">
        <v>10</v>
      </c>
    </row>
    <row r="3" spans="1:8">
      <c r="A3" s="35">
        <v>1</v>
      </c>
      <c r="B3" s="36" t="s">
        <v>88</v>
      </c>
      <c r="C3" s="37">
        <v>6999</v>
      </c>
      <c r="D3" s="39">
        <v>17</v>
      </c>
      <c r="E3" s="38">
        <f>C3*D3</f>
        <v>118983</v>
      </c>
      <c r="G3" s="40" t="s">
        <v>73</v>
      </c>
      <c r="H3" s="56" t="str">
        <f>VLOOKUP($H$2,A3:E12,2,FALSE)</f>
        <v>E-Reader Kindle</v>
      </c>
    </row>
    <row r="4" spans="1:8">
      <c r="A4" s="49">
        <v>2</v>
      </c>
      <c r="B4" s="50" t="s">
        <v>77</v>
      </c>
      <c r="C4" s="51">
        <v>9799</v>
      </c>
      <c r="D4" s="53">
        <v>7</v>
      </c>
      <c r="E4" s="52">
        <f>C4*D4</f>
        <v>68593</v>
      </c>
      <c r="G4" s="40" t="s">
        <v>76</v>
      </c>
      <c r="H4" s="57">
        <f>VLOOKUP($H$2,$A$3:$E$12,4,0)</f>
        <v>7</v>
      </c>
    </row>
    <row r="5" spans="1:8">
      <c r="A5" s="35">
        <v>3</v>
      </c>
      <c r="B5" s="36" t="s">
        <v>78</v>
      </c>
      <c r="C5" s="37">
        <v>32.46</v>
      </c>
      <c r="D5" s="39">
        <v>15</v>
      </c>
      <c r="E5" s="38">
        <f t="shared" ref="E5:E12" si="0">PRODUCT(C5,D5)</f>
        <v>486.90000000000003</v>
      </c>
      <c r="G5" s="40" t="s">
        <v>74</v>
      </c>
      <c r="H5" s="51">
        <f>VLOOKUP($H$2,$A$3:$E$12,3,FALSE)</f>
        <v>196.9</v>
      </c>
    </row>
    <row r="6" spans="1:8">
      <c r="A6" s="49">
        <v>4</v>
      </c>
      <c r="B6" s="50" t="s">
        <v>79</v>
      </c>
      <c r="C6" s="51">
        <v>25.95</v>
      </c>
      <c r="D6" s="53">
        <v>16</v>
      </c>
      <c r="E6" s="52">
        <f t="shared" si="0"/>
        <v>415.2</v>
      </c>
    </row>
    <row r="7" spans="1:8">
      <c r="A7" s="35">
        <v>5</v>
      </c>
      <c r="B7" s="36" t="s">
        <v>81</v>
      </c>
      <c r="C7" s="37">
        <v>345</v>
      </c>
      <c r="D7" s="39">
        <v>12</v>
      </c>
      <c r="E7" s="38">
        <f t="shared" si="0"/>
        <v>4140</v>
      </c>
    </row>
    <row r="8" spans="1:8">
      <c r="A8" s="49">
        <v>6</v>
      </c>
      <c r="B8" s="50" t="s">
        <v>82</v>
      </c>
      <c r="C8" s="51">
        <v>850</v>
      </c>
      <c r="D8" s="53">
        <v>5</v>
      </c>
      <c r="E8" s="52">
        <f t="shared" si="0"/>
        <v>4250</v>
      </c>
    </row>
    <row r="9" spans="1:8">
      <c r="A9" s="35">
        <v>7</v>
      </c>
      <c r="B9" s="36" t="s">
        <v>89</v>
      </c>
      <c r="C9" s="37">
        <v>4299</v>
      </c>
      <c r="D9" s="39">
        <v>23</v>
      </c>
      <c r="E9" s="38">
        <f t="shared" si="0"/>
        <v>98877</v>
      </c>
    </row>
    <row r="10" spans="1:8">
      <c r="A10" s="49">
        <v>8</v>
      </c>
      <c r="B10" s="50" t="s">
        <v>83</v>
      </c>
      <c r="C10" s="51">
        <v>1309.9000000000001</v>
      </c>
      <c r="D10" s="53">
        <v>12</v>
      </c>
      <c r="E10" s="52">
        <f t="shared" si="0"/>
        <v>15718.800000000001</v>
      </c>
    </row>
    <row r="11" spans="1:8">
      <c r="A11" s="35">
        <v>9</v>
      </c>
      <c r="B11" s="36" t="s">
        <v>84</v>
      </c>
      <c r="C11" s="37">
        <v>479.9</v>
      </c>
      <c r="D11" s="39">
        <v>9</v>
      </c>
      <c r="E11" s="38">
        <f t="shared" si="0"/>
        <v>4319.0999999999995</v>
      </c>
    </row>
    <row r="12" spans="1:8" ht="15" customHeight="1">
      <c r="A12" s="49">
        <v>10</v>
      </c>
      <c r="B12" s="50" t="s">
        <v>85</v>
      </c>
      <c r="C12" s="51">
        <v>196.9</v>
      </c>
      <c r="D12" s="53">
        <v>7</v>
      </c>
      <c r="E12" s="52">
        <f t="shared" si="0"/>
        <v>1378.3</v>
      </c>
    </row>
    <row r="13" spans="1:8">
      <c r="A13" s="65" t="s">
        <v>86</v>
      </c>
      <c r="B13" s="66"/>
      <c r="C13" s="41"/>
      <c r="D13" s="43">
        <f>SUM(D3:D12)</f>
        <v>123</v>
      </c>
      <c r="E13" s="54">
        <f>SUM(E3:E12)</f>
        <v>317161.29999999993</v>
      </c>
    </row>
    <row r="14" spans="1:8">
      <c r="G14" s="48"/>
      <c r="H14" s="46"/>
    </row>
    <row r="15" spans="1:8">
      <c r="D15" s="6"/>
      <c r="G15" s="46"/>
      <c r="H15" s="46"/>
    </row>
    <row r="16" spans="1:8">
      <c r="G16" s="46"/>
      <c r="H16" s="46"/>
    </row>
    <row r="17" spans="7:8">
      <c r="G17" s="46"/>
      <c r="H17" s="46"/>
    </row>
    <row r="18" spans="7:8">
      <c r="G18" s="46"/>
      <c r="H18" s="46"/>
    </row>
    <row r="19" spans="7:8">
      <c r="G19" s="46"/>
      <c r="H19" s="46"/>
    </row>
    <row r="20" spans="7:8">
      <c r="G20" s="46"/>
      <c r="H20" s="46"/>
    </row>
    <row r="21" spans="7:8">
      <c r="G21" s="46"/>
      <c r="H21" s="46"/>
    </row>
    <row r="22" spans="7:8">
      <c r="G22" s="46"/>
      <c r="H22" s="46"/>
    </row>
    <row r="23" spans="7:8">
      <c r="G23" s="46"/>
      <c r="H23" s="46"/>
    </row>
    <row r="24" spans="7:8">
      <c r="G24" s="46"/>
      <c r="H24" s="46"/>
    </row>
    <row r="25" spans="7:8">
      <c r="G25" s="46"/>
      <c r="H25" s="46"/>
    </row>
    <row r="26" spans="7:8">
      <c r="G26" s="46"/>
      <c r="H26" s="46"/>
    </row>
    <row r="27" spans="7:8">
      <c r="G27" s="46"/>
      <c r="H27" s="46"/>
    </row>
    <row r="28" spans="7:8">
      <c r="G28" s="46"/>
      <c r="H28" s="46"/>
    </row>
    <row r="29" spans="7:8">
      <c r="G29" s="46"/>
      <c r="H29" s="46"/>
    </row>
    <row r="30" spans="7:8">
      <c r="G30" s="46"/>
      <c r="H30" s="46"/>
    </row>
    <row r="31" spans="7:8">
      <c r="G31" s="46"/>
      <c r="H31" s="46"/>
    </row>
    <row r="32" spans="7:8">
      <c r="G32" s="46"/>
      <c r="H32" s="46"/>
    </row>
    <row r="33" spans="7:8">
      <c r="G33" s="46"/>
      <c r="H33" s="46"/>
    </row>
    <row r="34" spans="7:8">
      <c r="G34" s="46"/>
      <c r="H34" s="46"/>
    </row>
    <row r="35" spans="7:8">
      <c r="G35" s="46"/>
      <c r="H35" s="46"/>
    </row>
    <row r="36" spans="7:8">
      <c r="G36" s="46"/>
      <c r="H36" s="46"/>
    </row>
    <row r="37" spans="7:8">
      <c r="G37" s="46"/>
      <c r="H37" s="46"/>
    </row>
    <row r="38" spans="7:8">
      <c r="G38" s="46"/>
      <c r="H38" s="46"/>
    </row>
    <row r="39" spans="7:8">
      <c r="G39" s="46"/>
      <c r="H39" s="46"/>
    </row>
    <row r="40" spans="7:8">
      <c r="G40" s="46"/>
      <c r="H40" s="46"/>
    </row>
    <row r="41" spans="7:8">
      <c r="G41" s="46"/>
      <c r="H41" s="46"/>
    </row>
    <row r="42" spans="7:8">
      <c r="G42" s="46"/>
      <c r="H42" s="46"/>
    </row>
    <row r="43" spans="7:8">
      <c r="G43" s="46"/>
      <c r="H43" s="46"/>
    </row>
    <row r="44" spans="7:8">
      <c r="G44" s="46"/>
      <c r="H44" s="46"/>
    </row>
    <row r="45" spans="7:8">
      <c r="G45" s="46"/>
      <c r="H45" s="46"/>
    </row>
    <row r="46" spans="7:8">
      <c r="G46" s="46"/>
      <c r="H46" s="46"/>
    </row>
    <row r="47" spans="7:8">
      <c r="G47" s="46"/>
      <c r="H47" s="46"/>
    </row>
    <row r="48" spans="7:8">
      <c r="G48" s="46"/>
      <c r="H48" s="46"/>
    </row>
    <row r="49" spans="7:8">
      <c r="G49" s="46"/>
      <c r="H49" s="46"/>
    </row>
    <row r="50" spans="7:8">
      <c r="G50" s="46"/>
      <c r="H50" s="46"/>
    </row>
    <row r="51" spans="7:8">
      <c r="G51" s="46"/>
      <c r="H51" s="46"/>
    </row>
    <row r="52" spans="7:8">
      <c r="G52" s="46"/>
      <c r="H52" s="46"/>
    </row>
    <row r="53" spans="7:8">
      <c r="G53" s="46"/>
      <c r="H53" s="46"/>
    </row>
    <row r="54" spans="7:8">
      <c r="G54" s="46"/>
      <c r="H54" s="46"/>
    </row>
    <row r="55" spans="7:8">
      <c r="G55" s="46"/>
      <c r="H55" s="46"/>
    </row>
    <row r="56" spans="7:8">
      <c r="G56" s="46"/>
      <c r="H56" s="46"/>
    </row>
    <row r="57" spans="7:8">
      <c r="G57" s="46"/>
      <c r="H57" s="46"/>
    </row>
  </sheetData>
  <mergeCells count="2">
    <mergeCell ref="A1:E1"/>
    <mergeCell ref="A13:B13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1725D-3172-43A2-8640-0285AF3EB6E3}">
  <sheetPr>
    <tabColor theme="9" tint="0.39997558519241921"/>
  </sheetPr>
  <dimension ref="A1:L57"/>
  <sheetViews>
    <sheetView zoomScale="130" zoomScaleNormal="130" workbookViewId="0">
      <selection activeCell="D9" sqref="D9"/>
    </sheetView>
  </sheetViews>
  <sheetFormatPr defaultRowHeight="15"/>
  <cols>
    <col min="1" max="1" width="6" customWidth="1"/>
    <col min="2" max="2" width="15.7109375" customWidth="1"/>
    <col min="3" max="3" width="13.42578125" customWidth="1"/>
    <col min="4" max="4" width="21.85546875" bestFit="1" customWidth="1"/>
    <col min="5" max="5" width="11.42578125" customWidth="1"/>
    <col min="6" max="6" width="18.85546875" customWidth="1"/>
    <col min="7" max="7" width="3.7109375" customWidth="1"/>
    <col min="8" max="8" width="18.5703125" customWidth="1"/>
    <col min="9" max="9" width="13.85546875" customWidth="1"/>
  </cols>
  <sheetData>
    <row r="1" spans="1:12" ht="35.25" customHeight="1">
      <c r="A1" s="64" t="s">
        <v>71</v>
      </c>
      <c r="B1" s="64"/>
      <c r="C1" s="64"/>
      <c r="D1" s="64"/>
      <c r="E1" s="64"/>
      <c r="F1" s="64"/>
    </row>
    <row r="2" spans="1:12">
      <c r="A2" s="1" t="s">
        <v>72</v>
      </c>
      <c r="B2" s="1" t="s">
        <v>73</v>
      </c>
      <c r="C2" s="1" t="s">
        <v>74</v>
      </c>
      <c r="D2" s="1" t="s">
        <v>90</v>
      </c>
      <c r="E2" s="1" t="s">
        <v>76</v>
      </c>
      <c r="F2" s="1" t="s">
        <v>17</v>
      </c>
      <c r="H2" s="69" t="s">
        <v>80</v>
      </c>
      <c r="I2" s="70"/>
    </row>
    <row r="3" spans="1:12">
      <c r="A3" s="35">
        <v>1</v>
      </c>
      <c r="B3" s="36" t="s">
        <v>88</v>
      </c>
      <c r="C3" s="37">
        <v>6999</v>
      </c>
      <c r="D3" s="58">
        <f t="shared" ref="D3:D8" si="0">VLOOKUP($C$3:$C$12,$H$3:$I$6,2,TRUE)</f>
        <v>0.05</v>
      </c>
      <c r="E3" s="39">
        <v>17</v>
      </c>
      <c r="F3" s="38">
        <f>C3*E3</f>
        <v>118983</v>
      </c>
      <c r="H3" s="44">
        <v>0</v>
      </c>
      <c r="I3" s="55">
        <v>0.2</v>
      </c>
    </row>
    <row r="4" spans="1:12">
      <c r="A4" s="49">
        <v>2</v>
      </c>
      <c r="B4" s="50" t="s">
        <v>77</v>
      </c>
      <c r="C4" s="51">
        <v>9799</v>
      </c>
      <c r="D4" s="55">
        <f t="shared" si="0"/>
        <v>0.05</v>
      </c>
      <c r="E4" s="53">
        <v>7</v>
      </c>
      <c r="F4" s="52">
        <f>C4*E4</f>
        <v>68593</v>
      </c>
      <c r="H4" s="45">
        <v>100</v>
      </c>
      <c r="I4" s="55">
        <v>0.15</v>
      </c>
    </row>
    <row r="5" spans="1:12">
      <c r="A5" s="35">
        <v>3</v>
      </c>
      <c r="B5" s="36" t="s">
        <v>78</v>
      </c>
      <c r="C5" s="37">
        <v>32.46</v>
      </c>
      <c r="D5" s="58">
        <f t="shared" si="0"/>
        <v>0.2</v>
      </c>
      <c r="E5" s="39">
        <v>15</v>
      </c>
      <c r="F5" s="38">
        <f t="shared" ref="F5:F12" si="1">PRODUCT(C5,E5)</f>
        <v>486.90000000000003</v>
      </c>
      <c r="H5" s="45">
        <v>500</v>
      </c>
      <c r="I5" s="55">
        <v>0.1</v>
      </c>
    </row>
    <row r="6" spans="1:12">
      <c r="A6" s="49">
        <v>4</v>
      </c>
      <c r="B6" s="50" t="s">
        <v>79</v>
      </c>
      <c r="C6" s="51">
        <v>25.95</v>
      </c>
      <c r="D6" s="55">
        <f t="shared" si="0"/>
        <v>0.2</v>
      </c>
      <c r="E6" s="53">
        <v>16</v>
      </c>
      <c r="F6" s="52">
        <f t="shared" si="1"/>
        <v>415.2</v>
      </c>
      <c r="H6" s="45">
        <v>1000</v>
      </c>
      <c r="I6" s="55">
        <v>0.05</v>
      </c>
    </row>
    <row r="7" spans="1:12">
      <c r="A7" s="35">
        <v>5</v>
      </c>
      <c r="B7" s="36" t="s">
        <v>81</v>
      </c>
      <c r="C7" s="37">
        <v>345</v>
      </c>
      <c r="D7" s="58">
        <f t="shared" si="0"/>
        <v>0.15</v>
      </c>
      <c r="E7" s="39">
        <v>12</v>
      </c>
      <c r="F7" s="38">
        <f t="shared" si="1"/>
        <v>4140</v>
      </c>
      <c r="H7" s="46"/>
      <c r="I7" s="46"/>
    </row>
    <row r="8" spans="1:12">
      <c r="A8" s="49">
        <v>6</v>
      </c>
      <c r="B8" s="50" t="s">
        <v>82</v>
      </c>
      <c r="C8" s="51">
        <v>850</v>
      </c>
      <c r="D8" s="55">
        <f t="shared" si="0"/>
        <v>0.1</v>
      </c>
      <c r="E8" s="53">
        <v>5</v>
      </c>
      <c r="F8" s="52">
        <f t="shared" si="1"/>
        <v>4250</v>
      </c>
      <c r="H8" s="67" t="s">
        <v>80</v>
      </c>
      <c r="I8" s="47">
        <v>0</v>
      </c>
      <c r="J8" s="47">
        <v>100</v>
      </c>
      <c r="K8" s="47">
        <v>500</v>
      </c>
      <c r="L8" s="47">
        <v>1000</v>
      </c>
    </row>
    <row r="9" spans="1:12">
      <c r="A9" s="35">
        <v>7</v>
      </c>
      <c r="B9" s="36" t="s">
        <v>89</v>
      </c>
      <c r="C9" s="37">
        <v>4299</v>
      </c>
      <c r="D9" s="55">
        <f t="shared" ref="D9:D12" si="2">VLOOKUP($C$3:$C$12,$H$3:$I$6,2,TRUE)</f>
        <v>0.05</v>
      </c>
      <c r="E9" s="39">
        <v>23</v>
      </c>
      <c r="F9" s="38">
        <f t="shared" si="1"/>
        <v>98877</v>
      </c>
      <c r="H9" s="68"/>
      <c r="I9" s="55">
        <v>0.2</v>
      </c>
      <c r="J9" s="55">
        <v>0.15</v>
      </c>
      <c r="K9" s="55">
        <v>0.1</v>
      </c>
      <c r="L9" s="55">
        <v>0.05</v>
      </c>
    </row>
    <row r="10" spans="1:12">
      <c r="A10" s="49">
        <v>8</v>
      </c>
      <c r="B10" s="50" t="s">
        <v>83</v>
      </c>
      <c r="C10" s="51">
        <v>1309.9000000000001</v>
      </c>
      <c r="D10" s="55">
        <f t="shared" si="2"/>
        <v>0.05</v>
      </c>
      <c r="E10" s="53">
        <v>12</v>
      </c>
      <c r="F10" s="52">
        <f t="shared" si="1"/>
        <v>15718.800000000001</v>
      </c>
    </row>
    <row r="11" spans="1:12">
      <c r="A11" s="35">
        <v>9</v>
      </c>
      <c r="B11" s="36" t="s">
        <v>84</v>
      </c>
      <c r="C11" s="37">
        <v>479.9</v>
      </c>
      <c r="D11" s="55">
        <f t="shared" si="2"/>
        <v>0.15</v>
      </c>
      <c r="E11" s="39">
        <v>9</v>
      </c>
      <c r="F11" s="38">
        <f t="shared" si="1"/>
        <v>4319.0999999999995</v>
      </c>
    </row>
    <row r="12" spans="1:12" ht="15" customHeight="1">
      <c r="A12" s="49">
        <v>10</v>
      </c>
      <c r="B12" s="50" t="s">
        <v>85</v>
      </c>
      <c r="C12" s="51">
        <v>196.9</v>
      </c>
      <c r="D12" s="55">
        <f t="shared" si="2"/>
        <v>0.15</v>
      </c>
      <c r="E12" s="53">
        <v>7</v>
      </c>
      <c r="F12" s="52">
        <f t="shared" si="1"/>
        <v>1378.3</v>
      </c>
    </row>
    <row r="13" spans="1:12">
      <c r="A13" s="65" t="s">
        <v>86</v>
      </c>
      <c r="B13" s="66"/>
      <c r="C13" s="41"/>
      <c r="D13" s="42"/>
      <c r="E13" s="43">
        <f>SUM(E3:E12)</f>
        <v>123</v>
      </c>
      <c r="F13" s="54">
        <f>SUM(F3:F12)</f>
        <v>317161.29999999993</v>
      </c>
    </row>
    <row r="14" spans="1:12">
      <c r="H14" s="48"/>
      <c r="I14" s="46"/>
    </row>
    <row r="15" spans="1:12">
      <c r="E15" s="6"/>
      <c r="H15" s="46"/>
      <c r="I15" s="46"/>
    </row>
    <row r="16" spans="1:12">
      <c r="H16" s="46"/>
      <c r="I16" s="46"/>
    </row>
    <row r="17" spans="8:9">
      <c r="H17" s="46"/>
      <c r="I17" s="46"/>
    </row>
    <row r="18" spans="8:9">
      <c r="H18" s="46"/>
      <c r="I18" s="46"/>
    </row>
    <row r="19" spans="8:9">
      <c r="H19" s="46"/>
      <c r="I19" s="46"/>
    </row>
    <row r="20" spans="8:9">
      <c r="H20" s="46"/>
      <c r="I20" s="46"/>
    </row>
    <row r="21" spans="8:9">
      <c r="H21" s="46"/>
      <c r="I21" s="46"/>
    </row>
    <row r="22" spans="8:9">
      <c r="H22" s="46"/>
      <c r="I22" s="46"/>
    </row>
    <row r="23" spans="8:9">
      <c r="H23" s="46"/>
      <c r="I23" s="46"/>
    </row>
    <row r="24" spans="8:9">
      <c r="H24" s="46"/>
      <c r="I24" s="46"/>
    </row>
    <row r="25" spans="8:9">
      <c r="H25" s="46"/>
      <c r="I25" s="46"/>
    </row>
    <row r="26" spans="8:9">
      <c r="H26" s="46"/>
      <c r="I26" s="46"/>
    </row>
    <row r="27" spans="8:9">
      <c r="H27" s="46"/>
      <c r="I27" s="46"/>
    </row>
    <row r="28" spans="8:9">
      <c r="H28" s="46"/>
      <c r="I28" s="46"/>
    </row>
    <row r="29" spans="8:9">
      <c r="H29" s="46"/>
      <c r="I29" s="46"/>
    </row>
    <row r="30" spans="8:9">
      <c r="H30" s="46"/>
      <c r="I30" s="46"/>
    </row>
    <row r="31" spans="8:9">
      <c r="H31" s="46"/>
      <c r="I31" s="46"/>
    </row>
    <row r="32" spans="8:9">
      <c r="H32" s="46"/>
      <c r="I32" s="46"/>
    </row>
    <row r="33" spans="8:9">
      <c r="H33" s="46"/>
      <c r="I33" s="46"/>
    </row>
    <row r="34" spans="8:9">
      <c r="H34" s="46"/>
      <c r="I34" s="46"/>
    </row>
    <row r="35" spans="8:9">
      <c r="H35" s="46"/>
      <c r="I35" s="46"/>
    </row>
    <row r="36" spans="8:9">
      <c r="H36" s="46"/>
      <c r="I36" s="46"/>
    </row>
    <row r="37" spans="8:9">
      <c r="H37" s="46"/>
      <c r="I37" s="46"/>
    </row>
    <row r="38" spans="8:9">
      <c r="H38" s="46"/>
      <c r="I38" s="46"/>
    </row>
    <row r="39" spans="8:9">
      <c r="H39" s="46"/>
      <c r="I39" s="46"/>
    </row>
    <row r="40" spans="8:9">
      <c r="H40" s="46"/>
      <c r="I40" s="46"/>
    </row>
    <row r="41" spans="8:9">
      <c r="H41" s="46"/>
      <c r="I41" s="46"/>
    </row>
    <row r="42" spans="8:9">
      <c r="H42" s="46"/>
      <c r="I42" s="46"/>
    </row>
    <row r="43" spans="8:9">
      <c r="H43" s="46"/>
      <c r="I43" s="46"/>
    </row>
    <row r="44" spans="8:9">
      <c r="H44" s="46"/>
      <c r="I44" s="46"/>
    </row>
    <row r="45" spans="8:9">
      <c r="H45" s="46"/>
      <c r="I45" s="46"/>
    </row>
    <row r="46" spans="8:9">
      <c r="H46" s="46"/>
      <c r="I46" s="46"/>
    </row>
    <row r="47" spans="8:9">
      <c r="H47" s="46"/>
      <c r="I47" s="46"/>
    </row>
    <row r="48" spans="8:9">
      <c r="H48" s="46"/>
      <c r="I48" s="46"/>
    </row>
    <row r="49" spans="8:9">
      <c r="H49" s="46"/>
      <c r="I49" s="46"/>
    </row>
    <row r="50" spans="8:9">
      <c r="H50" s="46"/>
      <c r="I50" s="46"/>
    </row>
    <row r="51" spans="8:9">
      <c r="H51" s="46"/>
      <c r="I51" s="46"/>
    </row>
    <row r="52" spans="8:9">
      <c r="H52" s="46"/>
      <c r="I52" s="46"/>
    </row>
    <row r="53" spans="8:9">
      <c r="H53" s="46"/>
      <c r="I53" s="46"/>
    </row>
    <row r="54" spans="8:9">
      <c r="H54" s="46"/>
      <c r="I54" s="46"/>
    </row>
    <row r="55" spans="8:9">
      <c r="H55" s="46"/>
      <c r="I55" s="46"/>
    </row>
    <row r="56" spans="8:9">
      <c r="H56" s="46"/>
      <c r="I56" s="46"/>
    </row>
    <row r="57" spans="8:9">
      <c r="H57" s="46"/>
      <c r="I57" s="46"/>
    </row>
  </sheetData>
  <mergeCells count="4">
    <mergeCell ref="A1:F1"/>
    <mergeCell ref="H8:H9"/>
    <mergeCell ref="A13:B13"/>
    <mergeCell ref="H2:I2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823AE-C164-4AE9-B354-8753F50280FE}">
  <sheetPr>
    <tabColor theme="9" tint="-0.249977111117893"/>
  </sheetPr>
  <dimension ref="A1:L57"/>
  <sheetViews>
    <sheetView zoomScale="130" zoomScaleNormal="130" workbookViewId="0">
      <selection activeCell="D3" sqref="D3"/>
    </sheetView>
  </sheetViews>
  <sheetFormatPr defaultRowHeight="15"/>
  <cols>
    <col min="1" max="1" width="6" customWidth="1"/>
    <col min="2" max="2" width="15.7109375" customWidth="1"/>
    <col min="3" max="3" width="13.42578125" customWidth="1"/>
    <col min="4" max="4" width="16.140625" customWidth="1"/>
    <col min="5" max="5" width="11.42578125" customWidth="1"/>
    <col min="6" max="6" width="18.85546875" customWidth="1"/>
    <col min="7" max="7" width="3.7109375" customWidth="1"/>
    <col min="8" max="8" width="18.5703125" customWidth="1"/>
    <col min="9" max="9" width="13.85546875" customWidth="1"/>
  </cols>
  <sheetData>
    <row r="1" spans="1:12" ht="35.25" customHeight="1">
      <c r="A1" s="64" t="s">
        <v>71</v>
      </c>
      <c r="B1" s="64"/>
      <c r="C1" s="64"/>
      <c r="D1" s="64"/>
      <c r="E1" s="64"/>
      <c r="F1" s="64"/>
    </row>
    <row r="2" spans="1:12">
      <c r="A2" s="1" t="s">
        <v>72</v>
      </c>
      <c r="B2" s="1" t="s">
        <v>73</v>
      </c>
      <c r="C2" s="1" t="s">
        <v>74</v>
      </c>
      <c r="D2" s="1" t="s">
        <v>75</v>
      </c>
      <c r="E2" s="1" t="s">
        <v>76</v>
      </c>
      <c r="F2" s="1" t="s">
        <v>17</v>
      </c>
      <c r="H2" s="69" t="s">
        <v>80</v>
      </c>
      <c r="I2" s="70"/>
    </row>
    <row r="3" spans="1:12">
      <c r="A3" s="35">
        <v>1</v>
      </c>
      <c r="B3" s="36" t="s">
        <v>88</v>
      </c>
      <c r="C3" s="37">
        <v>6999</v>
      </c>
      <c r="D3" s="38">
        <f>C3+C3*VLOOKUP(C3,$H$3:$I$6,2,TRUE)</f>
        <v>7348.95</v>
      </c>
      <c r="E3" s="39">
        <v>17</v>
      </c>
      <c r="F3" s="38">
        <f>C3*E3</f>
        <v>118983</v>
      </c>
      <c r="H3" s="44">
        <v>0</v>
      </c>
      <c r="I3" s="55">
        <v>0.2</v>
      </c>
    </row>
    <row r="4" spans="1:12">
      <c r="A4" s="49">
        <v>2</v>
      </c>
      <c r="B4" s="50" t="s">
        <v>77</v>
      </c>
      <c r="C4" s="51">
        <v>9799</v>
      </c>
      <c r="D4" s="52">
        <f>C4+C4*VLOOKUP(C4,$H$3:$I$6,2,TRUE)</f>
        <v>10288.950000000001</v>
      </c>
      <c r="E4" s="53">
        <v>7</v>
      </c>
      <c r="F4" s="52">
        <f>C4*E4</f>
        <v>68593</v>
      </c>
      <c r="H4" s="45">
        <v>100</v>
      </c>
      <c r="I4" s="55">
        <v>0.15</v>
      </c>
    </row>
    <row r="5" spans="1:12">
      <c r="A5" s="35">
        <v>3</v>
      </c>
      <c r="B5" s="36" t="s">
        <v>78</v>
      </c>
      <c r="C5" s="37">
        <v>32.46</v>
      </c>
      <c r="D5" s="38">
        <f t="shared" ref="D5:D12" si="0">C5+C5*VLOOKUP(C5,$H$3:$I$6,2,TRUE)</f>
        <v>38.951999999999998</v>
      </c>
      <c r="E5" s="39">
        <v>15</v>
      </c>
      <c r="F5" s="38">
        <f t="shared" ref="F5:F12" si="1">PRODUCT(C5,E5)</f>
        <v>486.90000000000003</v>
      </c>
      <c r="H5" s="45">
        <v>500</v>
      </c>
      <c r="I5" s="55">
        <v>0.1</v>
      </c>
    </row>
    <row r="6" spans="1:12">
      <c r="A6" s="49">
        <v>4</v>
      </c>
      <c r="B6" s="50" t="s">
        <v>79</v>
      </c>
      <c r="C6" s="51">
        <v>25.95</v>
      </c>
      <c r="D6" s="52">
        <f t="shared" si="0"/>
        <v>31.14</v>
      </c>
      <c r="E6" s="53">
        <v>16</v>
      </c>
      <c r="F6" s="52">
        <f t="shared" si="1"/>
        <v>415.2</v>
      </c>
      <c r="H6" s="45">
        <v>1000</v>
      </c>
      <c r="I6" s="55">
        <v>0.05</v>
      </c>
    </row>
    <row r="7" spans="1:12">
      <c r="A7" s="35">
        <v>5</v>
      </c>
      <c r="B7" s="36" t="s">
        <v>81</v>
      </c>
      <c r="C7" s="37">
        <v>345</v>
      </c>
      <c r="D7" s="38">
        <f t="shared" si="0"/>
        <v>396.75</v>
      </c>
      <c r="E7" s="39">
        <v>12</v>
      </c>
      <c r="F7" s="38">
        <f t="shared" si="1"/>
        <v>4140</v>
      </c>
      <c r="H7" s="46"/>
      <c r="I7" s="46"/>
    </row>
    <row r="8" spans="1:12">
      <c r="A8" s="49">
        <v>6</v>
      </c>
      <c r="B8" s="50" t="s">
        <v>82</v>
      </c>
      <c r="C8" s="51">
        <v>850</v>
      </c>
      <c r="D8" s="52">
        <f t="shared" si="0"/>
        <v>935</v>
      </c>
      <c r="E8" s="53">
        <v>5</v>
      </c>
      <c r="F8" s="52">
        <f t="shared" si="1"/>
        <v>4250</v>
      </c>
      <c r="H8" s="67" t="s">
        <v>80</v>
      </c>
      <c r="I8" s="47">
        <v>0</v>
      </c>
      <c r="J8" s="47">
        <v>100</v>
      </c>
      <c r="K8" s="47">
        <v>500</v>
      </c>
      <c r="L8" s="47">
        <v>1000</v>
      </c>
    </row>
    <row r="9" spans="1:12">
      <c r="A9" s="35">
        <v>7</v>
      </c>
      <c r="B9" s="36" t="s">
        <v>89</v>
      </c>
      <c r="C9" s="37">
        <v>4299</v>
      </c>
      <c r="D9" s="52">
        <f t="shared" si="0"/>
        <v>4513.95</v>
      </c>
      <c r="E9" s="39">
        <v>23</v>
      </c>
      <c r="F9" s="38">
        <f t="shared" si="1"/>
        <v>98877</v>
      </c>
      <c r="H9" s="68"/>
      <c r="I9" s="55">
        <v>0.2</v>
      </c>
      <c r="J9" s="55">
        <v>0.15</v>
      </c>
      <c r="K9" s="55">
        <v>0.1</v>
      </c>
      <c r="L9" s="55">
        <v>0.05</v>
      </c>
    </row>
    <row r="10" spans="1:12">
      <c r="A10" s="49">
        <v>8</v>
      </c>
      <c r="B10" s="50" t="s">
        <v>83</v>
      </c>
      <c r="C10" s="51">
        <v>1309.9000000000001</v>
      </c>
      <c r="D10" s="52">
        <f t="shared" si="0"/>
        <v>1375.395</v>
      </c>
      <c r="E10" s="53">
        <v>12</v>
      </c>
      <c r="F10" s="52">
        <f t="shared" si="1"/>
        <v>15718.800000000001</v>
      </c>
    </row>
    <row r="11" spans="1:12">
      <c r="A11" s="35">
        <v>9</v>
      </c>
      <c r="B11" s="36" t="s">
        <v>84</v>
      </c>
      <c r="C11" s="37">
        <v>479.9</v>
      </c>
      <c r="D11" s="52">
        <f t="shared" si="0"/>
        <v>551.88499999999999</v>
      </c>
      <c r="E11" s="39">
        <v>9</v>
      </c>
      <c r="F11" s="38">
        <f t="shared" si="1"/>
        <v>4319.0999999999995</v>
      </c>
    </row>
    <row r="12" spans="1:12" ht="15" customHeight="1">
      <c r="A12" s="49">
        <v>10</v>
      </c>
      <c r="B12" s="50" t="s">
        <v>85</v>
      </c>
      <c r="C12" s="51">
        <v>196.9</v>
      </c>
      <c r="D12" s="52">
        <f t="shared" si="0"/>
        <v>226.435</v>
      </c>
      <c r="E12" s="53">
        <v>7</v>
      </c>
      <c r="F12" s="52">
        <f t="shared" si="1"/>
        <v>1378.3</v>
      </c>
    </row>
    <row r="13" spans="1:12">
      <c r="A13" s="65" t="s">
        <v>86</v>
      </c>
      <c r="B13" s="66"/>
      <c r="C13" s="41"/>
      <c r="D13" s="42"/>
      <c r="E13" s="43">
        <f>SUM(E3:E12)</f>
        <v>123</v>
      </c>
      <c r="F13" s="54">
        <f>SUM(F3:F12)</f>
        <v>317161.29999999993</v>
      </c>
    </row>
    <row r="14" spans="1:12">
      <c r="H14" s="48"/>
      <c r="I14" s="46"/>
    </row>
    <row r="15" spans="1:12">
      <c r="E15" s="6"/>
      <c r="H15" s="46"/>
      <c r="I15" s="46"/>
    </row>
    <row r="16" spans="1:12">
      <c r="H16" s="46"/>
      <c r="I16" s="46"/>
    </row>
    <row r="17" spans="8:9">
      <c r="H17" s="46"/>
      <c r="I17" s="46"/>
    </row>
    <row r="18" spans="8:9">
      <c r="H18" s="46"/>
      <c r="I18" s="46"/>
    </row>
    <row r="19" spans="8:9">
      <c r="H19" s="46"/>
      <c r="I19" s="46"/>
    </row>
    <row r="20" spans="8:9">
      <c r="H20" s="46"/>
      <c r="I20" s="46"/>
    </row>
    <row r="21" spans="8:9">
      <c r="H21" s="46"/>
      <c r="I21" s="46"/>
    </row>
    <row r="22" spans="8:9">
      <c r="H22" s="46"/>
      <c r="I22" s="46"/>
    </row>
    <row r="23" spans="8:9">
      <c r="H23" s="46"/>
      <c r="I23" s="46"/>
    </row>
    <row r="24" spans="8:9">
      <c r="H24" s="46"/>
      <c r="I24" s="46"/>
    </row>
    <row r="25" spans="8:9">
      <c r="H25" s="46"/>
      <c r="I25" s="46"/>
    </row>
    <row r="26" spans="8:9">
      <c r="H26" s="46"/>
      <c r="I26" s="46"/>
    </row>
    <row r="27" spans="8:9">
      <c r="H27" s="46"/>
      <c r="I27" s="46"/>
    </row>
    <row r="28" spans="8:9">
      <c r="H28" s="46"/>
      <c r="I28" s="46"/>
    </row>
    <row r="29" spans="8:9">
      <c r="H29" s="46"/>
      <c r="I29" s="46"/>
    </row>
    <row r="30" spans="8:9">
      <c r="H30" s="46"/>
      <c r="I30" s="46"/>
    </row>
    <row r="31" spans="8:9">
      <c r="H31" s="46"/>
      <c r="I31" s="46"/>
    </row>
    <row r="32" spans="8:9">
      <c r="H32" s="46"/>
      <c r="I32" s="46"/>
    </row>
    <row r="33" spans="8:9">
      <c r="H33" s="46"/>
      <c r="I33" s="46"/>
    </row>
    <row r="34" spans="8:9">
      <c r="H34" s="46"/>
      <c r="I34" s="46"/>
    </row>
    <row r="35" spans="8:9">
      <c r="H35" s="46"/>
      <c r="I35" s="46"/>
    </row>
    <row r="36" spans="8:9">
      <c r="H36" s="46"/>
      <c r="I36" s="46"/>
    </row>
    <row r="37" spans="8:9">
      <c r="H37" s="46"/>
      <c r="I37" s="46"/>
    </row>
    <row r="38" spans="8:9">
      <c r="H38" s="46"/>
      <c r="I38" s="46"/>
    </row>
    <row r="39" spans="8:9">
      <c r="H39" s="46"/>
      <c r="I39" s="46"/>
    </row>
    <row r="40" spans="8:9">
      <c r="H40" s="46"/>
      <c r="I40" s="46"/>
    </row>
    <row r="41" spans="8:9">
      <c r="H41" s="46"/>
      <c r="I41" s="46"/>
    </row>
    <row r="42" spans="8:9">
      <c r="H42" s="46"/>
      <c r="I42" s="46"/>
    </row>
    <row r="43" spans="8:9">
      <c r="H43" s="46"/>
      <c r="I43" s="46"/>
    </row>
    <row r="44" spans="8:9">
      <c r="H44" s="46"/>
      <c r="I44" s="46"/>
    </row>
    <row r="45" spans="8:9">
      <c r="H45" s="46"/>
      <c r="I45" s="46"/>
    </row>
    <row r="46" spans="8:9">
      <c r="H46" s="46"/>
      <c r="I46" s="46"/>
    </row>
    <row r="47" spans="8:9">
      <c r="H47" s="46"/>
      <c r="I47" s="46"/>
    </row>
    <row r="48" spans="8:9">
      <c r="H48" s="46"/>
      <c r="I48" s="46"/>
    </row>
    <row r="49" spans="8:9">
      <c r="H49" s="46"/>
      <c r="I49" s="46"/>
    </row>
    <row r="50" spans="8:9">
      <c r="H50" s="46"/>
      <c r="I50" s="46"/>
    </row>
    <row r="51" spans="8:9">
      <c r="H51" s="46"/>
      <c r="I51" s="46"/>
    </row>
    <row r="52" spans="8:9">
      <c r="H52" s="46"/>
      <c r="I52" s="46"/>
    </row>
    <row r="53" spans="8:9">
      <c r="H53" s="46"/>
      <c r="I53" s="46"/>
    </row>
    <row r="54" spans="8:9">
      <c r="H54" s="46"/>
      <c r="I54" s="46"/>
    </row>
    <row r="55" spans="8:9">
      <c r="H55" s="46"/>
      <c r="I55" s="46"/>
    </row>
    <row r="56" spans="8:9">
      <c r="H56" s="46"/>
      <c r="I56" s="46"/>
    </row>
    <row r="57" spans="8:9">
      <c r="H57" s="46"/>
      <c r="I57" s="46"/>
    </row>
  </sheetData>
  <mergeCells count="4">
    <mergeCell ref="A1:F1"/>
    <mergeCell ref="A13:B13"/>
    <mergeCell ref="H2:I2"/>
    <mergeCell ref="H8:H9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8ECA5-73CE-45F8-968E-754BB360D8ED}">
  <sheetPr>
    <tabColor theme="9" tint="-0.499984740745262"/>
  </sheetPr>
  <dimension ref="A1:L57"/>
  <sheetViews>
    <sheetView zoomScale="130" zoomScaleNormal="130" workbookViewId="0">
      <selection activeCell="D3" sqref="D3"/>
    </sheetView>
  </sheetViews>
  <sheetFormatPr defaultRowHeight="15"/>
  <cols>
    <col min="1" max="1" width="6" customWidth="1"/>
    <col min="2" max="2" width="15.7109375" customWidth="1"/>
    <col min="3" max="3" width="13.42578125" customWidth="1"/>
    <col min="4" max="4" width="16.140625" customWidth="1"/>
    <col min="5" max="5" width="11.42578125" customWidth="1"/>
    <col min="6" max="6" width="18.85546875" customWidth="1"/>
    <col min="7" max="7" width="3.7109375" customWidth="1"/>
    <col min="8" max="8" width="18.5703125" customWidth="1"/>
    <col min="9" max="9" width="13.85546875" customWidth="1"/>
  </cols>
  <sheetData>
    <row r="1" spans="1:12" ht="35.25" customHeight="1">
      <c r="A1" s="64" t="s">
        <v>71</v>
      </c>
      <c r="B1" s="64"/>
      <c r="C1" s="64"/>
      <c r="D1" s="64"/>
      <c r="E1" s="64"/>
      <c r="F1" s="64"/>
    </row>
    <row r="2" spans="1:12">
      <c r="A2" s="1" t="s">
        <v>72</v>
      </c>
      <c r="B2" s="1" t="s">
        <v>73</v>
      </c>
      <c r="C2" s="1" t="s">
        <v>74</v>
      </c>
      <c r="D2" s="1" t="s">
        <v>75</v>
      </c>
      <c r="E2" s="1" t="s">
        <v>76</v>
      </c>
      <c r="F2" s="1" t="s">
        <v>17</v>
      </c>
      <c r="H2" s="69" t="s">
        <v>80</v>
      </c>
      <c r="I2" s="70"/>
    </row>
    <row r="3" spans="1:12">
      <c r="A3" s="35">
        <v>1</v>
      </c>
      <c r="B3" s="36" t="s">
        <v>88</v>
      </c>
      <c r="C3" s="37">
        <v>6999</v>
      </c>
      <c r="D3" s="38">
        <f t="shared" ref="D3:D12" si="0">C3+C3*VLOOKUP(C3,regrasProcv,2,TRUE)</f>
        <v>7348.95</v>
      </c>
      <c r="E3" s="39">
        <v>17</v>
      </c>
      <c r="F3" s="38">
        <f>C3*E3</f>
        <v>118983</v>
      </c>
      <c r="H3" s="44">
        <v>0</v>
      </c>
      <c r="I3" s="55">
        <v>0.2</v>
      </c>
    </row>
    <row r="4" spans="1:12">
      <c r="A4" s="49">
        <v>2</v>
      </c>
      <c r="B4" s="50" t="s">
        <v>77</v>
      </c>
      <c r="C4" s="51">
        <v>9799</v>
      </c>
      <c r="D4" s="52">
        <f t="shared" si="0"/>
        <v>10288.950000000001</v>
      </c>
      <c r="E4" s="53">
        <v>7</v>
      </c>
      <c r="F4" s="52">
        <f>C4*E4</f>
        <v>68593</v>
      </c>
      <c r="H4" s="45">
        <v>100</v>
      </c>
      <c r="I4" s="55">
        <v>0.15</v>
      </c>
    </row>
    <row r="5" spans="1:12">
      <c r="A5" s="35">
        <v>3</v>
      </c>
      <c r="B5" s="36" t="s">
        <v>78</v>
      </c>
      <c r="C5" s="37">
        <v>32.46</v>
      </c>
      <c r="D5" s="52">
        <f t="shared" si="0"/>
        <v>38.951999999999998</v>
      </c>
      <c r="E5" s="39">
        <v>15</v>
      </c>
      <c r="F5" s="38">
        <f t="shared" ref="F5:F12" si="1">PRODUCT(C5,E5)</f>
        <v>486.90000000000003</v>
      </c>
      <c r="H5" s="45">
        <v>500</v>
      </c>
      <c r="I5" s="55">
        <v>0.1</v>
      </c>
    </row>
    <row r="6" spans="1:12">
      <c r="A6" s="49">
        <v>4</v>
      </c>
      <c r="B6" s="50" t="s">
        <v>79</v>
      </c>
      <c r="C6" s="51">
        <v>25.95</v>
      </c>
      <c r="D6" s="52">
        <f t="shared" si="0"/>
        <v>31.14</v>
      </c>
      <c r="E6" s="53">
        <v>16</v>
      </c>
      <c r="F6" s="52">
        <f t="shared" si="1"/>
        <v>415.2</v>
      </c>
      <c r="H6" s="45">
        <v>1000</v>
      </c>
      <c r="I6" s="55">
        <v>0.05</v>
      </c>
    </row>
    <row r="7" spans="1:12">
      <c r="A7" s="35">
        <v>5</v>
      </c>
      <c r="B7" s="36" t="s">
        <v>81</v>
      </c>
      <c r="C7" s="37">
        <v>345</v>
      </c>
      <c r="D7" s="52">
        <f t="shared" si="0"/>
        <v>396.75</v>
      </c>
      <c r="E7" s="39">
        <v>12</v>
      </c>
      <c r="F7" s="38">
        <f t="shared" si="1"/>
        <v>4140</v>
      </c>
      <c r="H7" s="46"/>
      <c r="I7" s="46"/>
    </row>
    <row r="8" spans="1:12">
      <c r="A8" s="49">
        <v>6</v>
      </c>
      <c r="B8" s="50" t="s">
        <v>82</v>
      </c>
      <c r="C8" s="51">
        <v>850</v>
      </c>
      <c r="D8" s="52">
        <f t="shared" si="0"/>
        <v>935</v>
      </c>
      <c r="E8" s="53">
        <v>5</v>
      </c>
      <c r="F8" s="52">
        <f t="shared" si="1"/>
        <v>4250</v>
      </c>
      <c r="H8" s="67" t="s">
        <v>80</v>
      </c>
      <c r="I8" s="47">
        <v>0</v>
      </c>
      <c r="J8" s="47">
        <v>100</v>
      </c>
      <c r="K8" s="47">
        <v>500</v>
      </c>
      <c r="L8" s="47">
        <v>1000</v>
      </c>
    </row>
    <row r="9" spans="1:12">
      <c r="A9" s="35">
        <v>7</v>
      </c>
      <c r="B9" s="36" t="s">
        <v>89</v>
      </c>
      <c r="C9" s="37">
        <v>4299</v>
      </c>
      <c r="D9" s="52">
        <f t="shared" si="0"/>
        <v>4513.95</v>
      </c>
      <c r="E9" s="39">
        <v>23</v>
      </c>
      <c r="F9" s="38">
        <f t="shared" si="1"/>
        <v>98877</v>
      </c>
      <c r="H9" s="68"/>
      <c r="I9" s="55">
        <v>0.2</v>
      </c>
      <c r="J9" s="55">
        <v>0.15</v>
      </c>
      <c r="K9" s="55">
        <v>0.1</v>
      </c>
      <c r="L9" s="55">
        <v>0.05</v>
      </c>
    </row>
    <row r="10" spans="1:12">
      <c r="A10" s="49">
        <v>8</v>
      </c>
      <c r="B10" s="50" t="s">
        <v>83</v>
      </c>
      <c r="C10" s="51">
        <v>1309.9000000000001</v>
      </c>
      <c r="D10" s="52">
        <f t="shared" si="0"/>
        <v>1375.395</v>
      </c>
      <c r="E10" s="53">
        <v>12</v>
      </c>
      <c r="F10" s="52">
        <f t="shared" si="1"/>
        <v>15718.800000000001</v>
      </c>
    </row>
    <row r="11" spans="1:12">
      <c r="A11" s="35">
        <v>9</v>
      </c>
      <c r="B11" s="36" t="s">
        <v>84</v>
      </c>
      <c r="C11" s="37">
        <v>479.9</v>
      </c>
      <c r="D11" s="52">
        <f t="shared" si="0"/>
        <v>551.88499999999999</v>
      </c>
      <c r="E11" s="39">
        <v>9</v>
      </c>
      <c r="F11" s="38">
        <f t="shared" si="1"/>
        <v>4319.0999999999995</v>
      </c>
    </row>
    <row r="12" spans="1:12" ht="15" customHeight="1">
      <c r="A12" s="49">
        <v>10</v>
      </c>
      <c r="B12" s="50" t="s">
        <v>85</v>
      </c>
      <c r="C12" s="51">
        <v>196.9</v>
      </c>
      <c r="D12" s="52">
        <f t="shared" si="0"/>
        <v>226.435</v>
      </c>
      <c r="E12" s="53">
        <v>7</v>
      </c>
      <c r="F12" s="52">
        <f t="shared" si="1"/>
        <v>1378.3</v>
      </c>
    </row>
    <row r="13" spans="1:12">
      <c r="A13" s="65" t="s">
        <v>86</v>
      </c>
      <c r="B13" s="66"/>
      <c r="C13" s="41"/>
      <c r="D13" s="42"/>
      <c r="E13" s="43">
        <f>SUM(E3:E12)</f>
        <v>123</v>
      </c>
      <c r="F13" s="54">
        <f>SUM(F3:F12)</f>
        <v>317161.29999999993</v>
      </c>
    </row>
    <row r="14" spans="1:12">
      <c r="H14" s="48"/>
      <c r="I14" s="46"/>
    </row>
    <row r="15" spans="1:12">
      <c r="E15" s="6"/>
      <c r="H15" s="46"/>
      <c r="I15" s="46"/>
    </row>
    <row r="16" spans="1:12">
      <c r="H16" s="46"/>
      <c r="I16" s="46"/>
    </row>
    <row r="17" spans="8:9">
      <c r="H17" s="46"/>
      <c r="I17" s="46"/>
    </row>
    <row r="18" spans="8:9">
      <c r="H18" s="46"/>
      <c r="I18" s="46"/>
    </row>
    <row r="19" spans="8:9">
      <c r="H19" s="46"/>
      <c r="I19" s="46"/>
    </row>
    <row r="20" spans="8:9">
      <c r="H20" s="46"/>
      <c r="I20" s="46"/>
    </row>
    <row r="21" spans="8:9">
      <c r="H21" s="46"/>
      <c r="I21" s="46"/>
    </row>
    <row r="22" spans="8:9">
      <c r="H22" s="46"/>
      <c r="I22" s="46"/>
    </row>
    <row r="23" spans="8:9">
      <c r="H23" s="46"/>
      <c r="I23" s="46"/>
    </row>
    <row r="24" spans="8:9">
      <c r="H24" s="46"/>
      <c r="I24" s="46"/>
    </row>
    <row r="25" spans="8:9">
      <c r="H25" s="46"/>
      <c r="I25" s="46"/>
    </row>
    <row r="26" spans="8:9">
      <c r="H26" s="46"/>
      <c r="I26" s="46"/>
    </row>
    <row r="27" spans="8:9">
      <c r="H27" s="46"/>
      <c r="I27" s="46"/>
    </row>
    <row r="28" spans="8:9">
      <c r="H28" s="46"/>
      <c r="I28" s="46"/>
    </row>
    <row r="29" spans="8:9">
      <c r="H29" s="46"/>
      <c r="I29" s="46"/>
    </row>
    <row r="30" spans="8:9">
      <c r="H30" s="46"/>
      <c r="I30" s="46"/>
    </row>
    <row r="31" spans="8:9">
      <c r="H31" s="46"/>
      <c r="I31" s="46"/>
    </row>
    <row r="32" spans="8:9">
      <c r="H32" s="46"/>
      <c r="I32" s="46"/>
    </row>
    <row r="33" spans="8:9">
      <c r="H33" s="46"/>
      <c r="I33" s="46"/>
    </row>
    <row r="34" spans="8:9">
      <c r="H34" s="46"/>
      <c r="I34" s="46"/>
    </row>
    <row r="35" spans="8:9">
      <c r="H35" s="46"/>
      <c r="I35" s="46"/>
    </row>
    <row r="36" spans="8:9">
      <c r="H36" s="46"/>
      <c r="I36" s="46"/>
    </row>
    <row r="37" spans="8:9">
      <c r="H37" s="46"/>
      <c r="I37" s="46"/>
    </row>
    <row r="38" spans="8:9">
      <c r="H38" s="46"/>
      <c r="I38" s="46"/>
    </row>
    <row r="39" spans="8:9">
      <c r="H39" s="46"/>
      <c r="I39" s="46"/>
    </row>
    <row r="40" spans="8:9">
      <c r="H40" s="46"/>
      <c r="I40" s="46"/>
    </row>
    <row r="41" spans="8:9">
      <c r="H41" s="46"/>
      <c r="I41" s="46"/>
    </row>
    <row r="42" spans="8:9">
      <c r="H42" s="46"/>
      <c r="I42" s="46"/>
    </row>
    <row r="43" spans="8:9">
      <c r="H43" s="46"/>
      <c r="I43" s="46"/>
    </row>
    <row r="44" spans="8:9">
      <c r="H44" s="46"/>
      <c r="I44" s="46"/>
    </row>
    <row r="45" spans="8:9">
      <c r="H45" s="46"/>
      <c r="I45" s="46"/>
    </row>
    <row r="46" spans="8:9">
      <c r="H46" s="46"/>
      <c r="I46" s="46"/>
    </row>
    <row r="47" spans="8:9">
      <c r="H47" s="46"/>
      <c r="I47" s="46"/>
    </row>
    <row r="48" spans="8:9">
      <c r="H48" s="46"/>
      <c r="I48" s="46"/>
    </row>
    <row r="49" spans="8:9">
      <c r="H49" s="46"/>
      <c r="I49" s="46"/>
    </row>
    <row r="50" spans="8:9">
      <c r="H50" s="46"/>
      <c r="I50" s="46"/>
    </row>
    <row r="51" spans="8:9">
      <c r="H51" s="46"/>
      <c r="I51" s="46"/>
    </row>
    <row r="52" spans="8:9">
      <c r="H52" s="46"/>
      <c r="I52" s="46"/>
    </row>
    <row r="53" spans="8:9">
      <c r="H53" s="46"/>
      <c r="I53" s="46"/>
    </row>
    <row r="54" spans="8:9">
      <c r="H54" s="46"/>
      <c r="I54" s="46"/>
    </row>
    <row r="55" spans="8:9">
      <c r="H55" s="46"/>
      <c r="I55" s="46"/>
    </row>
    <row r="56" spans="8:9">
      <c r="H56" s="46"/>
      <c r="I56" s="46"/>
    </row>
    <row r="57" spans="8:9">
      <c r="H57" s="46"/>
      <c r="I57" s="46"/>
    </row>
  </sheetData>
  <mergeCells count="4">
    <mergeCell ref="A1:F1"/>
    <mergeCell ref="A13:B13"/>
    <mergeCell ref="H2:I2"/>
    <mergeCell ref="H8:H9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B898A-49CE-4972-BBBA-38798193EAE5}">
  <sheetPr>
    <tabColor theme="9" tint="-0.249977111117893"/>
  </sheetPr>
  <dimension ref="A1:L57"/>
  <sheetViews>
    <sheetView topLeftCell="C1" zoomScale="130" zoomScaleNormal="130" workbookViewId="0">
      <selection activeCell="D3" sqref="D3:D12"/>
    </sheetView>
  </sheetViews>
  <sheetFormatPr defaultRowHeight="15"/>
  <cols>
    <col min="1" max="1" width="6" customWidth="1"/>
    <col min="2" max="2" width="15.7109375" customWidth="1"/>
    <col min="3" max="3" width="13.42578125" customWidth="1"/>
    <col min="4" max="4" width="16.140625" customWidth="1"/>
    <col min="5" max="5" width="11.42578125" customWidth="1"/>
    <col min="6" max="6" width="18.85546875" customWidth="1"/>
    <col min="7" max="7" width="3.7109375" customWidth="1"/>
    <col min="8" max="8" width="18.5703125" customWidth="1"/>
    <col min="9" max="9" width="13.85546875" customWidth="1"/>
  </cols>
  <sheetData>
    <row r="1" spans="1:12" ht="35.25" customHeight="1">
      <c r="A1" s="64" t="s">
        <v>71</v>
      </c>
      <c r="B1" s="64"/>
      <c r="C1" s="64"/>
      <c r="D1" s="64"/>
      <c r="E1" s="64"/>
      <c r="F1" s="64"/>
    </row>
    <row r="2" spans="1:12">
      <c r="A2" s="1" t="s">
        <v>72</v>
      </c>
      <c r="B2" s="1" t="s">
        <v>73</v>
      </c>
      <c r="C2" s="1" t="s">
        <v>74</v>
      </c>
      <c r="D2" s="1" t="s">
        <v>75</v>
      </c>
      <c r="E2" s="1" t="s">
        <v>76</v>
      </c>
      <c r="F2" s="1" t="s">
        <v>17</v>
      </c>
      <c r="H2" s="69" t="s">
        <v>80</v>
      </c>
      <c r="I2" s="70"/>
    </row>
    <row r="3" spans="1:12">
      <c r="A3" s="35">
        <v>1</v>
      </c>
      <c r="B3" s="36" t="s">
        <v>88</v>
      </c>
      <c r="C3" s="37">
        <v>6999</v>
      </c>
      <c r="D3" s="38">
        <f t="shared" ref="D3:D12" si="0">C3+C3*HLOOKUP(C3,regrasProch,2,TRUE)</f>
        <v>7348.95</v>
      </c>
      <c r="E3" s="39">
        <v>17</v>
      </c>
      <c r="F3" s="38">
        <f>C3*E3</f>
        <v>118983</v>
      </c>
      <c r="H3" s="44">
        <v>0</v>
      </c>
      <c r="I3" s="55">
        <v>0.2</v>
      </c>
    </row>
    <row r="4" spans="1:12">
      <c r="A4" s="49">
        <v>2</v>
      </c>
      <c r="B4" s="50" t="s">
        <v>77</v>
      </c>
      <c r="C4" s="51">
        <v>9799</v>
      </c>
      <c r="D4" s="52">
        <f t="shared" si="0"/>
        <v>10288.950000000001</v>
      </c>
      <c r="E4" s="53">
        <v>7</v>
      </c>
      <c r="F4" s="52">
        <f>C4*E4</f>
        <v>68593</v>
      </c>
      <c r="H4" s="45">
        <v>100</v>
      </c>
      <c r="I4" s="55">
        <v>0.15</v>
      </c>
    </row>
    <row r="5" spans="1:12">
      <c r="A5" s="35">
        <v>3</v>
      </c>
      <c r="B5" s="36" t="s">
        <v>78</v>
      </c>
      <c r="C5" s="37">
        <v>32.46</v>
      </c>
      <c r="D5" s="38">
        <f t="shared" si="0"/>
        <v>38.951999999999998</v>
      </c>
      <c r="E5" s="39">
        <v>15</v>
      </c>
      <c r="F5" s="38">
        <f t="shared" ref="F5:F12" si="1">PRODUCT(C5,E5)</f>
        <v>486.90000000000003</v>
      </c>
      <c r="H5" s="45">
        <v>500</v>
      </c>
      <c r="I5" s="55">
        <v>0.1</v>
      </c>
    </row>
    <row r="6" spans="1:12">
      <c r="A6" s="49">
        <v>4</v>
      </c>
      <c r="B6" s="50" t="s">
        <v>79</v>
      </c>
      <c r="C6" s="51">
        <v>25.95</v>
      </c>
      <c r="D6" s="52">
        <f t="shared" si="0"/>
        <v>31.14</v>
      </c>
      <c r="E6" s="53">
        <v>16</v>
      </c>
      <c r="F6" s="52">
        <f t="shared" si="1"/>
        <v>415.2</v>
      </c>
      <c r="H6" s="45">
        <v>1000</v>
      </c>
      <c r="I6" s="55">
        <v>0.05</v>
      </c>
    </row>
    <row r="7" spans="1:12">
      <c r="A7" s="35">
        <v>5</v>
      </c>
      <c r="B7" s="36" t="s">
        <v>81</v>
      </c>
      <c r="C7" s="37">
        <v>345</v>
      </c>
      <c r="D7" s="38">
        <f t="shared" si="0"/>
        <v>396.75</v>
      </c>
      <c r="E7" s="39">
        <v>12</v>
      </c>
      <c r="F7" s="38">
        <f t="shared" si="1"/>
        <v>4140</v>
      </c>
      <c r="H7" s="46"/>
      <c r="I7" s="46"/>
    </row>
    <row r="8" spans="1:12">
      <c r="A8" s="49">
        <v>6</v>
      </c>
      <c r="B8" s="50" t="s">
        <v>82</v>
      </c>
      <c r="C8" s="51">
        <v>850</v>
      </c>
      <c r="D8" s="52">
        <f t="shared" si="0"/>
        <v>935</v>
      </c>
      <c r="E8" s="53">
        <v>5</v>
      </c>
      <c r="F8" s="52">
        <f t="shared" si="1"/>
        <v>4250</v>
      </c>
      <c r="H8" s="67" t="s">
        <v>80</v>
      </c>
      <c r="I8" s="47">
        <v>0</v>
      </c>
      <c r="J8" s="47">
        <v>100</v>
      </c>
      <c r="K8" s="47">
        <v>500</v>
      </c>
      <c r="L8" s="47">
        <v>1000</v>
      </c>
    </row>
    <row r="9" spans="1:12">
      <c r="A9" s="35">
        <v>7</v>
      </c>
      <c r="B9" s="36" t="s">
        <v>89</v>
      </c>
      <c r="C9" s="37">
        <v>4299</v>
      </c>
      <c r="D9" s="52">
        <f t="shared" si="0"/>
        <v>4513.95</v>
      </c>
      <c r="E9" s="39">
        <v>23</v>
      </c>
      <c r="F9" s="38">
        <f t="shared" si="1"/>
        <v>98877</v>
      </c>
      <c r="H9" s="68"/>
      <c r="I9" s="55">
        <v>0.2</v>
      </c>
      <c r="J9" s="55">
        <v>0.15</v>
      </c>
      <c r="K9" s="55">
        <v>0.1</v>
      </c>
      <c r="L9" s="55">
        <v>0.05</v>
      </c>
    </row>
    <row r="10" spans="1:12">
      <c r="A10" s="49">
        <v>8</v>
      </c>
      <c r="B10" s="50" t="s">
        <v>83</v>
      </c>
      <c r="C10" s="51">
        <v>1309.9000000000001</v>
      </c>
      <c r="D10" s="52">
        <f t="shared" si="0"/>
        <v>1375.395</v>
      </c>
      <c r="E10" s="53">
        <v>12</v>
      </c>
      <c r="F10" s="52">
        <f t="shared" si="1"/>
        <v>15718.800000000001</v>
      </c>
    </row>
    <row r="11" spans="1:12">
      <c r="A11" s="35">
        <v>9</v>
      </c>
      <c r="B11" s="36" t="s">
        <v>84</v>
      </c>
      <c r="C11" s="37">
        <v>479.9</v>
      </c>
      <c r="D11" s="52">
        <f t="shared" si="0"/>
        <v>551.88499999999999</v>
      </c>
      <c r="E11" s="39">
        <v>9</v>
      </c>
      <c r="F11" s="38">
        <f t="shared" si="1"/>
        <v>4319.0999999999995</v>
      </c>
    </row>
    <row r="12" spans="1:12" ht="15" customHeight="1">
      <c r="A12" s="49">
        <v>10</v>
      </c>
      <c r="B12" s="50" t="s">
        <v>85</v>
      </c>
      <c r="C12" s="51">
        <v>196.9</v>
      </c>
      <c r="D12" s="52">
        <f t="shared" si="0"/>
        <v>226.435</v>
      </c>
      <c r="E12" s="53">
        <v>7</v>
      </c>
      <c r="F12" s="52">
        <f t="shared" si="1"/>
        <v>1378.3</v>
      </c>
    </row>
    <row r="13" spans="1:12">
      <c r="A13" s="65" t="s">
        <v>86</v>
      </c>
      <c r="B13" s="66"/>
      <c r="C13" s="41"/>
      <c r="D13" s="42"/>
      <c r="E13" s="43">
        <f>SUM(E3:E12)</f>
        <v>123</v>
      </c>
      <c r="F13" s="54">
        <f>SUM(F3:F12)</f>
        <v>317161.29999999993</v>
      </c>
    </row>
    <row r="14" spans="1:12">
      <c r="H14" s="48"/>
      <c r="I14" s="46"/>
    </row>
    <row r="15" spans="1:12">
      <c r="E15" s="6"/>
      <c r="H15" s="46"/>
      <c r="I15" s="46"/>
    </row>
    <row r="16" spans="1:12">
      <c r="H16" s="46"/>
      <c r="I16" s="46"/>
    </row>
    <row r="17" spans="8:9">
      <c r="H17" s="46"/>
      <c r="I17" s="46"/>
    </row>
    <row r="18" spans="8:9">
      <c r="H18" s="46"/>
      <c r="I18" s="46"/>
    </row>
    <row r="19" spans="8:9">
      <c r="H19" s="46"/>
      <c r="I19" s="46"/>
    </row>
    <row r="20" spans="8:9">
      <c r="H20" s="46"/>
      <c r="I20" s="46"/>
    </row>
    <row r="21" spans="8:9">
      <c r="H21" s="46"/>
      <c r="I21" s="46"/>
    </row>
    <row r="22" spans="8:9">
      <c r="H22" s="46"/>
      <c r="I22" s="46"/>
    </row>
    <row r="23" spans="8:9">
      <c r="H23" s="46"/>
      <c r="I23" s="46"/>
    </row>
    <row r="24" spans="8:9">
      <c r="H24" s="46"/>
      <c r="I24" s="46"/>
    </row>
    <row r="25" spans="8:9">
      <c r="H25" s="46"/>
      <c r="I25" s="46"/>
    </row>
    <row r="26" spans="8:9">
      <c r="H26" s="46"/>
      <c r="I26" s="46"/>
    </row>
    <row r="27" spans="8:9">
      <c r="H27" s="46"/>
      <c r="I27" s="46"/>
    </row>
    <row r="28" spans="8:9">
      <c r="H28" s="46"/>
      <c r="I28" s="46"/>
    </row>
    <row r="29" spans="8:9">
      <c r="H29" s="46"/>
      <c r="I29" s="46"/>
    </row>
    <row r="30" spans="8:9">
      <c r="H30" s="46"/>
      <c r="I30" s="46"/>
    </row>
    <row r="31" spans="8:9">
      <c r="H31" s="46"/>
      <c r="I31" s="46"/>
    </row>
    <row r="32" spans="8:9">
      <c r="H32" s="46"/>
      <c r="I32" s="46"/>
    </row>
    <row r="33" spans="8:9">
      <c r="H33" s="46"/>
      <c r="I33" s="46"/>
    </row>
    <row r="34" spans="8:9">
      <c r="H34" s="46"/>
      <c r="I34" s="46"/>
    </row>
    <row r="35" spans="8:9">
      <c r="H35" s="46"/>
      <c r="I35" s="46"/>
    </row>
    <row r="36" spans="8:9">
      <c r="H36" s="46"/>
      <c r="I36" s="46"/>
    </row>
    <row r="37" spans="8:9">
      <c r="H37" s="46"/>
      <c r="I37" s="46"/>
    </row>
    <row r="38" spans="8:9">
      <c r="H38" s="46"/>
      <c r="I38" s="46"/>
    </row>
    <row r="39" spans="8:9">
      <c r="H39" s="46"/>
      <c r="I39" s="46"/>
    </row>
    <row r="40" spans="8:9">
      <c r="H40" s="46"/>
      <c r="I40" s="46"/>
    </row>
    <row r="41" spans="8:9">
      <c r="H41" s="46"/>
      <c r="I41" s="46"/>
    </row>
    <row r="42" spans="8:9">
      <c r="H42" s="46"/>
      <c r="I42" s="46"/>
    </row>
    <row r="43" spans="8:9">
      <c r="H43" s="46"/>
      <c r="I43" s="46"/>
    </row>
    <row r="44" spans="8:9">
      <c r="H44" s="46"/>
      <c r="I44" s="46"/>
    </row>
    <row r="45" spans="8:9">
      <c r="H45" s="46"/>
      <c r="I45" s="46"/>
    </row>
    <row r="46" spans="8:9">
      <c r="H46" s="46"/>
      <c r="I46" s="46"/>
    </row>
    <row r="47" spans="8:9">
      <c r="H47" s="46"/>
      <c r="I47" s="46"/>
    </row>
    <row r="48" spans="8:9">
      <c r="H48" s="46"/>
      <c r="I48" s="46"/>
    </row>
    <row r="49" spans="8:9">
      <c r="H49" s="46"/>
      <c r="I49" s="46"/>
    </row>
    <row r="50" spans="8:9">
      <c r="H50" s="46"/>
      <c r="I50" s="46"/>
    </row>
    <row r="51" spans="8:9">
      <c r="H51" s="46"/>
      <c r="I51" s="46"/>
    </row>
    <row r="52" spans="8:9">
      <c r="H52" s="46"/>
      <c r="I52" s="46"/>
    </row>
    <row r="53" spans="8:9">
      <c r="H53" s="46"/>
      <c r="I53" s="46"/>
    </row>
    <row r="54" spans="8:9">
      <c r="H54" s="46"/>
      <c r="I54" s="46"/>
    </row>
    <row r="55" spans="8:9">
      <c r="H55" s="46"/>
      <c r="I55" s="46"/>
    </row>
    <row r="56" spans="8:9">
      <c r="H56" s="46"/>
      <c r="I56" s="46"/>
    </row>
    <row r="57" spans="8:9">
      <c r="H57" s="46"/>
      <c r="I57" s="46"/>
    </row>
  </sheetData>
  <mergeCells count="4">
    <mergeCell ref="A1:F1"/>
    <mergeCell ref="A13:B13"/>
    <mergeCell ref="H2:I2"/>
    <mergeCell ref="H8:H9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7807B-0947-4942-9778-E580C03D589D}">
  <sheetPr>
    <tabColor theme="9" tint="-0.249977111117893"/>
  </sheetPr>
  <dimension ref="A1:I57"/>
  <sheetViews>
    <sheetView zoomScale="130" zoomScaleNormal="130" workbookViewId="0">
      <selection activeCell="H4" sqref="H4"/>
    </sheetView>
  </sheetViews>
  <sheetFormatPr defaultRowHeight="15"/>
  <cols>
    <col min="1" max="1" width="6" customWidth="1"/>
    <col min="2" max="2" width="15.7109375" customWidth="1"/>
    <col min="3" max="3" width="13.42578125" customWidth="1"/>
    <col min="4" max="4" width="16.140625" customWidth="1"/>
    <col min="5" max="5" width="11.42578125" customWidth="1"/>
    <col min="6" max="6" width="18.85546875" customWidth="1"/>
    <col min="7" max="7" width="3.7109375" customWidth="1"/>
    <col min="8" max="8" width="18.85546875" customWidth="1"/>
    <col min="9" max="9" width="13.85546875" customWidth="1"/>
  </cols>
  <sheetData>
    <row r="1" spans="1:9" ht="35.25" customHeight="1">
      <c r="A1" s="64" t="s">
        <v>71</v>
      </c>
      <c r="B1" s="64"/>
      <c r="C1" s="64"/>
      <c r="D1" s="64"/>
      <c r="E1" s="64"/>
      <c r="F1" s="64"/>
    </row>
    <row r="2" spans="1:9">
      <c r="A2" s="1" t="s">
        <v>72</v>
      </c>
      <c r="B2" s="1" t="s">
        <v>73</v>
      </c>
      <c r="C2" s="1" t="s">
        <v>74</v>
      </c>
      <c r="D2" s="1" t="s">
        <v>75</v>
      </c>
      <c r="E2" s="1" t="s">
        <v>76</v>
      </c>
      <c r="F2" s="1" t="s">
        <v>17</v>
      </c>
      <c r="H2" s="60" t="s">
        <v>17</v>
      </c>
    </row>
    <row r="3" spans="1:9">
      <c r="A3" s="35">
        <v>1</v>
      </c>
      <c r="B3" s="36" t="s">
        <v>88</v>
      </c>
      <c r="C3" s="37">
        <v>6999</v>
      </c>
      <c r="D3" s="38">
        <v>7348.95</v>
      </c>
      <c r="E3" s="39">
        <v>17</v>
      </c>
      <c r="F3" s="38">
        <f>C3*E3</f>
        <v>118983</v>
      </c>
      <c r="H3" s="38">
        <f>SUMPRODUCT(C3:C12,E3:E12)</f>
        <v>317161.29999999993</v>
      </c>
    </row>
    <row r="4" spans="1:9">
      <c r="A4" s="49">
        <v>2</v>
      </c>
      <c r="B4" s="50" t="s">
        <v>77</v>
      </c>
      <c r="C4" s="51">
        <v>9799</v>
      </c>
      <c r="D4" s="52">
        <v>10288.950000000001</v>
      </c>
      <c r="E4" s="53">
        <v>7</v>
      </c>
      <c r="F4" s="52">
        <f>C4*E4</f>
        <v>68593</v>
      </c>
    </row>
    <row r="5" spans="1:9">
      <c r="A5" s="35">
        <v>3</v>
      </c>
      <c r="B5" s="36" t="s">
        <v>78</v>
      </c>
      <c r="C5" s="37">
        <v>32.46</v>
      </c>
      <c r="D5" s="38">
        <v>38.951999999999998</v>
      </c>
      <c r="E5" s="39">
        <v>15</v>
      </c>
      <c r="F5" s="38">
        <f t="shared" ref="F5:F12" si="0">PRODUCT(C5,E5)</f>
        <v>486.90000000000003</v>
      </c>
    </row>
    <row r="6" spans="1:9">
      <c r="A6" s="49">
        <v>4</v>
      </c>
      <c r="B6" s="50" t="s">
        <v>79</v>
      </c>
      <c r="C6" s="51">
        <v>25.95</v>
      </c>
      <c r="D6" s="52">
        <v>31.14</v>
      </c>
      <c r="E6" s="53">
        <v>16</v>
      </c>
      <c r="F6" s="52">
        <f t="shared" si="0"/>
        <v>415.2</v>
      </c>
    </row>
    <row r="7" spans="1:9">
      <c r="A7" s="35">
        <v>5</v>
      </c>
      <c r="B7" s="36" t="s">
        <v>81</v>
      </c>
      <c r="C7" s="37">
        <v>345</v>
      </c>
      <c r="D7" s="38">
        <v>396.75</v>
      </c>
      <c r="E7" s="39">
        <v>12</v>
      </c>
      <c r="F7" s="38">
        <f t="shared" si="0"/>
        <v>4140</v>
      </c>
    </row>
    <row r="8" spans="1:9">
      <c r="A8" s="49">
        <v>6</v>
      </c>
      <c r="B8" s="50" t="s">
        <v>82</v>
      </c>
      <c r="C8" s="51">
        <v>850</v>
      </c>
      <c r="D8" s="52">
        <v>935</v>
      </c>
      <c r="E8" s="53">
        <v>5</v>
      </c>
      <c r="F8" s="52">
        <f t="shared" si="0"/>
        <v>4250</v>
      </c>
    </row>
    <row r="9" spans="1:9">
      <c r="A9" s="35">
        <v>7</v>
      </c>
      <c r="B9" s="36" t="s">
        <v>89</v>
      </c>
      <c r="C9" s="37">
        <v>4299</v>
      </c>
      <c r="D9" s="38">
        <v>4513.95</v>
      </c>
      <c r="E9" s="39">
        <v>23</v>
      </c>
      <c r="F9" s="38">
        <f t="shared" si="0"/>
        <v>98877</v>
      </c>
    </row>
    <row r="10" spans="1:9">
      <c r="A10" s="49">
        <v>8</v>
      </c>
      <c r="B10" s="50" t="s">
        <v>83</v>
      </c>
      <c r="C10" s="51">
        <v>1309.9000000000001</v>
      </c>
      <c r="D10" s="52">
        <v>1375.395</v>
      </c>
      <c r="E10" s="53">
        <v>12</v>
      </c>
      <c r="F10" s="52">
        <f t="shared" si="0"/>
        <v>15718.800000000001</v>
      </c>
    </row>
    <row r="11" spans="1:9">
      <c r="A11" s="35">
        <v>9</v>
      </c>
      <c r="B11" s="36" t="s">
        <v>84</v>
      </c>
      <c r="C11" s="37">
        <v>479.9</v>
      </c>
      <c r="D11" s="38">
        <v>551.88499999999999</v>
      </c>
      <c r="E11" s="39">
        <v>9</v>
      </c>
      <c r="F11" s="38">
        <f t="shared" si="0"/>
        <v>4319.0999999999995</v>
      </c>
    </row>
    <row r="12" spans="1:9" ht="15" customHeight="1">
      <c r="A12" s="49">
        <v>10</v>
      </c>
      <c r="B12" s="50" t="s">
        <v>85</v>
      </c>
      <c r="C12" s="51">
        <v>196.9</v>
      </c>
      <c r="D12" s="52">
        <v>226.435</v>
      </c>
      <c r="E12" s="53">
        <v>7</v>
      </c>
      <c r="F12" s="52">
        <f t="shared" si="0"/>
        <v>1378.3</v>
      </c>
      <c r="H12" s="59"/>
    </row>
    <row r="13" spans="1:9">
      <c r="A13" s="65" t="s">
        <v>86</v>
      </c>
      <c r="B13" s="66"/>
      <c r="C13" s="41"/>
      <c r="D13" s="42"/>
      <c r="E13" s="43">
        <f>SUM(E3:E12)</f>
        <v>123</v>
      </c>
      <c r="F13" s="54">
        <f>SUM(F3:F12)</f>
        <v>317161.29999999993</v>
      </c>
    </row>
    <row r="14" spans="1:9">
      <c r="H14" s="48"/>
      <c r="I14" s="46"/>
    </row>
    <row r="15" spans="1:9">
      <c r="E15" s="6"/>
      <c r="H15" s="46"/>
      <c r="I15" s="46"/>
    </row>
    <row r="16" spans="1:9">
      <c r="H16" s="46"/>
      <c r="I16" s="46"/>
    </row>
    <row r="17" spans="8:9">
      <c r="H17" s="46"/>
      <c r="I17" s="46"/>
    </row>
    <row r="18" spans="8:9">
      <c r="H18" s="46"/>
      <c r="I18" s="46"/>
    </row>
    <row r="19" spans="8:9">
      <c r="H19" s="46"/>
      <c r="I19" s="46"/>
    </row>
    <row r="20" spans="8:9">
      <c r="H20" s="46"/>
      <c r="I20" s="46"/>
    </row>
    <row r="21" spans="8:9">
      <c r="H21" s="46"/>
      <c r="I21" s="46"/>
    </row>
    <row r="22" spans="8:9">
      <c r="H22" s="46"/>
      <c r="I22" s="46"/>
    </row>
    <row r="23" spans="8:9">
      <c r="H23" s="46"/>
      <c r="I23" s="46"/>
    </row>
    <row r="24" spans="8:9">
      <c r="H24" s="46"/>
      <c r="I24" s="46"/>
    </row>
    <row r="25" spans="8:9">
      <c r="H25" s="46"/>
      <c r="I25" s="46"/>
    </row>
    <row r="26" spans="8:9">
      <c r="H26" s="46"/>
      <c r="I26" s="46"/>
    </row>
    <row r="27" spans="8:9">
      <c r="H27" s="46"/>
      <c r="I27" s="46"/>
    </row>
    <row r="28" spans="8:9">
      <c r="H28" s="46"/>
      <c r="I28" s="46"/>
    </row>
    <row r="29" spans="8:9">
      <c r="H29" s="46"/>
      <c r="I29" s="46"/>
    </row>
    <row r="30" spans="8:9">
      <c r="H30" s="46"/>
      <c r="I30" s="46"/>
    </row>
    <row r="31" spans="8:9">
      <c r="H31" s="46"/>
      <c r="I31" s="46"/>
    </row>
    <row r="32" spans="8:9">
      <c r="H32" s="46"/>
      <c r="I32" s="46"/>
    </row>
    <row r="33" spans="8:9">
      <c r="H33" s="46"/>
      <c r="I33" s="46"/>
    </row>
    <row r="34" spans="8:9">
      <c r="H34" s="46"/>
      <c r="I34" s="46"/>
    </row>
    <row r="35" spans="8:9">
      <c r="H35" s="46"/>
      <c r="I35" s="46"/>
    </row>
    <row r="36" spans="8:9">
      <c r="H36" s="46"/>
      <c r="I36" s="46"/>
    </row>
    <row r="37" spans="8:9">
      <c r="H37" s="46"/>
      <c r="I37" s="46"/>
    </row>
    <row r="38" spans="8:9">
      <c r="H38" s="46"/>
      <c r="I38" s="46"/>
    </row>
    <row r="39" spans="8:9">
      <c r="H39" s="46"/>
      <c r="I39" s="46"/>
    </row>
    <row r="40" spans="8:9">
      <c r="H40" s="46"/>
      <c r="I40" s="46"/>
    </row>
    <row r="41" spans="8:9">
      <c r="H41" s="46"/>
      <c r="I41" s="46"/>
    </row>
    <row r="42" spans="8:9">
      <c r="H42" s="46"/>
      <c r="I42" s="46"/>
    </row>
    <row r="43" spans="8:9">
      <c r="H43" s="46"/>
      <c r="I43" s="46"/>
    </row>
    <row r="44" spans="8:9">
      <c r="H44" s="46"/>
      <c r="I44" s="46"/>
    </row>
    <row r="45" spans="8:9">
      <c r="H45" s="46"/>
      <c r="I45" s="46"/>
    </row>
    <row r="46" spans="8:9">
      <c r="H46" s="46"/>
      <c r="I46" s="46"/>
    </row>
    <row r="47" spans="8:9">
      <c r="H47" s="46"/>
      <c r="I47" s="46"/>
    </row>
    <row r="48" spans="8:9">
      <c r="H48" s="46"/>
      <c r="I48" s="46"/>
    </row>
    <row r="49" spans="8:9">
      <c r="H49" s="46"/>
      <c r="I49" s="46"/>
    </row>
    <row r="50" spans="8:9">
      <c r="H50" s="46"/>
      <c r="I50" s="46"/>
    </row>
    <row r="51" spans="8:9">
      <c r="H51" s="46"/>
      <c r="I51" s="46"/>
    </row>
    <row r="52" spans="8:9">
      <c r="H52" s="46"/>
      <c r="I52" s="46"/>
    </row>
    <row r="53" spans="8:9">
      <c r="H53" s="46"/>
      <c r="I53" s="46"/>
    </row>
    <row r="54" spans="8:9">
      <c r="H54" s="46"/>
      <c r="I54" s="46"/>
    </row>
    <row r="55" spans="8:9">
      <c r="H55" s="46"/>
      <c r="I55" s="46"/>
    </row>
    <row r="56" spans="8:9">
      <c r="H56" s="46"/>
      <c r="I56" s="46"/>
    </row>
    <row r="57" spans="8:9">
      <c r="H57" s="46"/>
      <c r="I57" s="46"/>
    </row>
  </sheetData>
  <mergeCells count="2">
    <mergeCell ref="A1:F1"/>
    <mergeCell ref="A13:B13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BAED89-4EE2-49D2-81DA-04296993FA21}">
  <sheetPr>
    <tabColor theme="9" tint="0.39997558519241921"/>
  </sheetPr>
  <dimension ref="A1:K38"/>
  <sheetViews>
    <sheetView zoomScale="130" zoomScaleNormal="130" workbookViewId="0">
      <selection activeCell="E3" sqref="E3"/>
    </sheetView>
  </sheetViews>
  <sheetFormatPr defaultRowHeight="15"/>
  <cols>
    <col min="1" max="1" width="12.42578125" customWidth="1"/>
    <col min="2" max="2" width="20.7109375" customWidth="1"/>
    <col min="3" max="3" width="6.85546875" style="29" bestFit="1" customWidth="1"/>
    <col min="4" max="4" width="19.5703125" style="26" customWidth="1"/>
    <col min="5" max="5" width="16.7109375" style="29" customWidth="1"/>
    <col min="6" max="6" width="6.42578125" style="29" bestFit="1" customWidth="1"/>
    <col min="7" max="7" width="3.7109375" customWidth="1"/>
    <col min="8" max="8" width="6.85546875" bestFit="1" customWidth="1"/>
    <col min="9" max="9" width="17.42578125" bestFit="1" customWidth="1"/>
    <col min="10" max="10" width="6.42578125" bestFit="1" customWidth="1"/>
    <col min="11" max="11" width="15.28515625" customWidth="1"/>
  </cols>
  <sheetData>
    <row r="1" spans="1:11" ht="36" customHeight="1">
      <c r="A1" s="61" t="s">
        <v>0</v>
      </c>
      <c r="B1" s="61"/>
      <c r="C1" s="61"/>
      <c r="D1" s="61"/>
      <c r="E1" s="61"/>
      <c r="F1" s="28"/>
    </row>
    <row r="2" spans="1:11" ht="15" customHeight="1">
      <c r="A2" s="1" t="s">
        <v>13</v>
      </c>
      <c r="B2" s="1" t="s">
        <v>14</v>
      </c>
      <c r="C2" s="14" t="s">
        <v>52</v>
      </c>
      <c r="D2" s="24" t="s">
        <v>53</v>
      </c>
      <c r="E2" s="14" t="s">
        <v>17</v>
      </c>
      <c r="F2" s="14" t="s">
        <v>91</v>
      </c>
      <c r="H2" s="14" t="s">
        <v>52</v>
      </c>
      <c r="I2" s="24" t="s">
        <v>53</v>
      </c>
      <c r="J2" s="24" t="s">
        <v>91</v>
      </c>
      <c r="K2" s="18" t="s">
        <v>86</v>
      </c>
    </row>
    <row r="3" spans="1:11">
      <c r="A3" s="13">
        <v>43252</v>
      </c>
      <c r="B3" t="s">
        <v>19</v>
      </c>
      <c r="C3" s="23" t="s">
        <v>54</v>
      </c>
      <c r="D3" s="25" t="s">
        <v>55</v>
      </c>
      <c r="E3" s="12">
        <v>1499.96</v>
      </c>
      <c r="F3" s="12" t="s">
        <v>93</v>
      </c>
      <c r="H3" s="27" t="s">
        <v>54</v>
      </c>
      <c r="I3" s="32" t="s">
        <v>55</v>
      </c>
      <c r="J3" s="32" t="s">
        <v>93</v>
      </c>
      <c r="K3" s="30">
        <f>SUMIFS($E$3:$E$32,$C$3:$C$32,H3,$D$3:$D$32,I3,$F$3:$F$32,J3)</f>
        <v>1499.96</v>
      </c>
    </row>
    <row r="4" spans="1:11">
      <c r="A4" s="13">
        <v>43253</v>
      </c>
      <c r="B4" t="s">
        <v>20</v>
      </c>
      <c r="C4" s="23" t="s">
        <v>54</v>
      </c>
      <c r="D4" s="26" t="s">
        <v>62</v>
      </c>
      <c r="E4" s="12">
        <v>1750</v>
      </c>
      <c r="F4" s="12" t="s">
        <v>92</v>
      </c>
      <c r="H4" s="27" t="s">
        <v>54</v>
      </c>
      <c r="I4" s="32" t="s">
        <v>55</v>
      </c>
      <c r="J4" s="32" t="s">
        <v>92</v>
      </c>
      <c r="K4" s="30">
        <f>SUMIFS($E$3:$E$32,$C$3:$C$32,H4,$D$3:$D$32,I4,$F$3:$F$32,J4)</f>
        <v>1749.9999999999991</v>
      </c>
    </row>
    <row r="5" spans="1:11">
      <c r="A5" s="13">
        <v>43254</v>
      </c>
      <c r="B5" t="s">
        <v>21</v>
      </c>
      <c r="C5" s="23" t="s">
        <v>54</v>
      </c>
      <c r="D5" s="26" t="s">
        <v>63</v>
      </c>
      <c r="E5" s="12">
        <v>2499.98</v>
      </c>
      <c r="F5" s="12" t="s">
        <v>93</v>
      </c>
      <c r="H5" s="27" t="s">
        <v>54</v>
      </c>
      <c r="I5" s="32" t="s">
        <v>62</v>
      </c>
      <c r="J5" s="32" t="s">
        <v>93</v>
      </c>
      <c r="K5" s="30">
        <f>SUMIFS($E$3:$E$32,$C$3:$C$32,H5,$D$3:$D$32,I5,$F$3:$F$32,J5)</f>
        <v>0</v>
      </c>
    </row>
    <row r="6" spans="1:11">
      <c r="A6" s="13">
        <v>43255</v>
      </c>
      <c r="B6" t="s">
        <v>22</v>
      </c>
      <c r="C6" s="23" t="s">
        <v>56</v>
      </c>
      <c r="D6" s="25" t="s">
        <v>57</v>
      </c>
      <c r="E6" s="12">
        <v>2200</v>
      </c>
      <c r="F6" s="12" t="s">
        <v>93</v>
      </c>
      <c r="H6" s="27" t="s">
        <v>54</v>
      </c>
      <c r="I6" s="32" t="s">
        <v>62</v>
      </c>
      <c r="J6" s="32" t="s">
        <v>92</v>
      </c>
      <c r="K6" s="30">
        <f t="shared" ref="K6:K10" si="0">SUMIFS($E$3:$E$32,$C$3:$C$32,H6,$D$3:$D$32,I6,$F$3:$F$32,J6)</f>
        <v>3250</v>
      </c>
    </row>
    <row r="7" spans="1:11">
      <c r="A7" s="13">
        <v>43256</v>
      </c>
      <c r="B7" t="s">
        <v>23</v>
      </c>
      <c r="C7" s="23" t="s">
        <v>58</v>
      </c>
      <c r="D7" s="25" t="s">
        <v>59</v>
      </c>
      <c r="E7" s="12">
        <v>2350</v>
      </c>
      <c r="F7" s="12" t="s">
        <v>92</v>
      </c>
      <c r="H7" s="27" t="s">
        <v>54</v>
      </c>
      <c r="I7" s="32" t="s">
        <v>63</v>
      </c>
      <c r="J7" s="32" t="s">
        <v>93</v>
      </c>
      <c r="K7" s="30">
        <f t="shared" si="0"/>
        <v>5299.98</v>
      </c>
    </row>
    <row r="8" spans="1:11">
      <c r="A8" s="13">
        <v>43257</v>
      </c>
      <c r="B8" t="s">
        <v>24</v>
      </c>
      <c r="C8" s="23" t="s">
        <v>60</v>
      </c>
      <c r="D8" s="25" t="s">
        <v>61</v>
      </c>
      <c r="E8" s="12">
        <v>2300</v>
      </c>
      <c r="F8" s="12" t="s">
        <v>93</v>
      </c>
      <c r="H8" s="27" t="s">
        <v>54</v>
      </c>
      <c r="I8" s="32" t="s">
        <v>63</v>
      </c>
      <c r="J8" s="32" t="s">
        <v>92</v>
      </c>
      <c r="K8" s="30">
        <f>SUMIFS($E$3:$E$32,$C$3:$C$32,H8,$D$3:$D$32,I8,$F$3:$F$32,J8)</f>
        <v>0</v>
      </c>
    </row>
    <row r="9" spans="1:11">
      <c r="A9" s="13">
        <v>43258</v>
      </c>
      <c r="B9" t="s">
        <v>25</v>
      </c>
      <c r="C9" s="23" t="s">
        <v>60</v>
      </c>
      <c r="D9" s="25" t="s">
        <v>64</v>
      </c>
      <c r="E9" s="12">
        <v>1800</v>
      </c>
      <c r="F9" s="12" t="s">
        <v>93</v>
      </c>
      <c r="H9" s="27" t="s">
        <v>54</v>
      </c>
      <c r="I9" s="32" t="s">
        <v>67</v>
      </c>
      <c r="J9" s="32" t="s">
        <v>93</v>
      </c>
      <c r="K9" s="30">
        <f t="shared" si="0"/>
        <v>1750</v>
      </c>
    </row>
    <row r="10" spans="1:11">
      <c r="A10" s="13">
        <v>43259</v>
      </c>
      <c r="B10" t="s">
        <v>26</v>
      </c>
      <c r="C10" s="23" t="s">
        <v>58</v>
      </c>
      <c r="D10" s="25" t="s">
        <v>65</v>
      </c>
      <c r="E10" s="12">
        <v>900</v>
      </c>
      <c r="F10" s="12" t="s">
        <v>93</v>
      </c>
      <c r="H10" s="27" t="s">
        <v>54</v>
      </c>
      <c r="I10" s="32" t="s">
        <v>67</v>
      </c>
      <c r="J10" s="32" t="s">
        <v>92</v>
      </c>
      <c r="K10" s="30">
        <f t="shared" si="0"/>
        <v>3249.94</v>
      </c>
    </row>
    <row r="11" spans="1:11">
      <c r="A11" s="13">
        <v>43260</v>
      </c>
      <c r="B11" t="s">
        <v>27</v>
      </c>
      <c r="C11" s="23" t="s">
        <v>56</v>
      </c>
      <c r="D11" s="25" t="s">
        <v>66</v>
      </c>
      <c r="E11" s="12">
        <v>2799.96</v>
      </c>
      <c r="F11" s="12" t="s">
        <v>92</v>
      </c>
    </row>
    <row r="12" spans="1:11">
      <c r="A12" s="13">
        <v>43261</v>
      </c>
      <c r="B12" t="s">
        <v>28</v>
      </c>
      <c r="C12" s="23" t="s">
        <v>54</v>
      </c>
      <c r="D12" s="25" t="s">
        <v>67</v>
      </c>
      <c r="E12" s="12">
        <v>1499.94</v>
      </c>
      <c r="F12" s="12" t="s">
        <v>92</v>
      </c>
    </row>
    <row r="13" spans="1:11">
      <c r="A13" s="13">
        <v>43262</v>
      </c>
      <c r="B13" t="s">
        <v>29</v>
      </c>
      <c r="C13" s="23" t="s">
        <v>54</v>
      </c>
      <c r="D13" s="25" t="s">
        <v>67</v>
      </c>
      <c r="E13" s="12">
        <v>1750</v>
      </c>
      <c r="F13" s="12" t="s">
        <v>93</v>
      </c>
      <c r="K13" s="12"/>
    </row>
    <row r="14" spans="1:11">
      <c r="A14" s="13">
        <v>43263</v>
      </c>
      <c r="B14" t="s">
        <v>30</v>
      </c>
      <c r="C14" s="23" t="s">
        <v>56</v>
      </c>
      <c r="D14" s="25" t="s">
        <v>66</v>
      </c>
      <c r="E14" s="12">
        <v>2350</v>
      </c>
      <c r="F14" s="12" t="s">
        <v>92</v>
      </c>
      <c r="K14" s="12"/>
    </row>
    <row r="15" spans="1:11">
      <c r="A15" s="13">
        <v>43264</v>
      </c>
      <c r="B15" t="s">
        <v>31</v>
      </c>
      <c r="C15" s="23" t="s">
        <v>58</v>
      </c>
      <c r="D15" s="25" t="s">
        <v>65</v>
      </c>
      <c r="E15" s="12">
        <v>2199.96</v>
      </c>
      <c r="F15" s="12" t="s">
        <v>93</v>
      </c>
    </row>
    <row r="16" spans="1:11">
      <c r="A16" s="13">
        <v>43265</v>
      </c>
      <c r="B16" t="s">
        <v>32</v>
      </c>
      <c r="C16" s="23" t="s">
        <v>60</v>
      </c>
      <c r="D16" s="25" t="s">
        <v>64</v>
      </c>
      <c r="E16" s="12">
        <v>2350</v>
      </c>
      <c r="F16" s="12" t="s">
        <v>93</v>
      </c>
    </row>
    <row r="17" spans="1:6">
      <c r="A17" s="13">
        <v>43266</v>
      </c>
      <c r="B17" t="s">
        <v>33</v>
      </c>
      <c r="C17" s="23" t="s">
        <v>60</v>
      </c>
      <c r="D17" s="25" t="s">
        <v>61</v>
      </c>
      <c r="E17" s="12">
        <v>2299.92</v>
      </c>
      <c r="F17" s="12" t="s">
        <v>92</v>
      </c>
    </row>
    <row r="18" spans="1:6">
      <c r="A18" s="13">
        <v>43267</v>
      </c>
      <c r="B18" t="s">
        <v>34</v>
      </c>
      <c r="C18" s="23" t="s">
        <v>58</v>
      </c>
      <c r="D18" s="25" t="s">
        <v>59</v>
      </c>
      <c r="E18" s="12">
        <v>1800</v>
      </c>
      <c r="F18" s="12" t="s">
        <v>93</v>
      </c>
    </row>
    <row r="19" spans="1:6">
      <c r="A19" s="13">
        <v>43268</v>
      </c>
      <c r="B19" t="s">
        <v>35</v>
      </c>
      <c r="C19" s="23" t="s">
        <v>56</v>
      </c>
      <c r="D19" s="25" t="s">
        <v>57</v>
      </c>
      <c r="E19" s="12">
        <v>900</v>
      </c>
      <c r="F19" s="12" t="s">
        <v>93</v>
      </c>
    </row>
    <row r="20" spans="1:6">
      <c r="A20" s="13">
        <v>43269</v>
      </c>
      <c r="B20" t="s">
        <v>36</v>
      </c>
      <c r="C20" s="23" t="s">
        <v>54</v>
      </c>
      <c r="D20" s="25" t="s">
        <v>63</v>
      </c>
      <c r="E20" s="12">
        <v>2800</v>
      </c>
      <c r="F20" s="12" t="s">
        <v>93</v>
      </c>
    </row>
    <row r="21" spans="1:6">
      <c r="A21" s="13">
        <v>43270</v>
      </c>
      <c r="B21" t="s">
        <v>37</v>
      </c>
      <c r="C21" s="23" t="s">
        <v>54</v>
      </c>
      <c r="D21" s="25" t="s">
        <v>62</v>
      </c>
      <c r="E21" s="12">
        <v>1500</v>
      </c>
      <c r="F21" s="12" t="s">
        <v>92</v>
      </c>
    </row>
    <row r="22" spans="1:6">
      <c r="A22" s="13">
        <v>43271</v>
      </c>
      <c r="B22" t="s">
        <v>38</v>
      </c>
      <c r="C22" s="23" t="s">
        <v>54</v>
      </c>
      <c r="D22" s="25" t="s">
        <v>55</v>
      </c>
      <c r="E22" s="12">
        <v>1749.9999999999991</v>
      </c>
      <c r="F22" s="12" t="s">
        <v>92</v>
      </c>
    </row>
    <row r="23" spans="1:6">
      <c r="A23" s="13">
        <v>43272</v>
      </c>
      <c r="B23" t="s">
        <v>39</v>
      </c>
      <c r="C23" s="23" t="s">
        <v>56</v>
      </c>
      <c r="D23" s="25" t="s">
        <v>66</v>
      </c>
      <c r="E23" s="12">
        <v>2499.96</v>
      </c>
      <c r="F23" s="12" t="s">
        <v>93</v>
      </c>
    </row>
    <row r="24" spans="1:6">
      <c r="A24" s="13">
        <v>43273</v>
      </c>
      <c r="B24" t="s">
        <v>40</v>
      </c>
      <c r="C24" s="23" t="s">
        <v>58</v>
      </c>
      <c r="D24" s="25" t="s">
        <v>65</v>
      </c>
      <c r="E24" s="12">
        <v>2199.96</v>
      </c>
      <c r="F24" s="12" t="s">
        <v>92</v>
      </c>
    </row>
    <row r="25" spans="1:6">
      <c r="A25" s="13">
        <v>43274</v>
      </c>
      <c r="B25" t="s">
        <v>41</v>
      </c>
      <c r="C25" s="23" t="s">
        <v>60</v>
      </c>
      <c r="D25" s="25" t="s">
        <v>64</v>
      </c>
      <c r="E25" s="12">
        <v>2349.9699999999998</v>
      </c>
      <c r="F25" s="12" t="s">
        <v>93</v>
      </c>
    </row>
    <row r="26" spans="1:6">
      <c r="A26" s="13">
        <v>43275</v>
      </c>
      <c r="B26" t="s">
        <v>42</v>
      </c>
      <c r="C26" s="23" t="s">
        <v>60</v>
      </c>
      <c r="D26" s="25" t="s">
        <v>61</v>
      </c>
      <c r="E26" s="12">
        <v>2300</v>
      </c>
      <c r="F26" s="12" t="s">
        <v>93</v>
      </c>
    </row>
    <row r="27" spans="1:6">
      <c r="A27" s="13">
        <v>43276</v>
      </c>
      <c r="B27" t="s">
        <v>43</v>
      </c>
      <c r="C27" s="23" t="s">
        <v>58</v>
      </c>
      <c r="D27" s="25" t="s">
        <v>59</v>
      </c>
      <c r="E27" s="12">
        <v>1799.98</v>
      </c>
      <c r="F27" s="12" t="s">
        <v>92</v>
      </c>
    </row>
    <row r="28" spans="1:6">
      <c r="A28" s="13">
        <v>43277</v>
      </c>
      <c r="B28" t="s">
        <v>44</v>
      </c>
      <c r="C28" s="23" t="s">
        <v>60</v>
      </c>
      <c r="D28" s="25" t="s">
        <v>64</v>
      </c>
      <c r="E28" s="12">
        <v>900</v>
      </c>
      <c r="F28" s="12" t="s">
        <v>93</v>
      </c>
    </row>
    <row r="29" spans="1:6">
      <c r="A29" s="13">
        <v>43278</v>
      </c>
      <c r="B29" t="s">
        <v>45</v>
      </c>
      <c r="C29" s="23" t="s">
        <v>58</v>
      </c>
      <c r="D29" s="25" t="s">
        <v>65</v>
      </c>
      <c r="E29" s="12">
        <v>2800</v>
      </c>
      <c r="F29" s="12" t="s">
        <v>93</v>
      </c>
    </row>
    <row r="30" spans="1:6">
      <c r="A30" s="13">
        <v>43279</v>
      </c>
      <c r="B30" t="s">
        <v>46</v>
      </c>
      <c r="C30" s="23" t="s">
        <v>56</v>
      </c>
      <c r="D30" s="25" t="s">
        <v>66</v>
      </c>
      <c r="E30" s="12">
        <v>1500</v>
      </c>
      <c r="F30" s="12" t="s">
        <v>93</v>
      </c>
    </row>
    <row r="31" spans="1:6">
      <c r="A31" s="13">
        <v>43280</v>
      </c>
      <c r="B31" t="s">
        <v>47</v>
      </c>
      <c r="C31" s="23" t="s">
        <v>54</v>
      </c>
      <c r="D31" s="25" t="s">
        <v>67</v>
      </c>
      <c r="E31" s="12">
        <v>1750</v>
      </c>
      <c r="F31" s="12" t="s">
        <v>92</v>
      </c>
    </row>
    <row r="32" spans="1:6">
      <c r="A32" s="13">
        <v>43281</v>
      </c>
      <c r="B32" t="s">
        <v>48</v>
      </c>
      <c r="C32" s="23" t="s">
        <v>60</v>
      </c>
      <c r="D32" s="25" t="s">
        <v>61</v>
      </c>
      <c r="E32" s="12">
        <v>2500</v>
      </c>
      <c r="F32" s="12" t="s">
        <v>92</v>
      </c>
    </row>
    <row r="33" spans="3:6">
      <c r="C33" s="16"/>
      <c r="E33" s="17"/>
      <c r="F33" s="17"/>
    </row>
    <row r="34" spans="3:6">
      <c r="C34" s="16"/>
      <c r="E34" s="17"/>
      <c r="F34" s="17"/>
    </row>
    <row r="35" spans="3:6">
      <c r="C35" s="16"/>
      <c r="E35" s="17"/>
      <c r="F35" s="17"/>
    </row>
    <row r="36" spans="3:6">
      <c r="C36" s="16"/>
      <c r="E36" s="17"/>
      <c r="F36" s="17"/>
    </row>
    <row r="37" spans="3:6">
      <c r="C37" s="16"/>
      <c r="E37" s="17"/>
      <c r="F37" s="17"/>
    </row>
    <row r="38" spans="3:6">
      <c r="C38" s="16"/>
      <c r="E38" s="17"/>
      <c r="F38" s="17"/>
    </row>
  </sheetData>
  <mergeCells count="1">
    <mergeCell ref="A1:E1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8607B8-F246-48D0-961B-A45DFDEA4D15}">
  <sheetPr>
    <tabColor theme="9" tint="0.59999389629810485"/>
  </sheetPr>
  <dimension ref="A1:H38"/>
  <sheetViews>
    <sheetView zoomScale="130" zoomScaleNormal="130" workbookViewId="0">
      <selection activeCell="F9" sqref="F9"/>
    </sheetView>
  </sheetViews>
  <sheetFormatPr defaultRowHeight="15"/>
  <cols>
    <col min="1" max="1" width="12.42578125" customWidth="1"/>
    <col min="2" max="2" width="22.5703125" customWidth="1"/>
    <col min="3" max="3" width="9.28515625" style="10" bestFit="1" customWidth="1"/>
    <col min="4" max="4" width="11.28515625" style="10" bestFit="1" customWidth="1"/>
    <col min="5" max="5" width="8.42578125" style="15" bestFit="1" customWidth="1"/>
    <col min="6" max="6" width="12.7109375" style="10" customWidth="1"/>
    <col min="7" max="7" width="16.7109375" style="10" customWidth="1"/>
    <col min="8" max="8" width="13.140625" style="19" customWidth="1"/>
    <col min="9" max="10" width="15" bestFit="1" customWidth="1"/>
  </cols>
  <sheetData>
    <row r="1" spans="1:8" ht="36" customHeight="1">
      <c r="A1" s="61" t="s">
        <v>0</v>
      </c>
      <c r="B1" s="61"/>
      <c r="C1" s="61"/>
      <c r="D1" s="61"/>
      <c r="E1" s="61"/>
      <c r="F1" s="61"/>
      <c r="G1" s="61"/>
      <c r="H1" s="61"/>
    </row>
    <row r="2" spans="1:8" ht="15" customHeight="1">
      <c r="A2" s="1" t="s">
        <v>13</v>
      </c>
      <c r="B2" s="1" t="s">
        <v>14</v>
      </c>
      <c r="C2" s="14" t="s">
        <v>15</v>
      </c>
      <c r="D2" s="14" t="s">
        <v>16</v>
      </c>
      <c r="E2" s="20" t="s">
        <v>49</v>
      </c>
      <c r="F2" s="14" t="s">
        <v>50</v>
      </c>
      <c r="G2" s="14" t="s">
        <v>17</v>
      </c>
      <c r="H2" s="18" t="s">
        <v>18</v>
      </c>
    </row>
    <row r="3" spans="1:8">
      <c r="A3" s="13">
        <v>43252</v>
      </c>
      <c r="B3" t="s">
        <v>19</v>
      </c>
      <c r="C3" s="16">
        <v>7</v>
      </c>
      <c r="D3" s="17">
        <v>214.28</v>
      </c>
      <c r="E3" s="15">
        <v>3</v>
      </c>
      <c r="F3" s="17">
        <f>IFERROR(D3/E3,0)</f>
        <v>71.426666666666662</v>
      </c>
      <c r="G3" s="12">
        <f>D3*C3+F3*C3</f>
        <v>1999.9466666666667</v>
      </c>
      <c r="H3" s="19" t="s">
        <v>7</v>
      </c>
    </row>
    <row r="4" spans="1:8">
      <c r="A4" s="13">
        <v>43253</v>
      </c>
      <c r="B4" t="s">
        <v>20</v>
      </c>
      <c r="C4" s="16">
        <v>5</v>
      </c>
      <c r="D4" s="17">
        <v>350</v>
      </c>
      <c r="E4" s="15">
        <v>2</v>
      </c>
      <c r="F4" s="17">
        <f t="shared" ref="F4:F32" si="0">IFERROR(D4/E4,0)</f>
        <v>175</v>
      </c>
      <c r="G4" s="12">
        <f t="shared" ref="G4:G32" si="1">D4*C4+F4*C4</f>
        <v>2625</v>
      </c>
      <c r="H4" s="19" t="s">
        <v>8</v>
      </c>
    </row>
    <row r="5" spans="1:8">
      <c r="A5" s="13">
        <v>43254</v>
      </c>
      <c r="B5" t="s">
        <v>21</v>
      </c>
      <c r="C5" s="16">
        <v>14</v>
      </c>
      <c r="D5" s="17">
        <v>178.57</v>
      </c>
      <c r="E5" s="15">
        <v>0</v>
      </c>
      <c r="F5" s="17">
        <f>IFERROR(D5/E5,0)</f>
        <v>0</v>
      </c>
      <c r="G5" s="12">
        <f t="shared" si="1"/>
        <v>2499.98</v>
      </c>
      <c r="H5" s="19" t="s">
        <v>9</v>
      </c>
    </row>
    <row r="6" spans="1:8">
      <c r="A6" s="13">
        <v>43255</v>
      </c>
      <c r="B6" t="s">
        <v>22</v>
      </c>
      <c r="C6" s="16">
        <v>10</v>
      </c>
      <c r="D6" s="17">
        <v>220</v>
      </c>
      <c r="E6" s="15">
        <v>3</v>
      </c>
      <c r="F6" s="17">
        <f t="shared" si="0"/>
        <v>73.333333333333329</v>
      </c>
      <c r="G6" s="12">
        <f t="shared" si="1"/>
        <v>2933.333333333333</v>
      </c>
      <c r="H6" s="19" t="s">
        <v>10</v>
      </c>
    </row>
    <row r="7" spans="1:8">
      <c r="A7" s="13">
        <v>43256</v>
      </c>
      <c r="B7" t="s">
        <v>23</v>
      </c>
      <c r="C7" s="16">
        <v>4</v>
      </c>
      <c r="D7" s="17">
        <v>587.5</v>
      </c>
      <c r="E7" s="15">
        <v>3</v>
      </c>
      <c r="F7" s="17">
        <f t="shared" si="0"/>
        <v>195.83333333333334</v>
      </c>
      <c r="G7" s="12">
        <f t="shared" si="1"/>
        <v>3133.3333333333335</v>
      </c>
      <c r="H7" s="19" t="s">
        <v>7</v>
      </c>
    </row>
    <row r="8" spans="1:8">
      <c r="A8" s="13">
        <v>43257</v>
      </c>
      <c r="B8" t="s">
        <v>24</v>
      </c>
      <c r="C8" s="16">
        <v>8</v>
      </c>
      <c r="D8" s="17">
        <v>287.5</v>
      </c>
      <c r="E8" s="15">
        <v>2</v>
      </c>
      <c r="F8" s="17">
        <f t="shared" si="0"/>
        <v>143.75</v>
      </c>
      <c r="G8" s="12">
        <f t="shared" si="1"/>
        <v>3450</v>
      </c>
      <c r="H8" s="19" t="s">
        <v>8</v>
      </c>
    </row>
    <row r="9" spans="1:8">
      <c r="A9" s="13">
        <v>43258</v>
      </c>
      <c r="B9" t="s">
        <v>25</v>
      </c>
      <c r="C9" s="16">
        <v>6</v>
      </c>
      <c r="D9" s="17">
        <v>300</v>
      </c>
      <c r="E9" s="15">
        <v>0</v>
      </c>
      <c r="F9" s="17">
        <f t="shared" si="0"/>
        <v>0</v>
      </c>
      <c r="G9" s="12">
        <f t="shared" si="1"/>
        <v>1800</v>
      </c>
      <c r="H9" s="19" t="s">
        <v>9</v>
      </c>
    </row>
    <row r="10" spans="1:8">
      <c r="A10" s="13">
        <v>43259</v>
      </c>
      <c r="B10" t="s">
        <v>26</v>
      </c>
      <c r="C10" s="16">
        <v>3</v>
      </c>
      <c r="D10" s="17">
        <v>300</v>
      </c>
      <c r="E10" s="15">
        <v>3</v>
      </c>
      <c r="F10" s="17">
        <f t="shared" si="0"/>
        <v>100</v>
      </c>
      <c r="G10" s="12">
        <f t="shared" si="1"/>
        <v>1200</v>
      </c>
      <c r="H10" s="19" t="s">
        <v>10</v>
      </c>
    </row>
    <row r="11" spans="1:8">
      <c r="A11" s="13">
        <v>43260</v>
      </c>
      <c r="B11" t="s">
        <v>27</v>
      </c>
      <c r="C11" s="16">
        <v>12</v>
      </c>
      <c r="D11" s="17">
        <v>233.33</v>
      </c>
      <c r="E11" s="15">
        <v>3</v>
      </c>
      <c r="F11" s="17">
        <f t="shared" si="0"/>
        <v>77.776666666666671</v>
      </c>
      <c r="G11" s="12">
        <f t="shared" si="1"/>
        <v>3733.28</v>
      </c>
      <c r="H11" s="19" t="s">
        <v>7</v>
      </c>
    </row>
    <row r="12" spans="1:8">
      <c r="A12" s="13">
        <v>43261</v>
      </c>
      <c r="B12" t="s">
        <v>28</v>
      </c>
      <c r="C12" s="16">
        <v>9</v>
      </c>
      <c r="D12" s="17">
        <v>166.66</v>
      </c>
      <c r="E12" s="15">
        <v>2</v>
      </c>
      <c r="F12" s="17">
        <f t="shared" si="0"/>
        <v>83.33</v>
      </c>
      <c r="G12" s="12">
        <f t="shared" si="1"/>
        <v>2249.91</v>
      </c>
      <c r="H12" s="19" t="s">
        <v>8</v>
      </c>
    </row>
    <row r="13" spans="1:8">
      <c r="A13" s="13">
        <v>43262</v>
      </c>
      <c r="B13" t="s">
        <v>29</v>
      </c>
      <c r="C13" s="16">
        <v>7</v>
      </c>
      <c r="D13" s="17">
        <v>250</v>
      </c>
      <c r="E13" s="15">
        <v>0</v>
      </c>
      <c r="F13" s="17">
        <f t="shared" si="0"/>
        <v>0</v>
      </c>
      <c r="G13" s="12">
        <f t="shared" si="1"/>
        <v>1750</v>
      </c>
      <c r="H13" s="19" t="s">
        <v>9</v>
      </c>
    </row>
    <row r="14" spans="1:8">
      <c r="A14" s="13">
        <v>43263</v>
      </c>
      <c r="B14" t="s">
        <v>30</v>
      </c>
      <c r="C14" s="16">
        <v>4</v>
      </c>
      <c r="D14" s="17">
        <v>587.5</v>
      </c>
      <c r="E14" s="15">
        <v>3</v>
      </c>
      <c r="F14" s="17">
        <f t="shared" si="0"/>
        <v>195.83333333333334</v>
      </c>
      <c r="G14" s="12">
        <f t="shared" si="1"/>
        <v>3133.3333333333335</v>
      </c>
      <c r="H14" s="19" t="s">
        <v>10</v>
      </c>
    </row>
    <row r="15" spans="1:8">
      <c r="A15" s="13">
        <v>43264</v>
      </c>
      <c r="B15" t="s">
        <v>31</v>
      </c>
      <c r="C15" s="16">
        <v>7</v>
      </c>
      <c r="D15" s="17">
        <v>314.27999999999997</v>
      </c>
      <c r="E15" s="15">
        <v>3</v>
      </c>
      <c r="F15" s="17">
        <f t="shared" si="0"/>
        <v>104.75999999999999</v>
      </c>
      <c r="G15" s="12">
        <f t="shared" si="1"/>
        <v>2933.2799999999997</v>
      </c>
      <c r="H15" s="19" t="s">
        <v>7</v>
      </c>
    </row>
    <row r="16" spans="1:8">
      <c r="A16" s="13">
        <v>43265</v>
      </c>
      <c r="B16" t="s">
        <v>32</v>
      </c>
      <c r="C16" s="16">
        <v>5</v>
      </c>
      <c r="D16" s="17">
        <v>470</v>
      </c>
      <c r="E16" s="15">
        <v>2</v>
      </c>
      <c r="F16" s="17">
        <f t="shared" si="0"/>
        <v>235</v>
      </c>
      <c r="G16" s="12">
        <f t="shared" si="1"/>
        <v>3525</v>
      </c>
      <c r="H16" s="19" t="s">
        <v>8</v>
      </c>
    </row>
    <row r="17" spans="1:8">
      <c r="A17" s="13">
        <v>43266</v>
      </c>
      <c r="B17" t="s">
        <v>33</v>
      </c>
      <c r="C17" s="16">
        <v>14</v>
      </c>
      <c r="D17" s="17">
        <v>164.28</v>
      </c>
      <c r="E17" s="15">
        <v>0</v>
      </c>
      <c r="F17" s="17">
        <f t="shared" si="0"/>
        <v>0</v>
      </c>
      <c r="G17" s="12">
        <f t="shared" si="1"/>
        <v>2299.92</v>
      </c>
      <c r="H17" s="19" t="s">
        <v>9</v>
      </c>
    </row>
    <row r="18" spans="1:8">
      <c r="A18" s="13">
        <v>43267</v>
      </c>
      <c r="B18" t="s">
        <v>34</v>
      </c>
      <c r="C18" s="16">
        <v>10</v>
      </c>
      <c r="D18" s="17">
        <v>180</v>
      </c>
      <c r="E18" s="15">
        <v>3</v>
      </c>
      <c r="F18" s="17">
        <f t="shared" si="0"/>
        <v>60</v>
      </c>
      <c r="G18" s="12">
        <f t="shared" si="1"/>
        <v>2400</v>
      </c>
      <c r="H18" s="19" t="s">
        <v>10</v>
      </c>
    </row>
    <row r="19" spans="1:8">
      <c r="A19" s="13">
        <v>43268</v>
      </c>
      <c r="B19" t="s">
        <v>35</v>
      </c>
      <c r="C19" s="16">
        <v>4</v>
      </c>
      <c r="D19" s="17">
        <v>225</v>
      </c>
      <c r="E19" s="15">
        <v>3</v>
      </c>
      <c r="F19" s="17">
        <f t="shared" si="0"/>
        <v>75</v>
      </c>
      <c r="G19" s="12">
        <f t="shared" si="1"/>
        <v>1200</v>
      </c>
      <c r="H19" s="19" t="s">
        <v>7</v>
      </c>
    </row>
    <row r="20" spans="1:8">
      <c r="A20" s="13">
        <v>43269</v>
      </c>
      <c r="B20" t="s">
        <v>36</v>
      </c>
      <c r="C20" s="16">
        <v>8</v>
      </c>
      <c r="D20" s="17">
        <v>350</v>
      </c>
      <c r="E20" s="15">
        <v>2</v>
      </c>
      <c r="F20" s="17">
        <f t="shared" si="0"/>
        <v>175</v>
      </c>
      <c r="G20" s="12">
        <f t="shared" si="1"/>
        <v>4200</v>
      </c>
      <c r="H20" s="19" t="s">
        <v>8</v>
      </c>
    </row>
    <row r="21" spans="1:8">
      <c r="A21" s="13">
        <v>43270</v>
      </c>
      <c r="B21" t="s">
        <v>37</v>
      </c>
      <c r="C21" s="16">
        <v>6</v>
      </c>
      <c r="D21" s="17">
        <v>250</v>
      </c>
      <c r="E21" s="15">
        <v>0</v>
      </c>
      <c r="F21" s="17">
        <f t="shared" si="0"/>
        <v>0</v>
      </c>
      <c r="G21" s="12">
        <f t="shared" si="1"/>
        <v>1500</v>
      </c>
      <c r="H21" s="19" t="s">
        <v>9</v>
      </c>
    </row>
    <row r="22" spans="1:8">
      <c r="A22" s="13">
        <v>43271</v>
      </c>
      <c r="B22" t="s">
        <v>38</v>
      </c>
      <c r="C22" s="16">
        <v>3</v>
      </c>
      <c r="D22" s="17">
        <v>583.33333333333303</v>
      </c>
      <c r="E22" s="15">
        <v>3</v>
      </c>
      <c r="F22" s="17">
        <f t="shared" si="0"/>
        <v>194.44444444444434</v>
      </c>
      <c r="G22" s="12">
        <f t="shared" si="1"/>
        <v>2333.3333333333321</v>
      </c>
      <c r="H22" s="19" t="s">
        <v>10</v>
      </c>
    </row>
    <row r="23" spans="1:8">
      <c r="A23" s="13">
        <v>43272</v>
      </c>
      <c r="B23" t="s">
        <v>39</v>
      </c>
      <c r="C23" s="16">
        <v>12</v>
      </c>
      <c r="D23" s="17">
        <v>208.33</v>
      </c>
      <c r="E23" s="15">
        <v>3</v>
      </c>
      <c r="F23" s="17">
        <f t="shared" si="0"/>
        <v>69.443333333333342</v>
      </c>
      <c r="G23" s="12">
        <f t="shared" si="1"/>
        <v>3333.28</v>
      </c>
      <c r="H23" s="19" t="s">
        <v>7</v>
      </c>
    </row>
    <row r="24" spans="1:8">
      <c r="A24" s="13">
        <v>43273</v>
      </c>
      <c r="B24" t="s">
        <v>40</v>
      </c>
      <c r="C24" s="16">
        <v>9</v>
      </c>
      <c r="D24" s="17">
        <v>244.44</v>
      </c>
      <c r="E24" s="15">
        <v>2</v>
      </c>
      <c r="F24" s="17">
        <f t="shared" si="0"/>
        <v>122.22</v>
      </c>
      <c r="G24" s="12">
        <f t="shared" si="1"/>
        <v>3299.94</v>
      </c>
      <c r="H24" s="19" t="s">
        <v>8</v>
      </c>
    </row>
    <row r="25" spans="1:8">
      <c r="A25" s="13">
        <v>43274</v>
      </c>
      <c r="B25" t="s">
        <v>41</v>
      </c>
      <c r="C25" s="16">
        <v>7</v>
      </c>
      <c r="D25" s="17">
        <v>335.71</v>
      </c>
      <c r="E25" s="15">
        <v>0</v>
      </c>
      <c r="F25" s="17">
        <f t="shared" si="0"/>
        <v>0</v>
      </c>
      <c r="G25" s="12">
        <f t="shared" si="1"/>
        <v>2349.9699999999998</v>
      </c>
      <c r="H25" s="19" t="s">
        <v>9</v>
      </c>
    </row>
    <row r="26" spans="1:8">
      <c r="A26" s="13">
        <v>43275</v>
      </c>
      <c r="B26" t="s">
        <v>42</v>
      </c>
      <c r="C26" s="16">
        <v>4</v>
      </c>
      <c r="D26" s="17">
        <v>575</v>
      </c>
      <c r="E26" s="15">
        <v>3</v>
      </c>
      <c r="F26" s="17">
        <f t="shared" si="0"/>
        <v>191.66666666666666</v>
      </c>
      <c r="G26" s="12">
        <f t="shared" si="1"/>
        <v>3066.6666666666665</v>
      </c>
      <c r="H26" s="19" t="s">
        <v>10</v>
      </c>
    </row>
    <row r="27" spans="1:8">
      <c r="A27" s="13">
        <v>43276</v>
      </c>
      <c r="B27" t="s">
        <v>43</v>
      </c>
      <c r="C27" s="16">
        <v>7</v>
      </c>
      <c r="D27" s="17">
        <v>257.14</v>
      </c>
      <c r="E27" s="15">
        <v>3</v>
      </c>
      <c r="F27" s="17">
        <f t="shared" si="0"/>
        <v>85.713333333333324</v>
      </c>
      <c r="G27" s="12">
        <f t="shared" si="1"/>
        <v>2399.9733333333334</v>
      </c>
      <c r="H27" s="19" t="s">
        <v>7</v>
      </c>
    </row>
    <row r="28" spans="1:8">
      <c r="A28" s="13">
        <v>43277</v>
      </c>
      <c r="B28" t="s">
        <v>44</v>
      </c>
      <c r="C28" s="16">
        <v>5</v>
      </c>
      <c r="D28" s="17">
        <v>180</v>
      </c>
      <c r="E28" s="15">
        <v>2</v>
      </c>
      <c r="F28" s="17">
        <f t="shared" si="0"/>
        <v>90</v>
      </c>
      <c r="G28" s="12">
        <f t="shared" si="1"/>
        <v>1350</v>
      </c>
      <c r="H28" s="19" t="s">
        <v>8</v>
      </c>
    </row>
    <row r="29" spans="1:8">
      <c r="A29" s="13">
        <v>43278</v>
      </c>
      <c r="B29" t="s">
        <v>45</v>
      </c>
      <c r="C29" s="16">
        <v>14</v>
      </c>
      <c r="D29" s="17">
        <v>200</v>
      </c>
      <c r="E29" s="15">
        <v>0</v>
      </c>
      <c r="F29" s="17">
        <f t="shared" si="0"/>
        <v>0</v>
      </c>
      <c r="G29" s="12">
        <f t="shared" si="1"/>
        <v>2800</v>
      </c>
      <c r="H29" s="19" t="s">
        <v>9</v>
      </c>
    </row>
    <row r="30" spans="1:8">
      <c r="A30" s="13">
        <v>43279</v>
      </c>
      <c r="B30" t="s">
        <v>46</v>
      </c>
      <c r="C30" s="16">
        <v>10</v>
      </c>
      <c r="D30" s="17">
        <v>150</v>
      </c>
      <c r="E30" s="15">
        <v>3</v>
      </c>
      <c r="F30" s="17">
        <f t="shared" si="0"/>
        <v>50</v>
      </c>
      <c r="G30" s="12">
        <f t="shared" si="1"/>
        <v>2000</v>
      </c>
      <c r="H30" s="19" t="s">
        <v>10</v>
      </c>
    </row>
    <row r="31" spans="1:8">
      <c r="A31" s="13">
        <v>43280</v>
      </c>
      <c r="B31" t="s">
        <v>47</v>
      </c>
      <c r="C31" s="16">
        <v>4</v>
      </c>
      <c r="D31" s="17">
        <v>437.5</v>
      </c>
      <c r="E31" s="15">
        <v>3</v>
      </c>
      <c r="F31" s="17">
        <f t="shared" si="0"/>
        <v>145.83333333333334</v>
      </c>
      <c r="G31" s="12">
        <f t="shared" si="1"/>
        <v>2333.3333333333335</v>
      </c>
      <c r="H31" s="19" t="s">
        <v>7</v>
      </c>
    </row>
    <row r="32" spans="1:8">
      <c r="A32" s="13">
        <v>43281</v>
      </c>
      <c r="B32" t="s">
        <v>48</v>
      </c>
      <c r="C32" s="16">
        <v>8</v>
      </c>
      <c r="D32" s="17">
        <v>312.5</v>
      </c>
      <c r="E32" s="15">
        <v>0</v>
      </c>
      <c r="F32" s="17">
        <f t="shared" si="0"/>
        <v>0</v>
      </c>
      <c r="G32" s="12">
        <f t="shared" si="1"/>
        <v>2500</v>
      </c>
      <c r="H32" s="19" t="s">
        <v>8</v>
      </c>
    </row>
    <row r="33" spans="3:7">
      <c r="C33" s="16"/>
      <c r="G33" s="17"/>
    </row>
    <row r="34" spans="3:7">
      <c r="C34" s="16"/>
      <c r="G34" s="17"/>
    </row>
    <row r="35" spans="3:7">
      <c r="C35" s="16"/>
      <c r="G35" s="17"/>
    </row>
    <row r="36" spans="3:7">
      <c r="C36" s="16"/>
      <c r="G36" s="17"/>
    </row>
    <row r="37" spans="3:7">
      <c r="C37" s="16"/>
      <c r="G37" s="17"/>
    </row>
    <row r="38" spans="3:7">
      <c r="C38" s="16"/>
      <c r="G38" s="17"/>
    </row>
  </sheetData>
  <mergeCells count="1">
    <mergeCell ref="A1:H1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9E56B-2141-4419-B713-3F28DF34272A}">
  <sheetPr>
    <tabColor theme="9" tint="0.39997558519241921"/>
  </sheetPr>
  <dimension ref="A1:I38"/>
  <sheetViews>
    <sheetView zoomScale="130" zoomScaleNormal="130" workbookViewId="0">
      <selection activeCell="H7" sqref="H7"/>
    </sheetView>
  </sheetViews>
  <sheetFormatPr defaultRowHeight="15"/>
  <cols>
    <col min="1" max="1" width="12.42578125" customWidth="1"/>
    <col min="2" max="2" width="22.5703125" customWidth="1"/>
    <col min="3" max="3" width="9.28515625" style="11" bestFit="1" customWidth="1"/>
    <col min="4" max="4" width="11.28515625" style="11" bestFit="1" customWidth="1"/>
    <col min="5" max="5" width="8.42578125" style="15" bestFit="1" customWidth="1"/>
    <col min="6" max="6" width="12.7109375" style="11" customWidth="1"/>
    <col min="7" max="7" width="16.7109375" style="11" customWidth="1"/>
    <col min="8" max="8" width="13" style="15" customWidth="1"/>
    <col min="9" max="9" width="13.140625" style="19" customWidth="1"/>
    <col min="10" max="11" width="15" bestFit="1" customWidth="1"/>
  </cols>
  <sheetData>
    <row r="1" spans="1:9" ht="36" customHeight="1">
      <c r="A1" s="61" t="s">
        <v>0</v>
      </c>
      <c r="B1" s="61"/>
      <c r="C1" s="61"/>
      <c r="D1" s="61"/>
      <c r="E1" s="61"/>
      <c r="F1" s="61"/>
      <c r="G1" s="61"/>
      <c r="H1" s="61"/>
      <c r="I1" s="61"/>
    </row>
    <row r="2" spans="1:9" ht="15" customHeight="1">
      <c r="A2" s="1" t="s">
        <v>13</v>
      </c>
      <c r="B2" s="1" t="s">
        <v>14</v>
      </c>
      <c r="C2" s="14" t="s">
        <v>15</v>
      </c>
      <c r="D2" s="14" t="s">
        <v>16</v>
      </c>
      <c r="E2" s="20" t="s">
        <v>49</v>
      </c>
      <c r="F2" s="14" t="s">
        <v>50</v>
      </c>
      <c r="G2" s="14" t="s">
        <v>17</v>
      </c>
      <c r="H2" s="20" t="s">
        <v>51</v>
      </c>
      <c r="I2" s="18" t="s">
        <v>18</v>
      </c>
    </row>
    <row r="3" spans="1:9">
      <c r="A3" s="13">
        <v>43252</v>
      </c>
      <c r="B3" t="s">
        <v>19</v>
      </c>
      <c r="C3" s="16">
        <v>7</v>
      </c>
      <c r="D3" s="17">
        <v>214.28</v>
      </c>
      <c r="E3" s="15">
        <v>3</v>
      </c>
      <c r="F3" s="17">
        <f>IFERROR(D3/E3,0)</f>
        <v>71.426666666666662</v>
      </c>
      <c r="G3" s="12">
        <f>D3*C3+F3*C3</f>
        <v>1999.9466666666667</v>
      </c>
      <c r="H3" s="15">
        <f>_xlfn.RANK.EQ(G3,$G$3:$G$32,0)</f>
        <v>24</v>
      </c>
      <c r="I3" s="19" t="s">
        <v>7</v>
      </c>
    </row>
    <row r="4" spans="1:9">
      <c r="A4" s="13">
        <v>43253</v>
      </c>
      <c r="B4" t="s">
        <v>20</v>
      </c>
      <c r="C4" s="16">
        <v>5</v>
      </c>
      <c r="D4" s="17">
        <v>350</v>
      </c>
      <c r="E4" s="15">
        <v>2</v>
      </c>
      <c r="F4" s="17">
        <f t="shared" ref="F4:F32" si="0">IFERROR(D4/E4,0)</f>
        <v>175</v>
      </c>
      <c r="G4" s="12">
        <f t="shared" ref="G4:G32" si="1">D4*C4+F4*C4</f>
        <v>2625</v>
      </c>
      <c r="H4" s="15">
        <f>_xlfn.RANK.EQ(G4,$G$3:$G$32,0)</f>
        <v>13</v>
      </c>
      <c r="I4" s="19" t="s">
        <v>8</v>
      </c>
    </row>
    <row r="5" spans="1:9">
      <c r="A5" s="13">
        <v>43254</v>
      </c>
      <c r="B5" t="s">
        <v>21</v>
      </c>
      <c r="C5" s="16">
        <v>14</v>
      </c>
      <c r="D5" s="17">
        <v>178.57</v>
      </c>
      <c r="E5" s="15">
        <v>0</v>
      </c>
      <c r="F5" s="17">
        <f t="shared" si="0"/>
        <v>0</v>
      </c>
      <c r="G5" s="12">
        <f t="shared" si="1"/>
        <v>2499.98</v>
      </c>
      <c r="H5" s="15">
        <f>_xlfn.RANK.EQ(G5,$G$3:$G$32,0)</f>
        <v>15</v>
      </c>
      <c r="I5" s="19" t="s">
        <v>9</v>
      </c>
    </row>
    <row r="6" spans="1:9">
      <c r="A6" s="13">
        <v>43255</v>
      </c>
      <c r="B6" t="s">
        <v>22</v>
      </c>
      <c r="C6" s="16">
        <v>10</v>
      </c>
      <c r="D6" s="17">
        <v>220</v>
      </c>
      <c r="E6" s="15">
        <v>3</v>
      </c>
      <c r="F6" s="17">
        <f t="shared" si="0"/>
        <v>73.333333333333329</v>
      </c>
      <c r="G6" s="12">
        <f t="shared" si="1"/>
        <v>2933.333333333333</v>
      </c>
      <c r="H6" s="15">
        <f>_xlfn.RANK.EQ(G6,$G$3:$G$32,0)</f>
        <v>10</v>
      </c>
      <c r="I6" s="19" t="s">
        <v>10</v>
      </c>
    </row>
    <row r="7" spans="1:9">
      <c r="A7" s="13">
        <v>43256</v>
      </c>
      <c r="B7" t="s">
        <v>23</v>
      </c>
      <c r="C7" s="16">
        <v>4</v>
      </c>
      <c r="D7" s="17">
        <v>587.5</v>
      </c>
      <c r="E7" s="15">
        <v>3</v>
      </c>
      <c r="F7" s="17">
        <f t="shared" si="0"/>
        <v>195.83333333333334</v>
      </c>
      <c r="G7" s="12">
        <f t="shared" si="1"/>
        <v>3133.3333333333335</v>
      </c>
      <c r="H7" s="15">
        <f t="shared" ref="H7:H32" si="2">_xlfn.RANK.EQ(G7,$G$3:$G$32,0)</f>
        <v>7</v>
      </c>
      <c r="I7" s="19" t="s">
        <v>7</v>
      </c>
    </row>
    <row r="8" spans="1:9">
      <c r="A8" s="13">
        <v>43257</v>
      </c>
      <c r="B8" t="s">
        <v>24</v>
      </c>
      <c r="C8" s="16">
        <v>8</v>
      </c>
      <c r="D8" s="17">
        <v>287.5</v>
      </c>
      <c r="E8" s="15">
        <v>2</v>
      </c>
      <c r="F8" s="17">
        <f t="shared" si="0"/>
        <v>143.75</v>
      </c>
      <c r="G8" s="12">
        <f t="shared" si="1"/>
        <v>3450</v>
      </c>
      <c r="H8" s="15">
        <f t="shared" si="2"/>
        <v>4</v>
      </c>
      <c r="I8" s="19" t="s">
        <v>8</v>
      </c>
    </row>
    <row r="9" spans="1:9">
      <c r="A9" s="13">
        <v>43258</v>
      </c>
      <c r="B9" t="s">
        <v>25</v>
      </c>
      <c r="C9" s="16">
        <v>6</v>
      </c>
      <c r="D9" s="17">
        <v>300</v>
      </c>
      <c r="E9" s="15">
        <v>0</v>
      </c>
      <c r="F9" s="17">
        <f t="shared" si="0"/>
        <v>0</v>
      </c>
      <c r="G9" s="12">
        <f t="shared" si="1"/>
        <v>1800</v>
      </c>
      <c r="H9" s="15">
        <f t="shared" si="2"/>
        <v>25</v>
      </c>
      <c r="I9" s="19" t="s">
        <v>9</v>
      </c>
    </row>
    <row r="10" spans="1:9">
      <c r="A10" s="13">
        <v>43259</v>
      </c>
      <c r="B10" t="s">
        <v>26</v>
      </c>
      <c r="C10" s="16">
        <v>3</v>
      </c>
      <c r="D10" s="17">
        <v>300</v>
      </c>
      <c r="E10" s="15">
        <v>3</v>
      </c>
      <c r="F10" s="17">
        <f t="shared" si="0"/>
        <v>100</v>
      </c>
      <c r="G10" s="12">
        <f t="shared" si="1"/>
        <v>1200</v>
      </c>
      <c r="H10" s="15">
        <f t="shared" si="2"/>
        <v>29</v>
      </c>
      <c r="I10" s="19" t="s">
        <v>10</v>
      </c>
    </row>
    <row r="11" spans="1:9">
      <c r="A11" s="13">
        <v>43260</v>
      </c>
      <c r="B11" t="s">
        <v>27</v>
      </c>
      <c r="C11" s="16">
        <v>12</v>
      </c>
      <c r="D11" s="17">
        <v>233.33</v>
      </c>
      <c r="E11" s="15">
        <v>3</v>
      </c>
      <c r="F11" s="17">
        <f t="shared" si="0"/>
        <v>77.776666666666671</v>
      </c>
      <c r="G11" s="12">
        <f t="shared" si="1"/>
        <v>3733.28</v>
      </c>
      <c r="H11" s="15">
        <f t="shared" si="2"/>
        <v>2</v>
      </c>
      <c r="I11" s="19" t="s">
        <v>7</v>
      </c>
    </row>
    <row r="12" spans="1:9">
      <c r="A12" s="13">
        <v>43261</v>
      </c>
      <c r="B12" t="s">
        <v>28</v>
      </c>
      <c r="C12" s="16">
        <v>9</v>
      </c>
      <c r="D12" s="17">
        <v>166.66</v>
      </c>
      <c r="E12" s="15">
        <v>2</v>
      </c>
      <c r="F12" s="17">
        <f t="shared" si="0"/>
        <v>83.33</v>
      </c>
      <c r="G12" s="12">
        <f t="shared" si="1"/>
        <v>2249.91</v>
      </c>
      <c r="H12" s="15">
        <f t="shared" si="2"/>
        <v>22</v>
      </c>
      <c r="I12" s="19" t="s">
        <v>8</v>
      </c>
    </row>
    <row r="13" spans="1:9">
      <c r="A13" s="13">
        <v>43262</v>
      </c>
      <c r="B13" t="s">
        <v>29</v>
      </c>
      <c r="C13" s="16">
        <v>7</v>
      </c>
      <c r="D13" s="17">
        <v>250</v>
      </c>
      <c r="E13" s="15">
        <v>0</v>
      </c>
      <c r="F13" s="17">
        <f t="shared" si="0"/>
        <v>0</v>
      </c>
      <c r="G13" s="12">
        <f t="shared" si="1"/>
        <v>1750</v>
      </c>
      <c r="H13" s="15">
        <f t="shared" si="2"/>
        <v>26</v>
      </c>
      <c r="I13" s="19" t="s">
        <v>9</v>
      </c>
    </row>
    <row r="14" spans="1:9">
      <c r="A14" s="13">
        <v>43263</v>
      </c>
      <c r="B14" t="s">
        <v>30</v>
      </c>
      <c r="C14" s="16">
        <v>4</v>
      </c>
      <c r="D14" s="17">
        <v>587.5</v>
      </c>
      <c r="E14" s="15">
        <v>3</v>
      </c>
      <c r="F14" s="17">
        <f t="shared" si="0"/>
        <v>195.83333333333334</v>
      </c>
      <c r="G14" s="12">
        <f t="shared" si="1"/>
        <v>3133.3333333333335</v>
      </c>
      <c r="H14" s="15">
        <f t="shared" si="2"/>
        <v>7</v>
      </c>
      <c r="I14" s="19" t="s">
        <v>10</v>
      </c>
    </row>
    <row r="15" spans="1:9">
      <c r="A15" s="13">
        <v>43264</v>
      </c>
      <c r="B15" t="s">
        <v>31</v>
      </c>
      <c r="C15" s="16">
        <v>7</v>
      </c>
      <c r="D15" s="17">
        <v>314.27999999999997</v>
      </c>
      <c r="E15" s="15">
        <v>3</v>
      </c>
      <c r="F15" s="17">
        <f t="shared" si="0"/>
        <v>104.75999999999999</v>
      </c>
      <c r="G15" s="12">
        <f t="shared" si="1"/>
        <v>2933.2799999999997</v>
      </c>
      <c r="H15" s="15">
        <f t="shared" si="2"/>
        <v>11</v>
      </c>
      <c r="I15" s="19" t="s">
        <v>7</v>
      </c>
    </row>
    <row r="16" spans="1:9">
      <c r="A16" s="13">
        <v>43265</v>
      </c>
      <c r="B16" t="s">
        <v>32</v>
      </c>
      <c r="C16" s="16">
        <v>5</v>
      </c>
      <c r="D16" s="17">
        <v>470</v>
      </c>
      <c r="E16" s="15">
        <v>2</v>
      </c>
      <c r="F16" s="17">
        <f t="shared" si="0"/>
        <v>235</v>
      </c>
      <c r="G16" s="12">
        <f t="shared" si="1"/>
        <v>3525</v>
      </c>
      <c r="H16" s="15">
        <f t="shared" si="2"/>
        <v>3</v>
      </c>
      <c r="I16" s="19" t="s">
        <v>8</v>
      </c>
    </row>
    <row r="17" spans="1:9">
      <c r="A17" s="13">
        <v>43266</v>
      </c>
      <c r="B17" t="s">
        <v>33</v>
      </c>
      <c r="C17" s="16">
        <v>14</v>
      </c>
      <c r="D17" s="17">
        <v>164.28</v>
      </c>
      <c r="E17" s="15">
        <v>0</v>
      </c>
      <c r="F17" s="17">
        <f t="shared" si="0"/>
        <v>0</v>
      </c>
      <c r="G17" s="12">
        <f t="shared" si="1"/>
        <v>2299.92</v>
      </c>
      <c r="H17" s="15">
        <f t="shared" si="2"/>
        <v>21</v>
      </c>
      <c r="I17" s="19" t="s">
        <v>9</v>
      </c>
    </row>
    <row r="18" spans="1:9">
      <c r="A18" s="13">
        <v>43267</v>
      </c>
      <c r="B18" t="s">
        <v>34</v>
      </c>
      <c r="C18" s="16">
        <v>10</v>
      </c>
      <c r="D18" s="17">
        <v>180</v>
      </c>
      <c r="E18" s="15">
        <v>3</v>
      </c>
      <c r="F18" s="17">
        <f t="shared" si="0"/>
        <v>60</v>
      </c>
      <c r="G18" s="12">
        <f t="shared" si="1"/>
        <v>2400</v>
      </c>
      <c r="H18" s="15">
        <f t="shared" si="2"/>
        <v>16</v>
      </c>
      <c r="I18" s="19" t="s">
        <v>10</v>
      </c>
    </row>
    <row r="19" spans="1:9">
      <c r="A19" s="13">
        <v>43268</v>
      </c>
      <c r="B19" t="s">
        <v>35</v>
      </c>
      <c r="C19" s="16">
        <v>4</v>
      </c>
      <c r="D19" s="17">
        <v>225</v>
      </c>
      <c r="E19" s="15">
        <v>3</v>
      </c>
      <c r="F19" s="17">
        <f t="shared" si="0"/>
        <v>75</v>
      </c>
      <c r="G19" s="12">
        <f t="shared" si="1"/>
        <v>1200</v>
      </c>
      <c r="H19" s="15">
        <f t="shared" si="2"/>
        <v>29</v>
      </c>
      <c r="I19" s="19" t="s">
        <v>7</v>
      </c>
    </row>
    <row r="20" spans="1:9">
      <c r="A20" s="13">
        <v>43269</v>
      </c>
      <c r="B20" t="s">
        <v>36</v>
      </c>
      <c r="C20" s="16">
        <v>8</v>
      </c>
      <c r="D20" s="17">
        <v>350</v>
      </c>
      <c r="E20" s="15">
        <v>2</v>
      </c>
      <c r="F20" s="17">
        <f t="shared" si="0"/>
        <v>175</v>
      </c>
      <c r="G20" s="12">
        <f t="shared" si="1"/>
        <v>4200</v>
      </c>
      <c r="H20" s="15">
        <f t="shared" si="2"/>
        <v>1</v>
      </c>
      <c r="I20" s="19" t="s">
        <v>8</v>
      </c>
    </row>
    <row r="21" spans="1:9">
      <c r="A21" s="13">
        <v>43270</v>
      </c>
      <c r="B21" t="s">
        <v>37</v>
      </c>
      <c r="C21" s="16">
        <v>6</v>
      </c>
      <c r="D21" s="17">
        <v>250</v>
      </c>
      <c r="E21" s="15">
        <v>0</v>
      </c>
      <c r="F21" s="17">
        <f t="shared" si="0"/>
        <v>0</v>
      </c>
      <c r="G21" s="12">
        <f t="shared" si="1"/>
        <v>1500</v>
      </c>
      <c r="H21" s="15">
        <f t="shared" si="2"/>
        <v>27</v>
      </c>
      <c r="I21" s="19" t="s">
        <v>9</v>
      </c>
    </row>
    <row r="22" spans="1:9">
      <c r="A22" s="13">
        <v>43271</v>
      </c>
      <c r="B22" t="s">
        <v>38</v>
      </c>
      <c r="C22" s="16">
        <v>3</v>
      </c>
      <c r="D22" s="17">
        <v>583.33333333333303</v>
      </c>
      <c r="E22" s="15">
        <v>3</v>
      </c>
      <c r="F22" s="17">
        <f t="shared" si="0"/>
        <v>194.44444444444434</v>
      </c>
      <c r="G22" s="12">
        <f t="shared" si="1"/>
        <v>2333.3333333333321</v>
      </c>
      <c r="H22" s="15">
        <f t="shared" si="2"/>
        <v>20</v>
      </c>
      <c r="I22" s="19" t="s">
        <v>10</v>
      </c>
    </row>
    <row r="23" spans="1:9">
      <c r="A23" s="13">
        <v>43272</v>
      </c>
      <c r="B23" t="s">
        <v>39</v>
      </c>
      <c r="C23" s="16">
        <v>12</v>
      </c>
      <c r="D23" s="17">
        <v>208.33</v>
      </c>
      <c r="E23" s="15">
        <v>3</v>
      </c>
      <c r="F23" s="17">
        <f t="shared" si="0"/>
        <v>69.443333333333342</v>
      </c>
      <c r="G23" s="12">
        <f t="shared" si="1"/>
        <v>3333.28</v>
      </c>
      <c r="H23" s="15">
        <f t="shared" si="2"/>
        <v>5</v>
      </c>
      <c r="I23" s="19" t="s">
        <v>7</v>
      </c>
    </row>
    <row r="24" spans="1:9">
      <c r="A24" s="13">
        <v>43273</v>
      </c>
      <c r="B24" t="s">
        <v>40</v>
      </c>
      <c r="C24" s="16">
        <v>9</v>
      </c>
      <c r="D24" s="17">
        <v>244.44</v>
      </c>
      <c r="E24" s="15">
        <v>2</v>
      </c>
      <c r="F24" s="17">
        <f t="shared" si="0"/>
        <v>122.22</v>
      </c>
      <c r="G24" s="12">
        <f t="shared" si="1"/>
        <v>3299.94</v>
      </c>
      <c r="H24" s="15">
        <f t="shared" si="2"/>
        <v>6</v>
      </c>
      <c r="I24" s="19" t="s">
        <v>8</v>
      </c>
    </row>
    <row r="25" spans="1:9">
      <c r="A25" s="13">
        <v>43274</v>
      </c>
      <c r="B25" t="s">
        <v>41</v>
      </c>
      <c r="C25" s="16">
        <v>7</v>
      </c>
      <c r="D25" s="17">
        <v>335.71</v>
      </c>
      <c r="E25" s="15">
        <v>0</v>
      </c>
      <c r="F25" s="17">
        <f t="shared" si="0"/>
        <v>0</v>
      </c>
      <c r="G25" s="12">
        <f t="shared" si="1"/>
        <v>2349.9699999999998</v>
      </c>
      <c r="H25" s="15">
        <f t="shared" si="2"/>
        <v>18</v>
      </c>
      <c r="I25" s="19" t="s">
        <v>9</v>
      </c>
    </row>
    <row r="26" spans="1:9">
      <c r="A26" s="13">
        <v>43275</v>
      </c>
      <c r="B26" t="s">
        <v>42</v>
      </c>
      <c r="C26" s="16">
        <v>4</v>
      </c>
      <c r="D26" s="17">
        <v>575</v>
      </c>
      <c r="E26" s="15">
        <v>3</v>
      </c>
      <c r="F26" s="17">
        <f t="shared" si="0"/>
        <v>191.66666666666666</v>
      </c>
      <c r="G26" s="12">
        <f t="shared" si="1"/>
        <v>3066.6666666666665</v>
      </c>
      <c r="H26" s="15">
        <f t="shared" si="2"/>
        <v>9</v>
      </c>
      <c r="I26" s="19" t="s">
        <v>10</v>
      </c>
    </row>
    <row r="27" spans="1:9">
      <c r="A27" s="13">
        <v>43276</v>
      </c>
      <c r="B27" t="s">
        <v>43</v>
      </c>
      <c r="C27" s="16">
        <v>7</v>
      </c>
      <c r="D27" s="17">
        <v>257.14</v>
      </c>
      <c r="E27" s="15">
        <v>3</v>
      </c>
      <c r="F27" s="17">
        <f t="shared" si="0"/>
        <v>85.713333333333324</v>
      </c>
      <c r="G27" s="12">
        <f t="shared" si="1"/>
        <v>2399.9733333333334</v>
      </c>
      <c r="H27" s="15">
        <f t="shared" si="2"/>
        <v>17</v>
      </c>
      <c r="I27" s="19" t="s">
        <v>7</v>
      </c>
    </row>
    <row r="28" spans="1:9">
      <c r="A28" s="13">
        <v>43277</v>
      </c>
      <c r="B28" t="s">
        <v>44</v>
      </c>
      <c r="C28" s="16">
        <v>5</v>
      </c>
      <c r="D28" s="17">
        <v>180</v>
      </c>
      <c r="E28" s="15">
        <v>2</v>
      </c>
      <c r="F28" s="17">
        <f t="shared" si="0"/>
        <v>90</v>
      </c>
      <c r="G28" s="12">
        <f t="shared" si="1"/>
        <v>1350</v>
      </c>
      <c r="H28" s="15">
        <f t="shared" si="2"/>
        <v>28</v>
      </c>
      <c r="I28" s="19" t="s">
        <v>8</v>
      </c>
    </row>
    <row r="29" spans="1:9">
      <c r="A29" s="13">
        <v>43278</v>
      </c>
      <c r="B29" t="s">
        <v>45</v>
      </c>
      <c r="C29" s="16">
        <v>14</v>
      </c>
      <c r="D29" s="17">
        <v>200</v>
      </c>
      <c r="E29" s="15">
        <v>0</v>
      </c>
      <c r="F29" s="17">
        <f t="shared" si="0"/>
        <v>0</v>
      </c>
      <c r="G29" s="12">
        <f t="shared" si="1"/>
        <v>2800</v>
      </c>
      <c r="H29" s="15">
        <f t="shared" si="2"/>
        <v>12</v>
      </c>
      <c r="I29" s="19" t="s">
        <v>9</v>
      </c>
    </row>
    <row r="30" spans="1:9">
      <c r="A30" s="13">
        <v>43279</v>
      </c>
      <c r="B30" t="s">
        <v>46</v>
      </c>
      <c r="C30" s="16">
        <v>10</v>
      </c>
      <c r="D30" s="17">
        <v>150</v>
      </c>
      <c r="E30" s="15">
        <v>3</v>
      </c>
      <c r="F30" s="17">
        <f t="shared" si="0"/>
        <v>50</v>
      </c>
      <c r="G30" s="12">
        <f t="shared" si="1"/>
        <v>2000</v>
      </c>
      <c r="H30" s="15">
        <f t="shared" si="2"/>
        <v>23</v>
      </c>
      <c r="I30" s="19" t="s">
        <v>10</v>
      </c>
    </row>
    <row r="31" spans="1:9">
      <c r="A31" s="13">
        <v>43280</v>
      </c>
      <c r="B31" t="s">
        <v>47</v>
      </c>
      <c r="C31" s="16">
        <v>4</v>
      </c>
      <c r="D31" s="17">
        <v>437.5</v>
      </c>
      <c r="E31" s="15">
        <v>3</v>
      </c>
      <c r="F31" s="17">
        <f t="shared" si="0"/>
        <v>145.83333333333334</v>
      </c>
      <c r="G31" s="12">
        <f t="shared" si="1"/>
        <v>2333.3333333333335</v>
      </c>
      <c r="H31" s="15">
        <f t="shared" si="2"/>
        <v>19</v>
      </c>
      <c r="I31" s="19" t="s">
        <v>7</v>
      </c>
    </row>
    <row r="32" spans="1:9">
      <c r="A32" s="13">
        <v>43281</v>
      </c>
      <c r="B32" t="s">
        <v>48</v>
      </c>
      <c r="C32" s="16">
        <v>8</v>
      </c>
      <c r="D32" s="17">
        <v>312.5</v>
      </c>
      <c r="E32" s="15">
        <v>0</v>
      </c>
      <c r="F32" s="17">
        <f t="shared" si="0"/>
        <v>0</v>
      </c>
      <c r="G32" s="12">
        <f t="shared" si="1"/>
        <v>2500</v>
      </c>
      <c r="H32" s="15">
        <f t="shared" si="2"/>
        <v>14</v>
      </c>
      <c r="I32" s="19" t="s">
        <v>8</v>
      </c>
    </row>
    <row r="33" spans="3:7">
      <c r="C33" s="16"/>
      <c r="G33" s="17"/>
    </row>
    <row r="34" spans="3:7">
      <c r="C34" s="16"/>
      <c r="G34" s="17"/>
    </row>
    <row r="35" spans="3:7">
      <c r="C35" s="16"/>
      <c r="G35" s="17"/>
    </row>
    <row r="36" spans="3:7">
      <c r="C36" s="16"/>
      <c r="G36" s="17"/>
    </row>
    <row r="37" spans="3:7">
      <c r="C37" s="16"/>
      <c r="G37" s="17"/>
    </row>
    <row r="38" spans="3:7">
      <c r="C38" s="16"/>
      <c r="G38" s="17"/>
    </row>
  </sheetData>
  <mergeCells count="1">
    <mergeCell ref="A1:I1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AE14D-38AD-4226-A846-BD12F1BB093B}">
  <sheetPr>
    <tabColor theme="9" tint="-0.249977111117893"/>
  </sheetPr>
  <dimension ref="A1:I38"/>
  <sheetViews>
    <sheetView zoomScale="130" zoomScaleNormal="130" workbookViewId="0">
      <selection activeCell="I6" sqref="I6"/>
    </sheetView>
  </sheetViews>
  <sheetFormatPr defaultRowHeight="15"/>
  <cols>
    <col min="1" max="1" width="12.42578125" customWidth="1"/>
    <col min="2" max="2" width="20.7109375" customWidth="1"/>
    <col min="3" max="3" width="6.85546875" style="21" bestFit="1" customWidth="1"/>
    <col min="4" max="4" width="19.5703125" style="26" customWidth="1"/>
    <col min="5" max="5" width="16.7109375" style="21" customWidth="1"/>
    <col min="6" max="6" width="13.140625" style="19" customWidth="1"/>
    <col min="7" max="7" width="3.7109375" customWidth="1"/>
    <col min="8" max="8" width="12.28515625" customWidth="1"/>
    <col min="9" max="9" width="16.85546875" customWidth="1"/>
  </cols>
  <sheetData>
    <row r="1" spans="1:9" ht="36" customHeight="1">
      <c r="A1" s="61" t="s">
        <v>0</v>
      </c>
      <c r="B1" s="61"/>
      <c r="C1" s="61"/>
      <c r="D1" s="61"/>
      <c r="E1" s="61"/>
      <c r="F1" s="61"/>
    </row>
    <row r="2" spans="1:9" ht="15" customHeight="1">
      <c r="A2" s="1" t="s">
        <v>13</v>
      </c>
      <c r="B2" s="1" t="s">
        <v>14</v>
      </c>
      <c r="C2" s="14" t="s">
        <v>52</v>
      </c>
      <c r="D2" s="24" t="s">
        <v>53</v>
      </c>
      <c r="E2" s="14" t="s">
        <v>17</v>
      </c>
      <c r="F2" s="18" t="s">
        <v>18</v>
      </c>
      <c r="H2" s="18" t="s">
        <v>6</v>
      </c>
      <c r="I2" s="18" t="s">
        <v>68</v>
      </c>
    </row>
    <row r="3" spans="1:9">
      <c r="A3" s="13">
        <v>43252</v>
      </c>
      <c r="B3" t="s">
        <v>19</v>
      </c>
      <c r="C3" s="23" t="s">
        <v>54</v>
      </c>
      <c r="D3" s="25" t="s">
        <v>55</v>
      </c>
      <c r="E3" s="12">
        <v>1499.96</v>
      </c>
      <c r="F3" s="19" t="s">
        <v>7</v>
      </c>
      <c r="H3" s="27" t="s">
        <v>7</v>
      </c>
      <c r="I3" s="30">
        <f>SUMIF($F$3:$F$32,H3,$E$3:$E$32)</f>
        <v>15799.82</v>
      </c>
    </row>
    <row r="4" spans="1:9">
      <c r="A4" s="13">
        <v>43253</v>
      </c>
      <c r="B4" t="s">
        <v>20</v>
      </c>
      <c r="C4" s="23" t="s">
        <v>54</v>
      </c>
      <c r="D4" s="26" t="s">
        <v>62</v>
      </c>
      <c r="E4" s="12">
        <v>1750</v>
      </c>
      <c r="F4" s="19" t="s">
        <v>8</v>
      </c>
      <c r="H4" s="27" t="s">
        <v>8</v>
      </c>
      <c r="I4" s="30">
        <f>SUMIF($F$3:$F$32,H4,$E$3:$E$32)</f>
        <v>16299.900000000001</v>
      </c>
    </row>
    <row r="5" spans="1:9">
      <c r="A5" s="13">
        <v>43254</v>
      </c>
      <c r="B5" t="s">
        <v>21</v>
      </c>
      <c r="C5" s="23" t="s">
        <v>54</v>
      </c>
      <c r="D5" s="26" t="s">
        <v>63</v>
      </c>
      <c r="E5" s="12">
        <v>2499.98</v>
      </c>
      <c r="F5" s="19" t="s">
        <v>9</v>
      </c>
      <c r="H5" s="27" t="s">
        <v>9</v>
      </c>
      <c r="I5" s="30">
        <f t="shared" ref="I5:I6" si="0">SUMIF($F$3:$F$32,H5,$E$3:$E$32)</f>
        <v>14999.869999999999</v>
      </c>
    </row>
    <row r="6" spans="1:9">
      <c r="A6" s="13">
        <v>43255</v>
      </c>
      <c r="B6" t="s">
        <v>22</v>
      </c>
      <c r="C6" s="23" t="s">
        <v>56</v>
      </c>
      <c r="D6" s="25" t="s">
        <v>57</v>
      </c>
      <c r="E6" s="12">
        <v>2200</v>
      </c>
      <c r="F6" s="19" t="s">
        <v>10</v>
      </c>
      <c r="H6" s="27" t="s">
        <v>10</v>
      </c>
      <c r="I6" s="30">
        <f t="shared" si="0"/>
        <v>12800</v>
      </c>
    </row>
    <row r="7" spans="1:9">
      <c r="A7" s="13">
        <v>43256</v>
      </c>
      <c r="B7" t="s">
        <v>23</v>
      </c>
      <c r="C7" s="23" t="s">
        <v>58</v>
      </c>
      <c r="D7" s="25" t="s">
        <v>59</v>
      </c>
      <c r="E7" s="12">
        <v>2350</v>
      </c>
      <c r="F7" s="19" t="s">
        <v>7</v>
      </c>
      <c r="H7" s="12"/>
    </row>
    <row r="8" spans="1:9">
      <c r="A8" s="13">
        <v>43257</v>
      </c>
      <c r="B8" t="s">
        <v>24</v>
      </c>
      <c r="C8" s="23" t="s">
        <v>60</v>
      </c>
      <c r="D8" s="25" t="s">
        <v>61</v>
      </c>
      <c r="E8" s="12">
        <v>2300</v>
      </c>
      <c r="F8" s="19" t="s">
        <v>8</v>
      </c>
    </row>
    <row r="9" spans="1:9">
      <c r="A9" s="13">
        <v>43258</v>
      </c>
      <c r="B9" t="s">
        <v>25</v>
      </c>
      <c r="C9" s="23" t="s">
        <v>60</v>
      </c>
      <c r="D9" s="25" t="s">
        <v>64</v>
      </c>
      <c r="E9" s="12">
        <v>1800</v>
      </c>
      <c r="F9" s="19" t="s">
        <v>9</v>
      </c>
    </row>
    <row r="10" spans="1:9">
      <c r="A10" s="13">
        <v>43259</v>
      </c>
      <c r="B10" t="s">
        <v>26</v>
      </c>
      <c r="C10" s="23" t="s">
        <v>58</v>
      </c>
      <c r="D10" s="25" t="s">
        <v>65</v>
      </c>
      <c r="E10" s="12">
        <v>900</v>
      </c>
      <c r="F10" s="19" t="s">
        <v>10</v>
      </c>
    </row>
    <row r="11" spans="1:9">
      <c r="A11" s="13">
        <v>43260</v>
      </c>
      <c r="B11" t="s">
        <v>27</v>
      </c>
      <c r="C11" s="23" t="s">
        <v>56</v>
      </c>
      <c r="D11" s="25" t="s">
        <v>66</v>
      </c>
      <c r="E11" s="12">
        <v>2799.96</v>
      </c>
      <c r="F11" s="19" t="s">
        <v>7</v>
      </c>
    </row>
    <row r="12" spans="1:9">
      <c r="A12" s="13">
        <v>43261</v>
      </c>
      <c r="B12" t="s">
        <v>28</v>
      </c>
      <c r="C12" s="23" t="s">
        <v>54</v>
      </c>
      <c r="D12" s="25" t="s">
        <v>67</v>
      </c>
      <c r="E12" s="12">
        <v>1499.94</v>
      </c>
      <c r="F12" s="19" t="s">
        <v>8</v>
      </c>
    </row>
    <row r="13" spans="1:9">
      <c r="A13" s="13">
        <v>43262</v>
      </c>
      <c r="B13" t="s">
        <v>29</v>
      </c>
      <c r="C13" s="23" t="s">
        <v>54</v>
      </c>
      <c r="D13" s="25" t="s">
        <v>67</v>
      </c>
      <c r="E13" s="12">
        <v>1750</v>
      </c>
      <c r="F13" s="19" t="s">
        <v>9</v>
      </c>
    </row>
    <row r="14" spans="1:9">
      <c r="A14" s="13">
        <v>43263</v>
      </c>
      <c r="B14" t="s">
        <v>30</v>
      </c>
      <c r="C14" s="23" t="s">
        <v>56</v>
      </c>
      <c r="D14" s="25" t="s">
        <v>66</v>
      </c>
      <c r="E14" s="12">
        <v>2350</v>
      </c>
      <c r="F14" s="19" t="s">
        <v>10</v>
      </c>
    </row>
    <row r="15" spans="1:9">
      <c r="A15" s="13">
        <v>43264</v>
      </c>
      <c r="B15" t="s">
        <v>31</v>
      </c>
      <c r="C15" s="23" t="s">
        <v>58</v>
      </c>
      <c r="D15" s="25" t="s">
        <v>65</v>
      </c>
      <c r="E15" s="12">
        <v>2199.96</v>
      </c>
      <c r="F15" s="19" t="s">
        <v>7</v>
      </c>
    </row>
    <row r="16" spans="1:9">
      <c r="A16" s="13">
        <v>43265</v>
      </c>
      <c r="B16" t="s">
        <v>32</v>
      </c>
      <c r="C16" s="23" t="s">
        <v>60</v>
      </c>
      <c r="D16" s="25" t="s">
        <v>64</v>
      </c>
      <c r="E16" s="12">
        <v>2350</v>
      </c>
      <c r="F16" s="19" t="s">
        <v>8</v>
      </c>
    </row>
    <row r="17" spans="1:6">
      <c r="A17" s="13">
        <v>43266</v>
      </c>
      <c r="B17" t="s">
        <v>33</v>
      </c>
      <c r="C17" s="23" t="s">
        <v>60</v>
      </c>
      <c r="D17" s="25" t="s">
        <v>61</v>
      </c>
      <c r="E17" s="12">
        <v>2299.92</v>
      </c>
      <c r="F17" s="19" t="s">
        <v>9</v>
      </c>
    </row>
    <row r="18" spans="1:6">
      <c r="A18" s="13">
        <v>43267</v>
      </c>
      <c r="B18" t="s">
        <v>34</v>
      </c>
      <c r="C18" s="23" t="s">
        <v>58</v>
      </c>
      <c r="D18" s="25" t="s">
        <v>59</v>
      </c>
      <c r="E18" s="12">
        <v>1800</v>
      </c>
      <c r="F18" s="19" t="s">
        <v>10</v>
      </c>
    </row>
    <row r="19" spans="1:6">
      <c r="A19" s="13">
        <v>43268</v>
      </c>
      <c r="B19" t="s">
        <v>35</v>
      </c>
      <c r="C19" s="23" t="s">
        <v>56</v>
      </c>
      <c r="D19" s="25" t="s">
        <v>57</v>
      </c>
      <c r="E19" s="12">
        <v>900</v>
      </c>
      <c r="F19" s="19" t="s">
        <v>7</v>
      </c>
    </row>
    <row r="20" spans="1:6">
      <c r="A20" s="13">
        <v>43269</v>
      </c>
      <c r="B20" t="s">
        <v>36</v>
      </c>
      <c r="C20" s="23" t="s">
        <v>54</v>
      </c>
      <c r="D20" s="25" t="s">
        <v>63</v>
      </c>
      <c r="E20" s="12">
        <v>2800</v>
      </c>
      <c r="F20" s="19" t="s">
        <v>8</v>
      </c>
    </row>
    <row r="21" spans="1:6">
      <c r="A21" s="13">
        <v>43270</v>
      </c>
      <c r="B21" t="s">
        <v>37</v>
      </c>
      <c r="C21" s="23" t="s">
        <v>54</v>
      </c>
      <c r="D21" s="25" t="s">
        <v>62</v>
      </c>
      <c r="E21" s="12">
        <v>1500</v>
      </c>
      <c r="F21" s="19" t="s">
        <v>9</v>
      </c>
    </row>
    <row r="22" spans="1:6">
      <c r="A22" s="13">
        <v>43271</v>
      </c>
      <c r="B22" t="s">
        <v>38</v>
      </c>
      <c r="C22" s="23" t="s">
        <v>54</v>
      </c>
      <c r="D22" s="25" t="s">
        <v>55</v>
      </c>
      <c r="E22" s="12">
        <v>1749.9999999999991</v>
      </c>
      <c r="F22" s="19" t="s">
        <v>10</v>
      </c>
    </row>
    <row r="23" spans="1:6">
      <c r="A23" s="13">
        <v>43272</v>
      </c>
      <c r="B23" t="s">
        <v>39</v>
      </c>
      <c r="C23" s="23" t="s">
        <v>56</v>
      </c>
      <c r="D23" s="25" t="s">
        <v>66</v>
      </c>
      <c r="E23" s="12">
        <v>2499.96</v>
      </c>
      <c r="F23" s="19" t="s">
        <v>7</v>
      </c>
    </row>
    <row r="24" spans="1:6">
      <c r="A24" s="13">
        <v>43273</v>
      </c>
      <c r="B24" t="s">
        <v>40</v>
      </c>
      <c r="C24" s="23" t="s">
        <v>58</v>
      </c>
      <c r="D24" s="25" t="s">
        <v>65</v>
      </c>
      <c r="E24" s="12">
        <v>2199.96</v>
      </c>
      <c r="F24" s="19" t="s">
        <v>8</v>
      </c>
    </row>
    <row r="25" spans="1:6">
      <c r="A25" s="13">
        <v>43274</v>
      </c>
      <c r="B25" t="s">
        <v>41</v>
      </c>
      <c r="C25" s="23" t="s">
        <v>60</v>
      </c>
      <c r="D25" s="25" t="s">
        <v>64</v>
      </c>
      <c r="E25" s="12">
        <v>2349.9699999999998</v>
      </c>
      <c r="F25" s="19" t="s">
        <v>9</v>
      </c>
    </row>
    <row r="26" spans="1:6">
      <c r="A26" s="13">
        <v>43275</v>
      </c>
      <c r="B26" t="s">
        <v>42</v>
      </c>
      <c r="C26" s="23" t="s">
        <v>60</v>
      </c>
      <c r="D26" s="25" t="s">
        <v>61</v>
      </c>
      <c r="E26" s="12">
        <v>2300</v>
      </c>
      <c r="F26" s="19" t="s">
        <v>10</v>
      </c>
    </row>
    <row r="27" spans="1:6">
      <c r="A27" s="13">
        <v>43276</v>
      </c>
      <c r="B27" t="s">
        <v>43</v>
      </c>
      <c r="C27" s="23" t="s">
        <v>58</v>
      </c>
      <c r="D27" s="25" t="s">
        <v>59</v>
      </c>
      <c r="E27" s="12">
        <v>1799.98</v>
      </c>
      <c r="F27" s="19" t="s">
        <v>7</v>
      </c>
    </row>
    <row r="28" spans="1:6">
      <c r="A28" s="13">
        <v>43277</v>
      </c>
      <c r="B28" t="s">
        <v>44</v>
      </c>
      <c r="C28" s="23" t="s">
        <v>60</v>
      </c>
      <c r="D28" s="25" t="s">
        <v>64</v>
      </c>
      <c r="E28" s="12">
        <v>900</v>
      </c>
      <c r="F28" s="19" t="s">
        <v>8</v>
      </c>
    </row>
    <row r="29" spans="1:6">
      <c r="A29" s="13">
        <v>43278</v>
      </c>
      <c r="B29" t="s">
        <v>45</v>
      </c>
      <c r="C29" s="23" t="s">
        <v>58</v>
      </c>
      <c r="D29" s="25" t="s">
        <v>65</v>
      </c>
      <c r="E29" s="12">
        <v>2800</v>
      </c>
      <c r="F29" s="19" t="s">
        <v>9</v>
      </c>
    </row>
    <row r="30" spans="1:6">
      <c r="A30" s="13">
        <v>43279</v>
      </c>
      <c r="B30" t="s">
        <v>46</v>
      </c>
      <c r="C30" s="23" t="s">
        <v>56</v>
      </c>
      <c r="D30" s="25" t="s">
        <v>66</v>
      </c>
      <c r="E30" s="12">
        <v>1500</v>
      </c>
      <c r="F30" s="19" t="s">
        <v>10</v>
      </c>
    </row>
    <row r="31" spans="1:6">
      <c r="A31" s="13">
        <v>43280</v>
      </c>
      <c r="B31" t="s">
        <v>47</v>
      </c>
      <c r="C31" s="23" t="s">
        <v>54</v>
      </c>
      <c r="D31" s="25" t="s">
        <v>67</v>
      </c>
      <c r="E31" s="12">
        <v>1750</v>
      </c>
      <c r="F31" s="19" t="s">
        <v>7</v>
      </c>
    </row>
    <row r="32" spans="1:6">
      <c r="A32" s="13">
        <v>43281</v>
      </c>
      <c r="B32" t="s">
        <v>48</v>
      </c>
      <c r="C32" s="23" t="s">
        <v>60</v>
      </c>
      <c r="D32" s="25" t="s">
        <v>61</v>
      </c>
      <c r="E32" s="12">
        <v>2500</v>
      </c>
      <c r="F32" s="19" t="s">
        <v>8</v>
      </c>
    </row>
    <row r="33" spans="3:5">
      <c r="C33" s="16"/>
      <c r="E33" s="17"/>
    </row>
    <row r="34" spans="3:5">
      <c r="C34" s="16"/>
      <c r="E34" s="17"/>
    </row>
    <row r="35" spans="3:5">
      <c r="C35" s="16"/>
      <c r="E35" s="17"/>
    </row>
    <row r="36" spans="3:5">
      <c r="C36" s="16"/>
      <c r="E36" s="17"/>
    </row>
    <row r="37" spans="3:5">
      <c r="C37" s="16"/>
      <c r="E37" s="17"/>
    </row>
    <row r="38" spans="3:5">
      <c r="C38" s="16"/>
      <c r="E38" s="17"/>
    </row>
  </sheetData>
  <mergeCells count="1">
    <mergeCell ref="A1:F1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A970C7-86FF-4DBF-B47A-ED23FBA851D2}">
  <sheetPr>
    <tabColor theme="9" tint="-0.499984740745262"/>
  </sheetPr>
  <dimension ref="A1:I38"/>
  <sheetViews>
    <sheetView zoomScale="130" zoomScaleNormal="130" workbookViewId="0">
      <selection activeCell="I4" sqref="I4"/>
    </sheetView>
  </sheetViews>
  <sheetFormatPr defaultRowHeight="15"/>
  <cols>
    <col min="1" max="1" width="12.42578125" customWidth="1"/>
    <col min="2" max="2" width="20.7109375" customWidth="1"/>
    <col min="3" max="3" width="6.85546875" style="22" bestFit="1" customWidth="1"/>
    <col min="4" max="4" width="19.5703125" style="26" customWidth="1"/>
    <col min="5" max="5" width="16.7109375" style="22" customWidth="1"/>
    <col min="6" max="6" width="13.140625" style="19" customWidth="1"/>
    <col min="7" max="7" width="3.7109375" customWidth="1"/>
    <col min="8" max="8" width="12.28515625" customWidth="1"/>
    <col min="9" max="9" width="16.85546875" customWidth="1"/>
  </cols>
  <sheetData>
    <row r="1" spans="1:9" ht="36" customHeight="1">
      <c r="A1" s="61" t="s">
        <v>0</v>
      </c>
      <c r="B1" s="61"/>
      <c r="C1" s="61"/>
      <c r="D1" s="61"/>
      <c r="E1" s="61"/>
      <c r="F1" s="61"/>
    </row>
    <row r="2" spans="1:9" ht="15" customHeight="1">
      <c r="A2" s="1" t="s">
        <v>13</v>
      </c>
      <c r="B2" s="1" t="s">
        <v>14</v>
      </c>
      <c r="C2" s="14" t="s">
        <v>52</v>
      </c>
      <c r="D2" s="24" t="s">
        <v>53</v>
      </c>
      <c r="E2" s="14" t="s">
        <v>17</v>
      </c>
      <c r="F2" s="18" t="s">
        <v>18</v>
      </c>
      <c r="H2" s="18" t="s">
        <v>6</v>
      </c>
      <c r="I2" s="18" t="s">
        <v>69</v>
      </c>
    </row>
    <row r="3" spans="1:9">
      <c r="A3" s="13">
        <v>43252</v>
      </c>
      <c r="B3" t="s">
        <v>19</v>
      </c>
      <c r="C3" s="23" t="s">
        <v>54</v>
      </c>
      <c r="D3" s="25" t="s">
        <v>55</v>
      </c>
      <c r="E3" s="12">
        <v>1499.96</v>
      </c>
      <c r="F3" s="19" t="s">
        <v>7</v>
      </c>
      <c r="H3" s="27" t="s">
        <v>7</v>
      </c>
      <c r="I3" s="30">
        <f>AVERAGEIF($F$3:$F$32,H3,$E$3:$E$32)</f>
        <v>1974.9775</v>
      </c>
    </row>
    <row r="4" spans="1:9">
      <c r="A4" s="13">
        <v>43253</v>
      </c>
      <c r="B4" t="s">
        <v>20</v>
      </c>
      <c r="C4" s="23" t="s">
        <v>54</v>
      </c>
      <c r="D4" s="26" t="s">
        <v>62</v>
      </c>
      <c r="E4" s="12">
        <v>1750</v>
      </c>
      <c r="F4" s="19" t="s">
        <v>8</v>
      </c>
      <c r="H4" s="27" t="s">
        <v>8</v>
      </c>
      <c r="I4" s="30">
        <f>AVERAGEIF($F$3:$F$32,H4,$E$3:$E$32)</f>
        <v>2037.4875000000002</v>
      </c>
    </row>
    <row r="5" spans="1:9">
      <c r="A5" s="13">
        <v>43254</v>
      </c>
      <c r="B5" t="s">
        <v>21</v>
      </c>
      <c r="C5" s="23" t="s">
        <v>54</v>
      </c>
      <c r="D5" s="26" t="s">
        <v>63</v>
      </c>
      <c r="E5" s="12">
        <v>2499.98</v>
      </c>
      <c r="F5" s="19" t="s">
        <v>9</v>
      </c>
      <c r="H5" s="27" t="s">
        <v>9</v>
      </c>
      <c r="I5" s="30">
        <f t="shared" ref="I5:I6" si="0">AVERAGEIF($F$3:$F$32,H5,$E$3:$E$32)</f>
        <v>2142.8385714285714</v>
      </c>
    </row>
    <row r="6" spans="1:9">
      <c r="A6" s="13">
        <v>43255</v>
      </c>
      <c r="B6" t="s">
        <v>22</v>
      </c>
      <c r="C6" s="23" t="s">
        <v>56</v>
      </c>
      <c r="D6" s="25" t="s">
        <v>57</v>
      </c>
      <c r="E6" s="12">
        <v>2200</v>
      </c>
      <c r="F6" s="19" t="s">
        <v>10</v>
      </c>
      <c r="H6" s="27" t="s">
        <v>10</v>
      </c>
      <c r="I6" s="30">
        <f t="shared" si="0"/>
        <v>1828.5714285714287</v>
      </c>
    </row>
    <row r="7" spans="1:9">
      <c r="A7" s="13">
        <v>43256</v>
      </c>
      <c r="B7" t="s">
        <v>23</v>
      </c>
      <c r="C7" s="23" t="s">
        <v>58</v>
      </c>
      <c r="D7" s="25" t="s">
        <v>59</v>
      </c>
      <c r="E7" s="12">
        <v>2350</v>
      </c>
      <c r="F7" s="19" t="s">
        <v>7</v>
      </c>
      <c r="H7" s="12"/>
    </row>
    <row r="8" spans="1:9">
      <c r="A8" s="13">
        <v>43257</v>
      </c>
      <c r="B8" t="s">
        <v>24</v>
      </c>
      <c r="C8" s="23" t="s">
        <v>60</v>
      </c>
      <c r="D8" s="25" t="s">
        <v>61</v>
      </c>
      <c r="E8" s="12">
        <v>2300</v>
      </c>
      <c r="F8" s="19" t="s">
        <v>8</v>
      </c>
    </row>
    <row r="9" spans="1:9">
      <c r="A9" s="13">
        <v>43258</v>
      </c>
      <c r="B9" t="s">
        <v>25</v>
      </c>
      <c r="C9" s="23" t="s">
        <v>60</v>
      </c>
      <c r="D9" s="25" t="s">
        <v>64</v>
      </c>
      <c r="E9" s="12">
        <v>1800</v>
      </c>
      <c r="F9" s="19" t="s">
        <v>9</v>
      </c>
    </row>
    <row r="10" spans="1:9">
      <c r="A10" s="13">
        <v>43259</v>
      </c>
      <c r="B10" t="s">
        <v>26</v>
      </c>
      <c r="C10" s="23" t="s">
        <v>58</v>
      </c>
      <c r="D10" s="25" t="s">
        <v>65</v>
      </c>
      <c r="E10" s="12">
        <v>900</v>
      </c>
      <c r="F10" s="19" t="s">
        <v>10</v>
      </c>
    </row>
    <row r="11" spans="1:9">
      <c r="A11" s="13">
        <v>43260</v>
      </c>
      <c r="B11" t="s">
        <v>27</v>
      </c>
      <c r="C11" s="23" t="s">
        <v>56</v>
      </c>
      <c r="D11" s="25" t="s">
        <v>66</v>
      </c>
      <c r="E11" s="12">
        <v>2799.96</v>
      </c>
      <c r="F11" s="19" t="s">
        <v>7</v>
      </c>
    </row>
    <row r="12" spans="1:9">
      <c r="A12" s="13">
        <v>43261</v>
      </c>
      <c r="B12" t="s">
        <v>28</v>
      </c>
      <c r="C12" s="23" t="s">
        <v>54</v>
      </c>
      <c r="D12" s="25" t="s">
        <v>67</v>
      </c>
      <c r="E12" s="12">
        <v>1499.94</v>
      </c>
      <c r="F12" s="19" t="s">
        <v>8</v>
      </c>
    </row>
    <row r="13" spans="1:9">
      <c r="A13" s="13">
        <v>43262</v>
      </c>
      <c r="B13" t="s">
        <v>29</v>
      </c>
      <c r="C13" s="23" t="s">
        <v>54</v>
      </c>
      <c r="D13" s="25" t="s">
        <v>67</v>
      </c>
      <c r="E13" s="12">
        <v>1750</v>
      </c>
      <c r="F13" s="19" t="s">
        <v>9</v>
      </c>
    </row>
    <row r="14" spans="1:9">
      <c r="A14" s="13">
        <v>43263</v>
      </c>
      <c r="B14" t="s">
        <v>30</v>
      </c>
      <c r="C14" s="23" t="s">
        <v>56</v>
      </c>
      <c r="D14" s="25" t="s">
        <v>66</v>
      </c>
      <c r="E14" s="12">
        <v>2350</v>
      </c>
      <c r="F14" s="19" t="s">
        <v>10</v>
      </c>
    </row>
    <row r="15" spans="1:9">
      <c r="A15" s="13">
        <v>43264</v>
      </c>
      <c r="B15" t="s">
        <v>31</v>
      </c>
      <c r="C15" s="23" t="s">
        <v>58</v>
      </c>
      <c r="D15" s="25" t="s">
        <v>65</v>
      </c>
      <c r="E15" s="12">
        <v>2199.96</v>
      </c>
      <c r="F15" s="19" t="s">
        <v>7</v>
      </c>
    </row>
    <row r="16" spans="1:9">
      <c r="A16" s="13">
        <v>43265</v>
      </c>
      <c r="B16" t="s">
        <v>32</v>
      </c>
      <c r="C16" s="23" t="s">
        <v>60</v>
      </c>
      <c r="D16" s="25" t="s">
        <v>64</v>
      </c>
      <c r="E16" s="12">
        <v>2350</v>
      </c>
      <c r="F16" s="19" t="s">
        <v>8</v>
      </c>
    </row>
    <row r="17" spans="1:6">
      <c r="A17" s="13">
        <v>43266</v>
      </c>
      <c r="B17" t="s">
        <v>33</v>
      </c>
      <c r="C17" s="23" t="s">
        <v>60</v>
      </c>
      <c r="D17" s="25" t="s">
        <v>61</v>
      </c>
      <c r="E17" s="12">
        <v>2299.92</v>
      </c>
      <c r="F17" s="19" t="s">
        <v>9</v>
      </c>
    </row>
    <row r="18" spans="1:6">
      <c r="A18" s="13">
        <v>43267</v>
      </c>
      <c r="B18" t="s">
        <v>34</v>
      </c>
      <c r="C18" s="23" t="s">
        <v>58</v>
      </c>
      <c r="D18" s="25" t="s">
        <v>59</v>
      </c>
      <c r="E18" s="12">
        <v>1800</v>
      </c>
      <c r="F18" s="19" t="s">
        <v>10</v>
      </c>
    </row>
    <row r="19" spans="1:6">
      <c r="A19" s="13">
        <v>43268</v>
      </c>
      <c r="B19" t="s">
        <v>35</v>
      </c>
      <c r="C19" s="23" t="s">
        <v>56</v>
      </c>
      <c r="D19" s="25" t="s">
        <v>57</v>
      </c>
      <c r="E19" s="12">
        <v>900</v>
      </c>
      <c r="F19" s="19" t="s">
        <v>7</v>
      </c>
    </row>
    <row r="20" spans="1:6">
      <c r="A20" s="13">
        <v>43269</v>
      </c>
      <c r="B20" t="s">
        <v>36</v>
      </c>
      <c r="C20" s="23" t="s">
        <v>54</v>
      </c>
      <c r="D20" s="25" t="s">
        <v>63</v>
      </c>
      <c r="E20" s="12">
        <v>2800</v>
      </c>
      <c r="F20" s="19" t="s">
        <v>8</v>
      </c>
    </row>
    <row r="21" spans="1:6">
      <c r="A21" s="13">
        <v>43270</v>
      </c>
      <c r="B21" t="s">
        <v>37</v>
      </c>
      <c r="C21" s="23" t="s">
        <v>54</v>
      </c>
      <c r="D21" s="25" t="s">
        <v>62</v>
      </c>
      <c r="E21" s="12">
        <v>1500</v>
      </c>
      <c r="F21" s="19" t="s">
        <v>9</v>
      </c>
    </row>
    <row r="22" spans="1:6">
      <c r="A22" s="13">
        <v>43271</v>
      </c>
      <c r="B22" t="s">
        <v>38</v>
      </c>
      <c r="C22" s="23" t="s">
        <v>54</v>
      </c>
      <c r="D22" s="25" t="s">
        <v>55</v>
      </c>
      <c r="E22" s="12">
        <v>1749.9999999999991</v>
      </c>
      <c r="F22" s="19" t="s">
        <v>10</v>
      </c>
    </row>
    <row r="23" spans="1:6">
      <c r="A23" s="13">
        <v>43272</v>
      </c>
      <c r="B23" t="s">
        <v>39</v>
      </c>
      <c r="C23" s="23" t="s">
        <v>56</v>
      </c>
      <c r="D23" s="25" t="s">
        <v>66</v>
      </c>
      <c r="E23" s="12">
        <v>2499.96</v>
      </c>
      <c r="F23" s="19" t="s">
        <v>7</v>
      </c>
    </row>
    <row r="24" spans="1:6">
      <c r="A24" s="13">
        <v>43273</v>
      </c>
      <c r="B24" t="s">
        <v>40</v>
      </c>
      <c r="C24" s="23" t="s">
        <v>58</v>
      </c>
      <c r="D24" s="25" t="s">
        <v>65</v>
      </c>
      <c r="E24" s="12">
        <v>2199.96</v>
      </c>
      <c r="F24" s="19" t="s">
        <v>8</v>
      </c>
    </row>
    <row r="25" spans="1:6">
      <c r="A25" s="13">
        <v>43274</v>
      </c>
      <c r="B25" t="s">
        <v>41</v>
      </c>
      <c r="C25" s="23" t="s">
        <v>60</v>
      </c>
      <c r="D25" s="25" t="s">
        <v>64</v>
      </c>
      <c r="E25" s="12">
        <v>2349.9699999999998</v>
      </c>
      <c r="F25" s="19" t="s">
        <v>9</v>
      </c>
    </row>
    <row r="26" spans="1:6">
      <c r="A26" s="13">
        <v>43275</v>
      </c>
      <c r="B26" t="s">
        <v>42</v>
      </c>
      <c r="C26" s="23" t="s">
        <v>60</v>
      </c>
      <c r="D26" s="25" t="s">
        <v>61</v>
      </c>
      <c r="E26" s="12">
        <v>2300</v>
      </c>
      <c r="F26" s="19" t="s">
        <v>10</v>
      </c>
    </row>
    <row r="27" spans="1:6">
      <c r="A27" s="13">
        <v>43276</v>
      </c>
      <c r="B27" t="s">
        <v>43</v>
      </c>
      <c r="C27" s="23" t="s">
        <v>58</v>
      </c>
      <c r="D27" s="25" t="s">
        <v>59</v>
      </c>
      <c r="E27" s="12">
        <v>1799.98</v>
      </c>
      <c r="F27" s="19" t="s">
        <v>7</v>
      </c>
    </row>
    <row r="28" spans="1:6">
      <c r="A28" s="13">
        <v>43277</v>
      </c>
      <c r="B28" t="s">
        <v>44</v>
      </c>
      <c r="C28" s="23" t="s">
        <v>60</v>
      </c>
      <c r="D28" s="25" t="s">
        <v>64</v>
      </c>
      <c r="E28" s="12">
        <v>900</v>
      </c>
      <c r="F28" s="19" t="s">
        <v>8</v>
      </c>
    </row>
    <row r="29" spans="1:6">
      <c r="A29" s="13">
        <v>43278</v>
      </c>
      <c r="B29" t="s">
        <v>45</v>
      </c>
      <c r="C29" s="23" t="s">
        <v>58</v>
      </c>
      <c r="D29" s="25" t="s">
        <v>65</v>
      </c>
      <c r="E29" s="12">
        <v>2800</v>
      </c>
      <c r="F29" s="19" t="s">
        <v>9</v>
      </c>
    </row>
    <row r="30" spans="1:6">
      <c r="A30" s="13">
        <v>43279</v>
      </c>
      <c r="B30" t="s">
        <v>46</v>
      </c>
      <c r="C30" s="23" t="s">
        <v>56</v>
      </c>
      <c r="D30" s="25" t="s">
        <v>66</v>
      </c>
      <c r="E30" s="12">
        <v>1500</v>
      </c>
      <c r="F30" s="19" t="s">
        <v>10</v>
      </c>
    </row>
    <row r="31" spans="1:6">
      <c r="A31" s="13">
        <v>43280</v>
      </c>
      <c r="B31" t="s">
        <v>47</v>
      </c>
      <c r="C31" s="23" t="s">
        <v>54</v>
      </c>
      <c r="D31" s="25" t="s">
        <v>67</v>
      </c>
      <c r="E31" s="12">
        <v>1750</v>
      </c>
      <c r="F31" s="19" t="s">
        <v>7</v>
      </c>
    </row>
    <row r="32" spans="1:6">
      <c r="A32" s="13">
        <v>43281</v>
      </c>
      <c r="B32" t="s">
        <v>48</v>
      </c>
      <c r="C32" s="23" t="s">
        <v>60</v>
      </c>
      <c r="D32" s="25" t="s">
        <v>61</v>
      </c>
      <c r="E32" s="12">
        <v>2500</v>
      </c>
      <c r="F32" s="19" t="s">
        <v>8</v>
      </c>
    </row>
    <row r="33" spans="3:5">
      <c r="C33" s="16"/>
      <c r="E33" s="17"/>
    </row>
    <row r="34" spans="3:5">
      <c r="C34" s="16"/>
      <c r="E34" s="17"/>
    </row>
    <row r="35" spans="3:5">
      <c r="C35" s="16"/>
      <c r="E35" s="17"/>
    </row>
    <row r="36" spans="3:5">
      <c r="C36" s="16"/>
      <c r="E36" s="17"/>
    </row>
    <row r="37" spans="3:5">
      <c r="C37" s="16"/>
      <c r="E37" s="17"/>
    </row>
    <row r="38" spans="3:5">
      <c r="C38" s="16"/>
      <c r="E38" s="17"/>
    </row>
  </sheetData>
  <mergeCells count="1">
    <mergeCell ref="A1:F1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F325C-C4BF-4E5E-9E7E-5EC13E9E76AD}">
  <sheetPr>
    <tabColor theme="9" tint="-0.249977111117893"/>
  </sheetPr>
  <dimension ref="A1:I38"/>
  <sheetViews>
    <sheetView zoomScale="130" zoomScaleNormal="130" workbookViewId="0">
      <selection activeCell="I4" sqref="I4:I6"/>
    </sheetView>
  </sheetViews>
  <sheetFormatPr defaultRowHeight="15"/>
  <cols>
    <col min="1" max="1" width="12.42578125" customWidth="1"/>
    <col min="2" max="2" width="20.7109375" customWidth="1"/>
    <col min="3" max="3" width="6.85546875" style="22" bestFit="1" customWidth="1"/>
    <col min="4" max="4" width="19.5703125" style="26" customWidth="1"/>
    <col min="5" max="5" width="16.7109375" style="22" customWidth="1"/>
    <col min="6" max="6" width="13.140625" style="19" customWidth="1"/>
    <col min="7" max="7" width="3.7109375" customWidth="1"/>
    <col min="8" max="8" width="12.28515625" customWidth="1"/>
    <col min="9" max="9" width="19.28515625" customWidth="1"/>
  </cols>
  <sheetData>
    <row r="1" spans="1:9" ht="36" customHeight="1">
      <c r="A1" s="61" t="s">
        <v>0</v>
      </c>
      <c r="B1" s="61"/>
      <c r="C1" s="61"/>
      <c r="D1" s="61"/>
      <c r="E1" s="61"/>
      <c r="F1" s="61"/>
    </row>
    <row r="2" spans="1:9" ht="15" customHeight="1">
      <c r="A2" s="1" t="s">
        <v>13</v>
      </c>
      <c r="B2" s="1" t="s">
        <v>14</v>
      </c>
      <c r="C2" s="14" t="s">
        <v>52</v>
      </c>
      <c r="D2" s="24" t="s">
        <v>53</v>
      </c>
      <c r="E2" s="14" t="s">
        <v>17</v>
      </c>
      <c r="F2" s="18" t="s">
        <v>18</v>
      </c>
      <c r="H2" s="18" t="s">
        <v>6</v>
      </c>
      <c r="I2" s="18" t="s">
        <v>70</v>
      </c>
    </row>
    <row r="3" spans="1:9">
      <c r="A3" s="13">
        <v>43252</v>
      </c>
      <c r="B3" t="s">
        <v>19</v>
      </c>
      <c r="C3" s="23" t="s">
        <v>54</v>
      </c>
      <c r="D3" s="25" t="s">
        <v>55</v>
      </c>
      <c r="E3" s="12">
        <v>1499.96</v>
      </c>
      <c r="F3" s="19" t="s">
        <v>7</v>
      </c>
      <c r="H3" s="27" t="s">
        <v>7</v>
      </c>
      <c r="I3" s="31">
        <f>COUNTIF($F$3:$F$32,H3)</f>
        <v>8</v>
      </c>
    </row>
    <row r="4" spans="1:9">
      <c r="A4" s="13">
        <v>43253</v>
      </c>
      <c r="B4" t="s">
        <v>20</v>
      </c>
      <c r="C4" s="23" t="s">
        <v>54</v>
      </c>
      <c r="D4" s="26" t="s">
        <v>62</v>
      </c>
      <c r="E4" s="12">
        <v>1750</v>
      </c>
      <c r="F4" s="19" t="s">
        <v>8</v>
      </c>
      <c r="H4" s="27" t="s">
        <v>8</v>
      </c>
      <c r="I4" s="31">
        <f>COUNTIF($F$3:$F$32,H4)</f>
        <v>8</v>
      </c>
    </row>
    <row r="5" spans="1:9">
      <c r="A5" s="13">
        <v>43254</v>
      </c>
      <c r="B5" t="s">
        <v>21</v>
      </c>
      <c r="C5" s="23" t="s">
        <v>54</v>
      </c>
      <c r="D5" s="26" t="s">
        <v>63</v>
      </c>
      <c r="E5" s="12">
        <v>2499.98</v>
      </c>
      <c r="F5" s="19" t="s">
        <v>9</v>
      </c>
      <c r="H5" s="27" t="s">
        <v>9</v>
      </c>
      <c r="I5" s="31">
        <f t="shared" ref="I5:I6" si="0">COUNTIF($F$3:$F$32,H5)</f>
        <v>7</v>
      </c>
    </row>
    <row r="6" spans="1:9">
      <c r="A6" s="13">
        <v>43255</v>
      </c>
      <c r="B6" t="s">
        <v>22</v>
      </c>
      <c r="C6" s="23" t="s">
        <v>56</v>
      </c>
      <c r="D6" s="25" t="s">
        <v>57</v>
      </c>
      <c r="E6" s="12">
        <v>2200</v>
      </c>
      <c r="F6" s="19" t="s">
        <v>10</v>
      </c>
      <c r="H6" s="27" t="s">
        <v>10</v>
      </c>
      <c r="I6" s="31">
        <f t="shared" si="0"/>
        <v>7</v>
      </c>
    </row>
    <row r="7" spans="1:9">
      <c r="A7" s="13">
        <v>43256</v>
      </c>
      <c r="B7" t="s">
        <v>23</v>
      </c>
      <c r="C7" s="23" t="s">
        <v>58</v>
      </c>
      <c r="D7" s="25" t="s">
        <v>59</v>
      </c>
      <c r="E7" s="12">
        <v>2350</v>
      </c>
      <c r="F7" s="19" t="s">
        <v>7</v>
      </c>
      <c r="H7" s="12"/>
    </row>
    <row r="8" spans="1:9">
      <c r="A8" s="13">
        <v>43257</v>
      </c>
      <c r="B8" t="s">
        <v>24</v>
      </c>
      <c r="C8" s="23" t="s">
        <v>60</v>
      </c>
      <c r="D8" s="25" t="s">
        <v>61</v>
      </c>
      <c r="E8" s="12">
        <v>2300</v>
      </c>
      <c r="F8" s="19" t="s">
        <v>8</v>
      </c>
    </row>
    <row r="9" spans="1:9">
      <c r="A9" s="13">
        <v>43258</v>
      </c>
      <c r="B9" t="s">
        <v>25</v>
      </c>
      <c r="C9" s="23" t="s">
        <v>60</v>
      </c>
      <c r="D9" s="25" t="s">
        <v>64</v>
      </c>
      <c r="E9" s="12">
        <v>1800</v>
      </c>
      <c r="F9" s="19" t="s">
        <v>9</v>
      </c>
    </row>
    <row r="10" spans="1:9">
      <c r="A10" s="13">
        <v>43259</v>
      </c>
      <c r="B10" t="s">
        <v>26</v>
      </c>
      <c r="C10" s="23" t="s">
        <v>58</v>
      </c>
      <c r="D10" s="25" t="s">
        <v>65</v>
      </c>
      <c r="E10" s="12">
        <v>900</v>
      </c>
      <c r="F10" s="19" t="s">
        <v>10</v>
      </c>
    </row>
    <row r="11" spans="1:9">
      <c r="A11" s="13">
        <v>43260</v>
      </c>
      <c r="B11" t="s">
        <v>27</v>
      </c>
      <c r="C11" s="23" t="s">
        <v>56</v>
      </c>
      <c r="D11" s="25" t="s">
        <v>66</v>
      </c>
      <c r="E11" s="12">
        <v>2799.96</v>
      </c>
      <c r="F11" s="19" t="s">
        <v>7</v>
      </c>
    </row>
    <row r="12" spans="1:9">
      <c r="A12" s="13">
        <v>43261</v>
      </c>
      <c r="B12" t="s">
        <v>28</v>
      </c>
      <c r="C12" s="23" t="s">
        <v>54</v>
      </c>
      <c r="D12" s="25" t="s">
        <v>67</v>
      </c>
      <c r="E12" s="12">
        <v>1499.94</v>
      </c>
      <c r="F12" s="19" t="s">
        <v>8</v>
      </c>
    </row>
    <row r="13" spans="1:9">
      <c r="A13" s="13">
        <v>43262</v>
      </c>
      <c r="B13" t="s">
        <v>29</v>
      </c>
      <c r="C13" s="23" t="s">
        <v>54</v>
      </c>
      <c r="D13" s="25" t="s">
        <v>67</v>
      </c>
      <c r="E13" s="12">
        <v>1750</v>
      </c>
      <c r="F13" s="19" t="s">
        <v>9</v>
      </c>
    </row>
    <row r="14" spans="1:9">
      <c r="A14" s="13">
        <v>43263</v>
      </c>
      <c r="B14" t="s">
        <v>30</v>
      </c>
      <c r="C14" s="23" t="s">
        <v>56</v>
      </c>
      <c r="D14" s="25" t="s">
        <v>66</v>
      </c>
      <c r="E14" s="12">
        <v>2350</v>
      </c>
      <c r="F14" s="19" t="s">
        <v>10</v>
      </c>
    </row>
    <row r="15" spans="1:9">
      <c r="A15" s="13">
        <v>43264</v>
      </c>
      <c r="B15" t="s">
        <v>31</v>
      </c>
      <c r="C15" s="23" t="s">
        <v>58</v>
      </c>
      <c r="D15" s="25" t="s">
        <v>65</v>
      </c>
      <c r="E15" s="12">
        <v>2199.96</v>
      </c>
      <c r="F15" s="19" t="s">
        <v>7</v>
      </c>
    </row>
    <row r="16" spans="1:9">
      <c r="A16" s="13">
        <v>43265</v>
      </c>
      <c r="B16" t="s">
        <v>32</v>
      </c>
      <c r="C16" s="23" t="s">
        <v>60</v>
      </c>
      <c r="D16" s="25" t="s">
        <v>64</v>
      </c>
      <c r="E16" s="12">
        <v>2350</v>
      </c>
      <c r="F16" s="19" t="s">
        <v>8</v>
      </c>
    </row>
    <row r="17" spans="1:6">
      <c r="A17" s="13">
        <v>43266</v>
      </c>
      <c r="B17" t="s">
        <v>33</v>
      </c>
      <c r="C17" s="23" t="s">
        <v>60</v>
      </c>
      <c r="D17" s="25" t="s">
        <v>61</v>
      </c>
      <c r="E17" s="12">
        <v>2299.92</v>
      </c>
      <c r="F17" s="19" t="s">
        <v>9</v>
      </c>
    </row>
    <row r="18" spans="1:6">
      <c r="A18" s="13">
        <v>43267</v>
      </c>
      <c r="B18" t="s">
        <v>34</v>
      </c>
      <c r="C18" s="23" t="s">
        <v>58</v>
      </c>
      <c r="D18" s="25" t="s">
        <v>59</v>
      </c>
      <c r="E18" s="12">
        <v>1800</v>
      </c>
      <c r="F18" s="19" t="s">
        <v>10</v>
      </c>
    </row>
    <row r="19" spans="1:6">
      <c r="A19" s="13">
        <v>43268</v>
      </c>
      <c r="B19" t="s">
        <v>35</v>
      </c>
      <c r="C19" s="23" t="s">
        <v>56</v>
      </c>
      <c r="D19" s="25" t="s">
        <v>57</v>
      </c>
      <c r="E19" s="12">
        <v>900</v>
      </c>
      <c r="F19" s="19" t="s">
        <v>7</v>
      </c>
    </row>
    <row r="20" spans="1:6">
      <c r="A20" s="13">
        <v>43269</v>
      </c>
      <c r="B20" t="s">
        <v>36</v>
      </c>
      <c r="C20" s="23" t="s">
        <v>54</v>
      </c>
      <c r="D20" s="25" t="s">
        <v>63</v>
      </c>
      <c r="E20" s="12">
        <v>2800</v>
      </c>
      <c r="F20" s="19" t="s">
        <v>8</v>
      </c>
    </row>
    <row r="21" spans="1:6">
      <c r="A21" s="13">
        <v>43270</v>
      </c>
      <c r="B21" t="s">
        <v>37</v>
      </c>
      <c r="C21" s="23" t="s">
        <v>54</v>
      </c>
      <c r="D21" s="25" t="s">
        <v>62</v>
      </c>
      <c r="E21" s="12">
        <v>1500</v>
      </c>
      <c r="F21" s="19" t="s">
        <v>9</v>
      </c>
    </row>
    <row r="22" spans="1:6">
      <c r="A22" s="13">
        <v>43271</v>
      </c>
      <c r="B22" t="s">
        <v>38</v>
      </c>
      <c r="C22" s="23" t="s">
        <v>54</v>
      </c>
      <c r="D22" s="25" t="s">
        <v>55</v>
      </c>
      <c r="E22" s="12">
        <v>1749.9999999999991</v>
      </c>
      <c r="F22" s="19" t="s">
        <v>10</v>
      </c>
    </row>
    <row r="23" spans="1:6">
      <c r="A23" s="13">
        <v>43272</v>
      </c>
      <c r="B23" t="s">
        <v>39</v>
      </c>
      <c r="C23" s="23" t="s">
        <v>56</v>
      </c>
      <c r="D23" s="25" t="s">
        <v>66</v>
      </c>
      <c r="E23" s="12">
        <v>2499.96</v>
      </c>
      <c r="F23" s="19" t="s">
        <v>7</v>
      </c>
    </row>
    <row r="24" spans="1:6">
      <c r="A24" s="13">
        <v>43273</v>
      </c>
      <c r="B24" t="s">
        <v>40</v>
      </c>
      <c r="C24" s="23" t="s">
        <v>58</v>
      </c>
      <c r="D24" s="25" t="s">
        <v>65</v>
      </c>
      <c r="E24" s="12">
        <v>2199.96</v>
      </c>
      <c r="F24" s="19" t="s">
        <v>8</v>
      </c>
    </row>
    <row r="25" spans="1:6">
      <c r="A25" s="13">
        <v>43274</v>
      </c>
      <c r="B25" t="s">
        <v>41</v>
      </c>
      <c r="C25" s="23" t="s">
        <v>60</v>
      </c>
      <c r="D25" s="25" t="s">
        <v>64</v>
      </c>
      <c r="E25" s="12">
        <v>2349.9699999999998</v>
      </c>
      <c r="F25" s="19" t="s">
        <v>9</v>
      </c>
    </row>
    <row r="26" spans="1:6">
      <c r="A26" s="13">
        <v>43275</v>
      </c>
      <c r="B26" t="s">
        <v>42</v>
      </c>
      <c r="C26" s="23" t="s">
        <v>60</v>
      </c>
      <c r="D26" s="25" t="s">
        <v>61</v>
      </c>
      <c r="E26" s="12">
        <v>2300</v>
      </c>
      <c r="F26" s="19" t="s">
        <v>10</v>
      </c>
    </row>
    <row r="27" spans="1:6">
      <c r="A27" s="13">
        <v>43276</v>
      </c>
      <c r="B27" t="s">
        <v>43</v>
      </c>
      <c r="C27" s="23" t="s">
        <v>58</v>
      </c>
      <c r="D27" s="25" t="s">
        <v>59</v>
      </c>
      <c r="E27" s="12">
        <v>1799.98</v>
      </c>
      <c r="F27" s="19" t="s">
        <v>7</v>
      </c>
    </row>
    <row r="28" spans="1:6">
      <c r="A28" s="13">
        <v>43277</v>
      </c>
      <c r="B28" t="s">
        <v>44</v>
      </c>
      <c r="C28" s="23" t="s">
        <v>60</v>
      </c>
      <c r="D28" s="25" t="s">
        <v>64</v>
      </c>
      <c r="E28" s="12">
        <v>900</v>
      </c>
      <c r="F28" s="19" t="s">
        <v>8</v>
      </c>
    </row>
    <row r="29" spans="1:6">
      <c r="A29" s="13">
        <v>43278</v>
      </c>
      <c r="B29" t="s">
        <v>45</v>
      </c>
      <c r="C29" s="23" t="s">
        <v>58</v>
      </c>
      <c r="D29" s="25" t="s">
        <v>65</v>
      </c>
      <c r="E29" s="12">
        <v>2800</v>
      </c>
      <c r="F29" s="19" t="s">
        <v>9</v>
      </c>
    </row>
    <row r="30" spans="1:6">
      <c r="A30" s="13">
        <v>43279</v>
      </c>
      <c r="B30" t="s">
        <v>46</v>
      </c>
      <c r="C30" s="23" t="s">
        <v>56</v>
      </c>
      <c r="D30" s="25" t="s">
        <v>66</v>
      </c>
      <c r="E30" s="12">
        <v>1500</v>
      </c>
      <c r="F30" s="19" t="s">
        <v>10</v>
      </c>
    </row>
    <row r="31" spans="1:6">
      <c r="A31" s="13">
        <v>43280</v>
      </c>
      <c r="B31" t="s">
        <v>47</v>
      </c>
      <c r="C31" s="23" t="s">
        <v>54</v>
      </c>
      <c r="D31" s="25" t="s">
        <v>67</v>
      </c>
      <c r="E31" s="12">
        <v>1750</v>
      </c>
      <c r="F31" s="19" t="s">
        <v>7</v>
      </c>
    </row>
    <row r="32" spans="1:6">
      <c r="A32" s="13">
        <v>43281</v>
      </c>
      <c r="B32" t="s">
        <v>48</v>
      </c>
      <c r="C32" s="23" t="s">
        <v>60</v>
      </c>
      <c r="D32" s="25" t="s">
        <v>61</v>
      </c>
      <c r="E32" s="12">
        <v>2500</v>
      </c>
      <c r="F32" s="19" t="s">
        <v>8</v>
      </c>
    </row>
    <row r="33" spans="3:5">
      <c r="C33" s="16"/>
      <c r="E33" s="17"/>
    </row>
    <row r="34" spans="3:5">
      <c r="C34" s="16"/>
      <c r="E34" s="17"/>
    </row>
    <row r="35" spans="3:5">
      <c r="C35" s="16"/>
      <c r="E35" s="17"/>
    </row>
    <row r="36" spans="3:5">
      <c r="C36" s="16"/>
      <c r="E36" s="17"/>
    </row>
    <row r="37" spans="3:5">
      <c r="C37" s="16"/>
      <c r="E37" s="17"/>
    </row>
    <row r="38" spans="3:5">
      <c r="C38" s="16"/>
      <c r="E38" s="17"/>
    </row>
  </sheetData>
  <mergeCells count="1">
    <mergeCell ref="A1:F1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C2EEC-BCFC-4764-BDB5-2D2CE4666B52}">
  <sheetPr>
    <tabColor theme="9" tint="0.39997558519241921"/>
  </sheetPr>
  <dimension ref="A1:I38"/>
  <sheetViews>
    <sheetView zoomScale="130" zoomScaleNormal="130" workbookViewId="0">
      <selection activeCell="H10" sqref="H10"/>
    </sheetView>
  </sheetViews>
  <sheetFormatPr defaultRowHeight="15"/>
  <cols>
    <col min="1" max="1" width="12.42578125" customWidth="1"/>
    <col min="2" max="2" width="20.7109375" customWidth="1"/>
    <col min="3" max="3" width="6.85546875" style="22" bestFit="1" customWidth="1"/>
    <col min="4" max="4" width="19.5703125" style="26" customWidth="1"/>
    <col min="5" max="5" width="16.7109375" style="22" customWidth="1"/>
    <col min="6" max="6" width="3.7109375" customWidth="1"/>
    <col min="7" max="7" width="6.85546875" bestFit="1" customWidth="1"/>
    <col min="8" max="8" width="19.5703125" customWidth="1"/>
    <col min="9" max="9" width="16.85546875" customWidth="1"/>
  </cols>
  <sheetData>
    <row r="1" spans="1:9" ht="36" customHeight="1">
      <c r="A1" s="61" t="s">
        <v>0</v>
      </c>
      <c r="B1" s="61"/>
      <c r="C1" s="61"/>
      <c r="D1" s="61"/>
      <c r="E1" s="61"/>
    </row>
    <row r="2" spans="1:9" ht="15" customHeight="1">
      <c r="A2" s="1" t="s">
        <v>13</v>
      </c>
      <c r="B2" s="1" t="s">
        <v>14</v>
      </c>
      <c r="C2" s="14" t="s">
        <v>52</v>
      </c>
      <c r="D2" s="24" t="s">
        <v>53</v>
      </c>
      <c r="E2" s="14" t="s">
        <v>17</v>
      </c>
      <c r="G2" s="14" t="s">
        <v>52</v>
      </c>
      <c r="H2" s="24" t="s">
        <v>53</v>
      </c>
      <c r="I2" s="18" t="s">
        <v>68</v>
      </c>
    </row>
    <row r="3" spans="1:9">
      <c r="A3" s="13">
        <v>43252</v>
      </c>
      <c r="B3" t="s">
        <v>19</v>
      </c>
      <c r="C3" s="23" t="s">
        <v>54</v>
      </c>
      <c r="D3" s="25" t="s">
        <v>55</v>
      </c>
      <c r="E3" s="12">
        <v>1499.96</v>
      </c>
      <c r="G3" s="27" t="s">
        <v>54</v>
      </c>
      <c r="H3" s="32" t="s">
        <v>55</v>
      </c>
      <c r="I3" s="30">
        <f>SUMIFS($E$3:$E$32,$C$3:$C$32,G3,$D$3:$D$32,H3)</f>
        <v>3249.9599999999991</v>
      </c>
    </row>
    <row r="4" spans="1:9">
      <c r="A4" s="13">
        <v>43253</v>
      </c>
      <c r="B4" t="s">
        <v>20</v>
      </c>
      <c r="C4" s="23" t="s">
        <v>54</v>
      </c>
      <c r="D4" s="26" t="s">
        <v>62</v>
      </c>
      <c r="E4" s="12">
        <v>1750</v>
      </c>
      <c r="G4" s="27" t="s">
        <v>54</v>
      </c>
      <c r="H4" s="32" t="s">
        <v>62</v>
      </c>
      <c r="I4" s="30">
        <f>SUMIFS($E$3:$E$32,$C$3:$C$32,G4,$D$3:$D$32,H4)</f>
        <v>3250</v>
      </c>
    </row>
    <row r="5" spans="1:9">
      <c r="A5" s="13">
        <v>43254</v>
      </c>
      <c r="B5" t="s">
        <v>21</v>
      </c>
      <c r="C5" s="23" t="s">
        <v>54</v>
      </c>
      <c r="D5" s="26" t="s">
        <v>63</v>
      </c>
      <c r="E5" s="12">
        <v>2499.98</v>
      </c>
      <c r="G5" s="27" t="s">
        <v>54</v>
      </c>
      <c r="H5" s="32" t="s">
        <v>63</v>
      </c>
      <c r="I5" s="30">
        <f t="shared" ref="I5:I12" si="0">SUMIFS($E$3:$E$32,$C$3:$C$32,G5,$D$3:$D$32,H5)</f>
        <v>5299.98</v>
      </c>
    </row>
    <row r="6" spans="1:9">
      <c r="A6" s="13">
        <v>43255</v>
      </c>
      <c r="B6" t="s">
        <v>22</v>
      </c>
      <c r="C6" s="23" t="s">
        <v>56</v>
      </c>
      <c r="D6" s="25" t="s">
        <v>57</v>
      </c>
      <c r="E6" s="12">
        <v>2200</v>
      </c>
      <c r="G6" s="27" t="s">
        <v>54</v>
      </c>
      <c r="H6" s="32" t="s">
        <v>67</v>
      </c>
      <c r="I6" s="30">
        <f t="shared" si="0"/>
        <v>4999.9400000000005</v>
      </c>
    </row>
    <row r="7" spans="1:9">
      <c r="A7" s="13">
        <v>43256</v>
      </c>
      <c r="B7" t="s">
        <v>23</v>
      </c>
      <c r="C7" s="23" t="s">
        <v>58</v>
      </c>
      <c r="D7" s="25" t="s">
        <v>59</v>
      </c>
      <c r="E7" s="12">
        <v>2350</v>
      </c>
      <c r="G7" s="27" t="s">
        <v>56</v>
      </c>
      <c r="H7" s="32" t="s">
        <v>57</v>
      </c>
      <c r="I7" s="30">
        <f t="shared" si="0"/>
        <v>3100</v>
      </c>
    </row>
    <row r="8" spans="1:9">
      <c r="A8" s="13">
        <v>43257</v>
      </c>
      <c r="B8" t="s">
        <v>24</v>
      </c>
      <c r="C8" s="23" t="s">
        <v>60</v>
      </c>
      <c r="D8" s="25" t="s">
        <v>61</v>
      </c>
      <c r="E8" s="12">
        <v>2300</v>
      </c>
      <c r="G8" s="27" t="s">
        <v>56</v>
      </c>
      <c r="H8" s="32" t="s">
        <v>66</v>
      </c>
      <c r="I8" s="30">
        <f t="shared" si="0"/>
        <v>9149.92</v>
      </c>
    </row>
    <row r="9" spans="1:9">
      <c r="A9" s="13">
        <v>43258</v>
      </c>
      <c r="B9" t="s">
        <v>25</v>
      </c>
      <c r="C9" s="23" t="s">
        <v>60</v>
      </c>
      <c r="D9" s="25" t="s">
        <v>64</v>
      </c>
      <c r="E9" s="12">
        <v>1800</v>
      </c>
      <c r="G9" s="27" t="s">
        <v>58</v>
      </c>
      <c r="H9" s="32" t="s">
        <v>59</v>
      </c>
      <c r="I9" s="30">
        <f t="shared" si="0"/>
        <v>5949.98</v>
      </c>
    </row>
    <row r="10" spans="1:9">
      <c r="A10" s="13">
        <v>43259</v>
      </c>
      <c r="B10" t="s">
        <v>26</v>
      </c>
      <c r="C10" s="23" t="s">
        <v>58</v>
      </c>
      <c r="D10" s="25" t="s">
        <v>65</v>
      </c>
      <c r="E10" s="12">
        <v>900</v>
      </c>
      <c r="G10" s="27" t="s">
        <v>58</v>
      </c>
      <c r="H10" s="32" t="s">
        <v>65</v>
      </c>
      <c r="I10" s="30">
        <f>SUMIFS($E$3:$E$32,$C$3:$C$32,G10,$D$3:$D$32,H10)</f>
        <v>8099.92</v>
      </c>
    </row>
    <row r="11" spans="1:9">
      <c r="A11" s="13">
        <v>43260</v>
      </c>
      <c r="B11" t="s">
        <v>27</v>
      </c>
      <c r="C11" s="23" t="s">
        <v>56</v>
      </c>
      <c r="D11" s="25" t="s">
        <v>66</v>
      </c>
      <c r="E11" s="12">
        <v>2799.96</v>
      </c>
      <c r="G11" s="27" t="s">
        <v>60</v>
      </c>
      <c r="H11" s="32" t="s">
        <v>61</v>
      </c>
      <c r="I11" s="30">
        <f t="shared" si="0"/>
        <v>9399.92</v>
      </c>
    </row>
    <row r="12" spans="1:9">
      <c r="A12" s="13">
        <v>43261</v>
      </c>
      <c r="B12" t="s">
        <v>28</v>
      </c>
      <c r="C12" s="23" t="s">
        <v>54</v>
      </c>
      <c r="D12" s="25" t="s">
        <v>67</v>
      </c>
      <c r="E12" s="12">
        <v>1499.94</v>
      </c>
      <c r="G12" s="27" t="s">
        <v>60</v>
      </c>
      <c r="H12" s="32" t="s">
        <v>64</v>
      </c>
      <c r="I12" s="30">
        <f t="shared" si="0"/>
        <v>7399.9699999999993</v>
      </c>
    </row>
    <row r="13" spans="1:9">
      <c r="A13" s="13">
        <v>43262</v>
      </c>
      <c r="B13" t="s">
        <v>29</v>
      </c>
      <c r="C13" s="23" t="s">
        <v>54</v>
      </c>
      <c r="D13" s="25" t="s">
        <v>67</v>
      </c>
      <c r="E13" s="12">
        <v>1750</v>
      </c>
    </row>
    <row r="14" spans="1:9">
      <c r="A14" s="13">
        <v>43263</v>
      </c>
      <c r="B14" t="s">
        <v>30</v>
      </c>
      <c r="C14" s="23" t="s">
        <v>56</v>
      </c>
      <c r="D14" s="25" t="s">
        <v>66</v>
      </c>
      <c r="E14" s="12">
        <v>2350</v>
      </c>
    </row>
    <row r="15" spans="1:9">
      <c r="A15" s="13">
        <v>43264</v>
      </c>
      <c r="B15" t="s">
        <v>31</v>
      </c>
      <c r="C15" s="23" t="s">
        <v>58</v>
      </c>
      <c r="D15" s="25" t="s">
        <v>65</v>
      </c>
      <c r="E15" s="12">
        <v>2199.96</v>
      </c>
    </row>
    <row r="16" spans="1:9">
      <c r="A16" s="13">
        <v>43265</v>
      </c>
      <c r="B16" t="s">
        <v>32</v>
      </c>
      <c r="C16" s="23" t="s">
        <v>60</v>
      </c>
      <c r="D16" s="25" t="s">
        <v>64</v>
      </c>
      <c r="E16" s="12">
        <v>2350</v>
      </c>
    </row>
    <row r="17" spans="1:5">
      <c r="A17" s="13">
        <v>43266</v>
      </c>
      <c r="B17" t="s">
        <v>33</v>
      </c>
      <c r="C17" s="23" t="s">
        <v>60</v>
      </c>
      <c r="D17" s="25" t="s">
        <v>61</v>
      </c>
      <c r="E17" s="12">
        <v>2299.92</v>
      </c>
    </row>
    <row r="18" spans="1:5">
      <c r="A18" s="13">
        <v>43267</v>
      </c>
      <c r="B18" t="s">
        <v>34</v>
      </c>
      <c r="C18" s="23" t="s">
        <v>58</v>
      </c>
      <c r="D18" s="25" t="s">
        <v>59</v>
      </c>
      <c r="E18" s="12">
        <v>1800</v>
      </c>
    </row>
    <row r="19" spans="1:5">
      <c r="A19" s="13">
        <v>43268</v>
      </c>
      <c r="B19" t="s">
        <v>35</v>
      </c>
      <c r="C19" s="23" t="s">
        <v>56</v>
      </c>
      <c r="D19" s="25" t="s">
        <v>57</v>
      </c>
      <c r="E19" s="12">
        <v>900</v>
      </c>
    </row>
    <row r="20" spans="1:5">
      <c r="A20" s="13">
        <v>43269</v>
      </c>
      <c r="B20" t="s">
        <v>36</v>
      </c>
      <c r="C20" s="23" t="s">
        <v>54</v>
      </c>
      <c r="D20" s="25" t="s">
        <v>63</v>
      </c>
      <c r="E20" s="12">
        <v>2800</v>
      </c>
    </row>
    <row r="21" spans="1:5">
      <c r="A21" s="13">
        <v>43270</v>
      </c>
      <c r="B21" t="s">
        <v>37</v>
      </c>
      <c r="C21" s="23" t="s">
        <v>54</v>
      </c>
      <c r="D21" s="25" t="s">
        <v>62</v>
      </c>
      <c r="E21" s="12">
        <v>1500</v>
      </c>
    </row>
    <row r="22" spans="1:5">
      <c r="A22" s="13">
        <v>43271</v>
      </c>
      <c r="B22" t="s">
        <v>38</v>
      </c>
      <c r="C22" s="23" t="s">
        <v>54</v>
      </c>
      <c r="D22" s="25" t="s">
        <v>55</v>
      </c>
      <c r="E22" s="12">
        <v>1749.9999999999991</v>
      </c>
    </row>
    <row r="23" spans="1:5">
      <c r="A23" s="13">
        <v>43272</v>
      </c>
      <c r="B23" t="s">
        <v>39</v>
      </c>
      <c r="C23" s="23" t="s">
        <v>56</v>
      </c>
      <c r="D23" s="25" t="s">
        <v>66</v>
      </c>
      <c r="E23" s="12">
        <v>2499.96</v>
      </c>
    </row>
    <row r="24" spans="1:5">
      <c r="A24" s="13">
        <v>43273</v>
      </c>
      <c r="B24" t="s">
        <v>40</v>
      </c>
      <c r="C24" s="23" t="s">
        <v>58</v>
      </c>
      <c r="D24" s="25" t="s">
        <v>65</v>
      </c>
      <c r="E24" s="12">
        <v>2199.96</v>
      </c>
    </row>
    <row r="25" spans="1:5">
      <c r="A25" s="13">
        <v>43274</v>
      </c>
      <c r="B25" t="s">
        <v>41</v>
      </c>
      <c r="C25" s="23" t="s">
        <v>60</v>
      </c>
      <c r="D25" s="25" t="s">
        <v>64</v>
      </c>
      <c r="E25" s="12">
        <v>2349.9699999999998</v>
      </c>
    </row>
    <row r="26" spans="1:5">
      <c r="A26" s="13">
        <v>43275</v>
      </c>
      <c r="B26" t="s">
        <v>42</v>
      </c>
      <c r="C26" s="23" t="s">
        <v>60</v>
      </c>
      <c r="D26" s="25" t="s">
        <v>61</v>
      </c>
      <c r="E26" s="12">
        <v>2300</v>
      </c>
    </row>
    <row r="27" spans="1:5">
      <c r="A27" s="13">
        <v>43276</v>
      </c>
      <c r="B27" t="s">
        <v>43</v>
      </c>
      <c r="C27" s="23" t="s">
        <v>58</v>
      </c>
      <c r="D27" s="25" t="s">
        <v>59</v>
      </c>
      <c r="E27" s="12">
        <v>1799.98</v>
      </c>
    </row>
    <row r="28" spans="1:5">
      <c r="A28" s="13">
        <v>43277</v>
      </c>
      <c r="B28" t="s">
        <v>44</v>
      </c>
      <c r="C28" s="23" t="s">
        <v>60</v>
      </c>
      <c r="D28" s="25" t="s">
        <v>64</v>
      </c>
      <c r="E28" s="12">
        <v>900</v>
      </c>
    </row>
    <row r="29" spans="1:5">
      <c r="A29" s="13">
        <v>43278</v>
      </c>
      <c r="B29" t="s">
        <v>45</v>
      </c>
      <c r="C29" s="23" t="s">
        <v>58</v>
      </c>
      <c r="D29" s="25" t="s">
        <v>65</v>
      </c>
      <c r="E29" s="12">
        <v>2800</v>
      </c>
    </row>
    <row r="30" spans="1:5">
      <c r="A30" s="13">
        <v>43279</v>
      </c>
      <c r="B30" t="s">
        <v>46</v>
      </c>
      <c r="C30" s="23" t="s">
        <v>56</v>
      </c>
      <c r="D30" s="25" t="s">
        <v>66</v>
      </c>
      <c r="E30" s="12">
        <v>1500</v>
      </c>
    </row>
    <row r="31" spans="1:5">
      <c r="A31" s="13">
        <v>43280</v>
      </c>
      <c r="B31" t="s">
        <v>47</v>
      </c>
      <c r="C31" s="23" t="s">
        <v>54</v>
      </c>
      <c r="D31" s="25" t="s">
        <v>67</v>
      </c>
      <c r="E31" s="12">
        <v>1750</v>
      </c>
    </row>
    <row r="32" spans="1:5">
      <c r="A32" s="13">
        <v>43281</v>
      </c>
      <c r="B32" t="s">
        <v>48</v>
      </c>
      <c r="C32" s="23" t="s">
        <v>60</v>
      </c>
      <c r="D32" s="25" t="s">
        <v>61</v>
      </c>
      <c r="E32" s="12">
        <v>2500</v>
      </c>
    </row>
    <row r="33" spans="3:5">
      <c r="C33" s="16"/>
      <c r="E33" s="17"/>
    </row>
    <row r="34" spans="3:5">
      <c r="C34" s="16"/>
      <c r="E34" s="17"/>
    </row>
    <row r="35" spans="3:5">
      <c r="C35" s="16"/>
      <c r="E35" s="17"/>
    </row>
    <row r="36" spans="3:5">
      <c r="C36" s="16"/>
      <c r="E36" s="17"/>
    </row>
    <row r="37" spans="3:5">
      <c r="C37" s="16"/>
      <c r="E37" s="17"/>
    </row>
    <row r="38" spans="3:5">
      <c r="C38" s="16"/>
      <c r="E38" s="17"/>
    </row>
  </sheetData>
  <mergeCells count="1">
    <mergeCell ref="A1:E1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908A3-1399-4F6D-8AFE-EDAA81D38F61}">
  <sheetPr>
    <tabColor theme="9" tint="0.59999389629810485"/>
  </sheetPr>
  <dimension ref="A1:I38"/>
  <sheetViews>
    <sheetView zoomScale="130" zoomScaleNormal="130" workbookViewId="0">
      <selection activeCell="H10" sqref="H10"/>
    </sheetView>
  </sheetViews>
  <sheetFormatPr defaultRowHeight="15"/>
  <cols>
    <col min="1" max="1" width="12.42578125" customWidth="1"/>
    <col min="2" max="2" width="20.7109375" customWidth="1"/>
    <col min="3" max="3" width="6.85546875" style="22" bestFit="1" customWidth="1"/>
    <col min="4" max="4" width="19.5703125" style="26" customWidth="1"/>
    <col min="5" max="5" width="16.7109375" style="22" customWidth="1"/>
    <col min="6" max="6" width="3.7109375" customWidth="1"/>
    <col min="7" max="7" width="6.85546875" bestFit="1" customWidth="1"/>
    <col min="8" max="8" width="19.5703125" customWidth="1"/>
    <col min="9" max="9" width="16.85546875" customWidth="1"/>
  </cols>
  <sheetData>
    <row r="1" spans="1:9" ht="36" customHeight="1">
      <c r="A1" s="61" t="s">
        <v>0</v>
      </c>
      <c r="B1" s="61"/>
      <c r="C1" s="61"/>
      <c r="D1" s="61"/>
      <c r="E1" s="61"/>
    </row>
    <row r="2" spans="1:9" ht="15" customHeight="1">
      <c r="A2" s="1" t="s">
        <v>13</v>
      </c>
      <c r="B2" s="1" t="s">
        <v>14</v>
      </c>
      <c r="C2" s="14" t="s">
        <v>52</v>
      </c>
      <c r="D2" s="24" t="s">
        <v>53</v>
      </c>
      <c r="E2" s="14" t="s">
        <v>17</v>
      </c>
      <c r="G2" s="14" t="s">
        <v>52</v>
      </c>
      <c r="H2" s="24" t="s">
        <v>53</v>
      </c>
      <c r="I2" s="18" t="s">
        <v>69</v>
      </c>
    </row>
    <row r="3" spans="1:9">
      <c r="A3" s="13">
        <v>43252</v>
      </c>
      <c r="B3" t="s">
        <v>19</v>
      </c>
      <c r="C3" s="23" t="s">
        <v>54</v>
      </c>
      <c r="D3" s="25" t="s">
        <v>55</v>
      </c>
      <c r="E3" s="12">
        <v>1499.96</v>
      </c>
      <c r="G3" s="27" t="s">
        <v>54</v>
      </c>
      <c r="H3" s="32" t="s">
        <v>55</v>
      </c>
      <c r="I3" s="30">
        <f>AVERAGEIFS($E$3:$E$32,$C$3:$C$32,G3,$D$3:$D$32,H3)</f>
        <v>1624.9799999999996</v>
      </c>
    </row>
    <row r="4" spans="1:9">
      <c r="A4" s="13">
        <v>43253</v>
      </c>
      <c r="B4" t="s">
        <v>20</v>
      </c>
      <c r="C4" s="23" t="s">
        <v>54</v>
      </c>
      <c r="D4" s="26" t="s">
        <v>62</v>
      </c>
      <c r="E4" s="12">
        <v>1750</v>
      </c>
      <c r="G4" s="27" t="s">
        <v>54</v>
      </c>
      <c r="H4" s="32" t="s">
        <v>62</v>
      </c>
      <c r="I4" s="30">
        <f>AVERAGEIFS($E$3:$E$32,$C$3:$C$32,G4,$D$3:$D$32,H4)</f>
        <v>1625</v>
      </c>
    </row>
    <row r="5" spans="1:9">
      <c r="A5" s="13">
        <v>43254</v>
      </c>
      <c r="B5" t="s">
        <v>21</v>
      </c>
      <c r="C5" s="23" t="s">
        <v>54</v>
      </c>
      <c r="D5" s="26" t="s">
        <v>63</v>
      </c>
      <c r="E5" s="12">
        <v>2499.98</v>
      </c>
      <c r="G5" s="27" t="s">
        <v>54</v>
      </c>
      <c r="H5" s="32" t="s">
        <v>63</v>
      </c>
      <c r="I5" s="30">
        <f t="shared" ref="I5:I12" si="0">AVERAGEIFS($E$3:$E$32,$C$3:$C$32,G5,$D$3:$D$32,H5)</f>
        <v>2649.99</v>
      </c>
    </row>
    <row r="6" spans="1:9">
      <c r="A6" s="13">
        <v>43255</v>
      </c>
      <c r="B6" t="s">
        <v>22</v>
      </c>
      <c r="C6" s="23" t="s">
        <v>56</v>
      </c>
      <c r="D6" s="25" t="s">
        <v>57</v>
      </c>
      <c r="E6" s="12">
        <v>2200</v>
      </c>
      <c r="G6" s="27" t="s">
        <v>54</v>
      </c>
      <c r="H6" s="32" t="s">
        <v>67</v>
      </c>
      <c r="I6" s="30">
        <f t="shared" si="0"/>
        <v>1666.6466666666668</v>
      </c>
    </row>
    <row r="7" spans="1:9">
      <c r="A7" s="13">
        <v>43256</v>
      </c>
      <c r="B7" t="s">
        <v>23</v>
      </c>
      <c r="C7" s="23" t="s">
        <v>58</v>
      </c>
      <c r="D7" s="25" t="s">
        <v>59</v>
      </c>
      <c r="E7" s="12">
        <v>2350</v>
      </c>
      <c r="G7" s="27" t="s">
        <v>56</v>
      </c>
      <c r="H7" s="32" t="s">
        <v>57</v>
      </c>
      <c r="I7" s="30">
        <f t="shared" si="0"/>
        <v>1550</v>
      </c>
    </row>
    <row r="8" spans="1:9">
      <c r="A8" s="13">
        <v>43257</v>
      </c>
      <c r="B8" t="s">
        <v>24</v>
      </c>
      <c r="C8" s="23" t="s">
        <v>60</v>
      </c>
      <c r="D8" s="25" t="s">
        <v>61</v>
      </c>
      <c r="E8" s="12">
        <v>2300</v>
      </c>
      <c r="G8" s="27" t="s">
        <v>56</v>
      </c>
      <c r="H8" s="32" t="s">
        <v>66</v>
      </c>
      <c r="I8" s="30">
        <f t="shared" si="0"/>
        <v>2287.48</v>
      </c>
    </row>
    <row r="9" spans="1:9">
      <c r="A9" s="13">
        <v>43258</v>
      </c>
      <c r="B9" t="s">
        <v>25</v>
      </c>
      <c r="C9" s="23" t="s">
        <v>60</v>
      </c>
      <c r="D9" s="25" t="s">
        <v>64</v>
      </c>
      <c r="E9" s="12">
        <v>1800</v>
      </c>
      <c r="G9" s="27" t="s">
        <v>58</v>
      </c>
      <c r="H9" s="32" t="s">
        <v>59</v>
      </c>
      <c r="I9" s="30">
        <f t="shared" si="0"/>
        <v>1983.3266666666666</v>
      </c>
    </row>
    <row r="10" spans="1:9">
      <c r="A10" s="13">
        <v>43259</v>
      </c>
      <c r="B10" t="s">
        <v>26</v>
      </c>
      <c r="C10" s="23" t="s">
        <v>58</v>
      </c>
      <c r="D10" s="25" t="s">
        <v>65</v>
      </c>
      <c r="E10" s="12">
        <v>900</v>
      </c>
      <c r="G10" s="27" t="s">
        <v>58</v>
      </c>
      <c r="H10" s="32" t="s">
        <v>65</v>
      </c>
      <c r="I10" s="30">
        <f>AVERAGEIFS($E$3:$E$32,$C$3:$C$32,G10,$D$3:$D$32,H10)</f>
        <v>2024.98</v>
      </c>
    </row>
    <row r="11" spans="1:9">
      <c r="A11" s="13">
        <v>43260</v>
      </c>
      <c r="B11" t="s">
        <v>27</v>
      </c>
      <c r="C11" s="23" t="s">
        <v>56</v>
      </c>
      <c r="D11" s="25" t="s">
        <v>66</v>
      </c>
      <c r="E11" s="12">
        <v>2799.96</v>
      </c>
      <c r="G11" s="27" t="s">
        <v>60</v>
      </c>
      <c r="H11" s="32" t="s">
        <v>61</v>
      </c>
      <c r="I11" s="30">
        <f t="shared" si="0"/>
        <v>2349.98</v>
      </c>
    </row>
    <row r="12" spans="1:9">
      <c r="A12" s="13">
        <v>43261</v>
      </c>
      <c r="B12" t="s">
        <v>28</v>
      </c>
      <c r="C12" s="23" t="s">
        <v>54</v>
      </c>
      <c r="D12" s="25" t="s">
        <v>67</v>
      </c>
      <c r="E12" s="12">
        <v>1499.94</v>
      </c>
      <c r="G12" s="27" t="s">
        <v>60</v>
      </c>
      <c r="H12" s="32" t="s">
        <v>64</v>
      </c>
      <c r="I12" s="30">
        <f t="shared" si="0"/>
        <v>1849.9924999999998</v>
      </c>
    </row>
    <row r="13" spans="1:9">
      <c r="A13" s="13">
        <v>43262</v>
      </c>
      <c r="B13" t="s">
        <v>29</v>
      </c>
      <c r="C13" s="23" t="s">
        <v>54</v>
      </c>
      <c r="D13" s="25" t="s">
        <v>67</v>
      </c>
      <c r="E13" s="12">
        <v>1750</v>
      </c>
    </row>
    <row r="14" spans="1:9">
      <c r="A14" s="13">
        <v>43263</v>
      </c>
      <c r="B14" t="s">
        <v>30</v>
      </c>
      <c r="C14" s="23" t="s">
        <v>56</v>
      </c>
      <c r="D14" s="25" t="s">
        <v>66</v>
      </c>
      <c r="E14" s="12">
        <v>2350</v>
      </c>
    </row>
    <row r="15" spans="1:9">
      <c r="A15" s="13">
        <v>43264</v>
      </c>
      <c r="B15" t="s">
        <v>31</v>
      </c>
      <c r="C15" s="23" t="s">
        <v>58</v>
      </c>
      <c r="D15" s="25" t="s">
        <v>65</v>
      </c>
      <c r="E15" s="12">
        <v>2199.96</v>
      </c>
    </row>
    <row r="16" spans="1:9">
      <c r="A16" s="13">
        <v>43265</v>
      </c>
      <c r="B16" t="s">
        <v>32</v>
      </c>
      <c r="C16" s="23" t="s">
        <v>60</v>
      </c>
      <c r="D16" s="25" t="s">
        <v>64</v>
      </c>
      <c r="E16" s="12">
        <v>2350</v>
      </c>
    </row>
    <row r="17" spans="1:5">
      <c r="A17" s="13">
        <v>43266</v>
      </c>
      <c r="B17" t="s">
        <v>33</v>
      </c>
      <c r="C17" s="23" t="s">
        <v>60</v>
      </c>
      <c r="D17" s="25" t="s">
        <v>61</v>
      </c>
      <c r="E17" s="12">
        <v>2299.92</v>
      </c>
    </row>
    <row r="18" spans="1:5">
      <c r="A18" s="13">
        <v>43267</v>
      </c>
      <c r="B18" t="s">
        <v>34</v>
      </c>
      <c r="C18" s="23" t="s">
        <v>58</v>
      </c>
      <c r="D18" s="25" t="s">
        <v>59</v>
      </c>
      <c r="E18" s="12">
        <v>1800</v>
      </c>
    </row>
    <row r="19" spans="1:5">
      <c r="A19" s="13">
        <v>43268</v>
      </c>
      <c r="B19" t="s">
        <v>35</v>
      </c>
      <c r="C19" s="23" t="s">
        <v>56</v>
      </c>
      <c r="D19" s="25" t="s">
        <v>57</v>
      </c>
      <c r="E19" s="12">
        <v>900</v>
      </c>
    </row>
    <row r="20" spans="1:5">
      <c r="A20" s="13">
        <v>43269</v>
      </c>
      <c r="B20" t="s">
        <v>36</v>
      </c>
      <c r="C20" s="23" t="s">
        <v>54</v>
      </c>
      <c r="D20" s="25" t="s">
        <v>63</v>
      </c>
      <c r="E20" s="12">
        <v>2800</v>
      </c>
    </row>
    <row r="21" spans="1:5">
      <c r="A21" s="13">
        <v>43270</v>
      </c>
      <c r="B21" t="s">
        <v>37</v>
      </c>
      <c r="C21" s="23" t="s">
        <v>54</v>
      </c>
      <c r="D21" s="25" t="s">
        <v>62</v>
      </c>
      <c r="E21" s="12">
        <v>1500</v>
      </c>
    </row>
    <row r="22" spans="1:5">
      <c r="A22" s="13">
        <v>43271</v>
      </c>
      <c r="B22" t="s">
        <v>38</v>
      </c>
      <c r="C22" s="23" t="s">
        <v>54</v>
      </c>
      <c r="D22" s="25" t="s">
        <v>55</v>
      </c>
      <c r="E22" s="12">
        <v>1749.9999999999991</v>
      </c>
    </row>
    <row r="23" spans="1:5">
      <c r="A23" s="13">
        <v>43272</v>
      </c>
      <c r="B23" t="s">
        <v>39</v>
      </c>
      <c r="C23" s="23" t="s">
        <v>56</v>
      </c>
      <c r="D23" s="25" t="s">
        <v>66</v>
      </c>
      <c r="E23" s="12">
        <v>2499.96</v>
      </c>
    </row>
    <row r="24" spans="1:5">
      <c r="A24" s="13">
        <v>43273</v>
      </c>
      <c r="B24" t="s">
        <v>40</v>
      </c>
      <c r="C24" s="23" t="s">
        <v>58</v>
      </c>
      <c r="D24" s="25" t="s">
        <v>65</v>
      </c>
      <c r="E24" s="12">
        <v>2199.96</v>
      </c>
    </row>
    <row r="25" spans="1:5">
      <c r="A25" s="13">
        <v>43274</v>
      </c>
      <c r="B25" t="s">
        <v>41</v>
      </c>
      <c r="C25" s="23" t="s">
        <v>60</v>
      </c>
      <c r="D25" s="25" t="s">
        <v>64</v>
      </c>
      <c r="E25" s="12">
        <v>2349.9699999999998</v>
      </c>
    </row>
    <row r="26" spans="1:5">
      <c r="A26" s="13">
        <v>43275</v>
      </c>
      <c r="B26" t="s">
        <v>42</v>
      </c>
      <c r="C26" s="23" t="s">
        <v>60</v>
      </c>
      <c r="D26" s="25" t="s">
        <v>61</v>
      </c>
      <c r="E26" s="12">
        <v>2300</v>
      </c>
    </row>
    <row r="27" spans="1:5">
      <c r="A27" s="13">
        <v>43276</v>
      </c>
      <c r="B27" t="s">
        <v>43</v>
      </c>
      <c r="C27" s="23" t="s">
        <v>58</v>
      </c>
      <c r="D27" s="25" t="s">
        <v>59</v>
      </c>
      <c r="E27" s="12">
        <v>1799.98</v>
      </c>
    </row>
    <row r="28" spans="1:5">
      <c r="A28" s="13">
        <v>43277</v>
      </c>
      <c r="B28" t="s">
        <v>44</v>
      </c>
      <c r="C28" s="23" t="s">
        <v>60</v>
      </c>
      <c r="D28" s="25" t="s">
        <v>64</v>
      </c>
      <c r="E28" s="12">
        <v>900</v>
      </c>
    </row>
    <row r="29" spans="1:5">
      <c r="A29" s="13">
        <v>43278</v>
      </c>
      <c r="B29" t="s">
        <v>45</v>
      </c>
      <c r="C29" s="23" t="s">
        <v>58</v>
      </c>
      <c r="D29" s="25" t="s">
        <v>65</v>
      </c>
      <c r="E29" s="12">
        <v>2800</v>
      </c>
    </row>
    <row r="30" spans="1:5">
      <c r="A30" s="13">
        <v>43279</v>
      </c>
      <c r="B30" t="s">
        <v>46</v>
      </c>
      <c r="C30" s="23" t="s">
        <v>56</v>
      </c>
      <c r="D30" s="25" t="s">
        <v>66</v>
      </c>
      <c r="E30" s="12">
        <v>1500</v>
      </c>
    </row>
    <row r="31" spans="1:5">
      <c r="A31" s="13">
        <v>43280</v>
      </c>
      <c r="B31" t="s">
        <v>47</v>
      </c>
      <c r="C31" s="23" t="s">
        <v>54</v>
      </c>
      <c r="D31" s="25" t="s">
        <v>67</v>
      </c>
      <c r="E31" s="12">
        <v>1750</v>
      </c>
    </row>
    <row r="32" spans="1:5">
      <c r="A32" s="13">
        <v>43281</v>
      </c>
      <c r="B32" t="s">
        <v>48</v>
      </c>
      <c r="C32" s="23" t="s">
        <v>60</v>
      </c>
      <c r="D32" s="25" t="s">
        <v>61</v>
      </c>
      <c r="E32" s="12">
        <v>2500</v>
      </c>
    </row>
    <row r="33" spans="3:5">
      <c r="C33" s="16"/>
      <c r="E33" s="17"/>
    </row>
    <row r="34" spans="3:5">
      <c r="C34" s="16"/>
      <c r="E34" s="17"/>
    </row>
    <row r="35" spans="3:5">
      <c r="C35" s="16"/>
      <c r="E35" s="17"/>
    </row>
    <row r="36" spans="3:5">
      <c r="C36" s="16"/>
      <c r="E36" s="17"/>
    </row>
    <row r="37" spans="3:5">
      <c r="C37" s="16"/>
      <c r="E37" s="17"/>
    </row>
    <row r="38" spans="3:5">
      <c r="C38" s="16"/>
      <c r="E38" s="17"/>
    </row>
  </sheetData>
  <mergeCells count="1">
    <mergeCell ref="A1:E1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45516-2427-4CE1-8C29-77B26A08F519}">
  <sheetPr>
    <tabColor theme="9" tint="0.79998168889431442"/>
  </sheetPr>
  <dimension ref="A1:I38"/>
  <sheetViews>
    <sheetView zoomScale="130" zoomScaleNormal="130" workbookViewId="0">
      <selection activeCell="I3" sqref="I3"/>
    </sheetView>
  </sheetViews>
  <sheetFormatPr defaultRowHeight="15"/>
  <cols>
    <col min="1" max="1" width="12.42578125" customWidth="1"/>
    <col min="2" max="2" width="20.7109375" customWidth="1"/>
    <col min="3" max="3" width="6.85546875" style="22" bestFit="1" customWidth="1"/>
    <col min="4" max="4" width="19.5703125" style="26" customWidth="1"/>
    <col min="5" max="5" width="16.7109375" style="22" customWidth="1"/>
    <col min="6" max="6" width="3.7109375" customWidth="1"/>
    <col min="7" max="7" width="6.85546875" bestFit="1" customWidth="1"/>
    <col min="8" max="8" width="19.5703125" customWidth="1"/>
    <col min="9" max="9" width="19.28515625" customWidth="1"/>
  </cols>
  <sheetData>
    <row r="1" spans="1:9" ht="36" customHeight="1">
      <c r="A1" s="61" t="s">
        <v>0</v>
      </c>
      <c r="B1" s="61"/>
      <c r="C1" s="61"/>
      <c r="D1" s="61"/>
      <c r="E1" s="61"/>
    </row>
    <row r="2" spans="1:9" ht="15" customHeight="1">
      <c r="A2" s="1" t="s">
        <v>13</v>
      </c>
      <c r="B2" s="1" t="s">
        <v>14</v>
      </c>
      <c r="C2" s="14" t="s">
        <v>52</v>
      </c>
      <c r="D2" s="24" t="s">
        <v>53</v>
      </c>
      <c r="E2" s="14" t="s">
        <v>17</v>
      </c>
      <c r="G2" s="14" t="s">
        <v>52</v>
      </c>
      <c r="H2" s="24" t="s">
        <v>53</v>
      </c>
      <c r="I2" s="18" t="s">
        <v>70</v>
      </c>
    </row>
    <row r="3" spans="1:9">
      <c r="A3" s="13">
        <v>43252</v>
      </c>
      <c r="B3" t="s">
        <v>19</v>
      </c>
      <c r="C3" s="23" t="s">
        <v>54</v>
      </c>
      <c r="D3" s="25" t="s">
        <v>55</v>
      </c>
      <c r="E3" s="12">
        <v>1499.96</v>
      </c>
      <c r="G3" s="27" t="s">
        <v>54</v>
      </c>
      <c r="H3" s="32" t="s">
        <v>55</v>
      </c>
      <c r="I3" s="33">
        <f>COUNTIFS($C$3:$C$32,G3,$D$3:$D$32,H3)</f>
        <v>2</v>
      </c>
    </row>
    <row r="4" spans="1:9">
      <c r="A4" s="13">
        <v>43253</v>
      </c>
      <c r="B4" t="s">
        <v>20</v>
      </c>
      <c r="C4" s="23" t="s">
        <v>54</v>
      </c>
      <c r="D4" s="26" t="s">
        <v>62</v>
      </c>
      <c r="E4" s="12">
        <v>1750</v>
      </c>
      <c r="G4" s="27" t="s">
        <v>54</v>
      </c>
      <c r="H4" s="32" t="s">
        <v>62</v>
      </c>
      <c r="I4" s="33">
        <f>COUNTIFS($C$3:$C$32,G4,$D$3:$D$32,H4)</f>
        <v>2</v>
      </c>
    </row>
    <row r="5" spans="1:9">
      <c r="A5" s="13">
        <v>43254</v>
      </c>
      <c r="B5" t="s">
        <v>21</v>
      </c>
      <c r="C5" s="23" t="s">
        <v>54</v>
      </c>
      <c r="D5" s="26" t="s">
        <v>63</v>
      </c>
      <c r="E5" s="12">
        <v>2499.98</v>
      </c>
      <c r="G5" s="27" t="s">
        <v>54</v>
      </c>
      <c r="H5" s="32" t="s">
        <v>63</v>
      </c>
      <c r="I5" s="33">
        <f t="shared" ref="I5:I12" si="0">COUNTIFS($C$3:$C$32,G5,$D$3:$D$32,H5)</f>
        <v>2</v>
      </c>
    </row>
    <row r="6" spans="1:9">
      <c r="A6" s="13">
        <v>43255</v>
      </c>
      <c r="B6" t="s">
        <v>22</v>
      </c>
      <c r="C6" s="23" t="s">
        <v>56</v>
      </c>
      <c r="D6" s="25" t="s">
        <v>57</v>
      </c>
      <c r="E6" s="12">
        <v>2200</v>
      </c>
      <c r="G6" s="27" t="s">
        <v>54</v>
      </c>
      <c r="H6" s="32" t="s">
        <v>67</v>
      </c>
      <c r="I6" s="33">
        <f t="shared" si="0"/>
        <v>3</v>
      </c>
    </row>
    <row r="7" spans="1:9">
      <c r="A7" s="13">
        <v>43256</v>
      </c>
      <c r="B7" t="s">
        <v>23</v>
      </c>
      <c r="C7" s="23" t="s">
        <v>58</v>
      </c>
      <c r="D7" s="25" t="s">
        <v>59</v>
      </c>
      <c r="E7" s="12">
        <v>2350</v>
      </c>
      <c r="G7" s="27" t="s">
        <v>56</v>
      </c>
      <c r="H7" s="32" t="s">
        <v>57</v>
      </c>
      <c r="I7" s="33">
        <f t="shared" si="0"/>
        <v>2</v>
      </c>
    </row>
    <row r="8" spans="1:9">
      <c r="A8" s="13">
        <v>43257</v>
      </c>
      <c r="B8" t="s">
        <v>24</v>
      </c>
      <c r="C8" s="23" t="s">
        <v>60</v>
      </c>
      <c r="D8" s="25" t="s">
        <v>61</v>
      </c>
      <c r="E8" s="12">
        <v>2300</v>
      </c>
      <c r="G8" s="27" t="s">
        <v>56</v>
      </c>
      <c r="H8" s="32" t="s">
        <v>66</v>
      </c>
      <c r="I8" s="33">
        <f t="shared" si="0"/>
        <v>4</v>
      </c>
    </row>
    <row r="9" spans="1:9">
      <c r="A9" s="13">
        <v>43258</v>
      </c>
      <c r="B9" t="s">
        <v>25</v>
      </c>
      <c r="C9" s="23" t="s">
        <v>60</v>
      </c>
      <c r="D9" s="25" t="s">
        <v>64</v>
      </c>
      <c r="E9" s="12">
        <v>1800</v>
      </c>
      <c r="G9" s="27" t="s">
        <v>58</v>
      </c>
      <c r="H9" s="32" t="s">
        <v>59</v>
      </c>
      <c r="I9" s="33">
        <f t="shared" si="0"/>
        <v>3</v>
      </c>
    </row>
    <row r="10" spans="1:9">
      <c r="A10" s="13">
        <v>43259</v>
      </c>
      <c r="B10" t="s">
        <v>26</v>
      </c>
      <c r="C10" s="23" t="s">
        <v>58</v>
      </c>
      <c r="D10" s="25" t="s">
        <v>65</v>
      </c>
      <c r="E10" s="12">
        <v>900</v>
      </c>
      <c r="G10" s="27" t="s">
        <v>58</v>
      </c>
      <c r="H10" s="32" t="s">
        <v>65</v>
      </c>
      <c r="I10" s="33">
        <f t="shared" si="0"/>
        <v>4</v>
      </c>
    </row>
    <row r="11" spans="1:9">
      <c r="A11" s="13">
        <v>43260</v>
      </c>
      <c r="B11" t="s">
        <v>27</v>
      </c>
      <c r="C11" s="23" t="s">
        <v>56</v>
      </c>
      <c r="D11" s="25" t="s">
        <v>66</v>
      </c>
      <c r="E11" s="12">
        <v>2799.96</v>
      </c>
      <c r="G11" s="27" t="s">
        <v>60</v>
      </c>
      <c r="H11" s="32" t="s">
        <v>61</v>
      </c>
      <c r="I11" s="33">
        <f t="shared" si="0"/>
        <v>4</v>
      </c>
    </row>
    <row r="12" spans="1:9">
      <c r="A12" s="13">
        <v>43261</v>
      </c>
      <c r="B12" t="s">
        <v>28</v>
      </c>
      <c r="C12" s="23" t="s">
        <v>54</v>
      </c>
      <c r="D12" s="25" t="s">
        <v>67</v>
      </c>
      <c r="E12" s="12">
        <v>1499.94</v>
      </c>
      <c r="G12" s="27" t="s">
        <v>60</v>
      </c>
      <c r="H12" s="32" t="s">
        <v>64</v>
      </c>
      <c r="I12" s="33">
        <f t="shared" si="0"/>
        <v>4</v>
      </c>
    </row>
    <row r="13" spans="1:9">
      <c r="A13" s="13">
        <v>43262</v>
      </c>
      <c r="B13" t="s">
        <v>29</v>
      </c>
      <c r="C13" s="23" t="s">
        <v>54</v>
      </c>
      <c r="D13" s="25" t="s">
        <v>67</v>
      </c>
      <c r="E13" s="12">
        <v>1750</v>
      </c>
    </row>
    <row r="14" spans="1:9">
      <c r="A14" s="13">
        <v>43263</v>
      </c>
      <c r="B14" t="s">
        <v>30</v>
      </c>
      <c r="C14" s="23" t="s">
        <v>56</v>
      </c>
      <c r="D14" s="25" t="s">
        <v>66</v>
      </c>
      <c r="E14" s="12">
        <v>2350</v>
      </c>
    </row>
    <row r="15" spans="1:9">
      <c r="A15" s="13">
        <v>43264</v>
      </c>
      <c r="B15" t="s">
        <v>31</v>
      </c>
      <c r="C15" s="23" t="s">
        <v>58</v>
      </c>
      <c r="D15" s="25" t="s">
        <v>65</v>
      </c>
      <c r="E15" s="12">
        <v>2199.96</v>
      </c>
    </row>
    <row r="16" spans="1:9">
      <c r="A16" s="13">
        <v>43265</v>
      </c>
      <c r="B16" t="s">
        <v>32</v>
      </c>
      <c r="C16" s="23" t="s">
        <v>60</v>
      </c>
      <c r="D16" s="25" t="s">
        <v>64</v>
      </c>
      <c r="E16" s="12">
        <v>2350</v>
      </c>
    </row>
    <row r="17" spans="1:5">
      <c r="A17" s="13">
        <v>43266</v>
      </c>
      <c r="B17" t="s">
        <v>33</v>
      </c>
      <c r="C17" s="23" t="s">
        <v>60</v>
      </c>
      <c r="D17" s="25" t="s">
        <v>61</v>
      </c>
      <c r="E17" s="12">
        <v>2299.92</v>
      </c>
    </row>
    <row r="18" spans="1:5">
      <c r="A18" s="13">
        <v>43267</v>
      </c>
      <c r="B18" t="s">
        <v>34</v>
      </c>
      <c r="C18" s="23" t="s">
        <v>58</v>
      </c>
      <c r="D18" s="25" t="s">
        <v>59</v>
      </c>
      <c r="E18" s="12">
        <v>1800</v>
      </c>
    </row>
    <row r="19" spans="1:5">
      <c r="A19" s="13">
        <v>43268</v>
      </c>
      <c r="B19" t="s">
        <v>35</v>
      </c>
      <c r="C19" s="23" t="s">
        <v>56</v>
      </c>
      <c r="D19" s="25" t="s">
        <v>57</v>
      </c>
      <c r="E19" s="12">
        <v>900</v>
      </c>
    </row>
    <row r="20" spans="1:5">
      <c r="A20" s="13">
        <v>43269</v>
      </c>
      <c r="B20" t="s">
        <v>36</v>
      </c>
      <c r="C20" s="23" t="s">
        <v>54</v>
      </c>
      <c r="D20" s="25" t="s">
        <v>63</v>
      </c>
      <c r="E20" s="12">
        <v>2800</v>
      </c>
    </row>
    <row r="21" spans="1:5">
      <c r="A21" s="13">
        <v>43270</v>
      </c>
      <c r="B21" t="s">
        <v>37</v>
      </c>
      <c r="C21" s="23" t="s">
        <v>54</v>
      </c>
      <c r="D21" s="25" t="s">
        <v>62</v>
      </c>
      <c r="E21" s="12">
        <v>1500</v>
      </c>
    </row>
    <row r="22" spans="1:5">
      <c r="A22" s="13">
        <v>43271</v>
      </c>
      <c r="B22" t="s">
        <v>38</v>
      </c>
      <c r="C22" s="23" t="s">
        <v>54</v>
      </c>
      <c r="D22" s="25" t="s">
        <v>55</v>
      </c>
      <c r="E22" s="12">
        <v>1749.9999999999991</v>
      </c>
    </row>
    <row r="23" spans="1:5">
      <c r="A23" s="13">
        <v>43272</v>
      </c>
      <c r="B23" t="s">
        <v>39</v>
      </c>
      <c r="C23" s="23" t="s">
        <v>56</v>
      </c>
      <c r="D23" s="25" t="s">
        <v>66</v>
      </c>
      <c r="E23" s="12">
        <v>2499.96</v>
      </c>
    </row>
    <row r="24" spans="1:5">
      <c r="A24" s="13">
        <v>43273</v>
      </c>
      <c r="B24" t="s">
        <v>40</v>
      </c>
      <c r="C24" s="23" t="s">
        <v>58</v>
      </c>
      <c r="D24" s="25" t="s">
        <v>65</v>
      </c>
      <c r="E24" s="12">
        <v>2199.96</v>
      </c>
    </row>
    <row r="25" spans="1:5">
      <c r="A25" s="13">
        <v>43274</v>
      </c>
      <c r="B25" t="s">
        <v>41</v>
      </c>
      <c r="C25" s="23" t="s">
        <v>60</v>
      </c>
      <c r="D25" s="25" t="s">
        <v>64</v>
      </c>
      <c r="E25" s="12">
        <v>2349.9699999999998</v>
      </c>
    </row>
    <row r="26" spans="1:5">
      <c r="A26" s="13">
        <v>43275</v>
      </c>
      <c r="B26" t="s">
        <v>42</v>
      </c>
      <c r="C26" s="23" t="s">
        <v>60</v>
      </c>
      <c r="D26" s="25" t="s">
        <v>61</v>
      </c>
      <c r="E26" s="12">
        <v>2300</v>
      </c>
    </row>
    <row r="27" spans="1:5">
      <c r="A27" s="13">
        <v>43276</v>
      </c>
      <c r="B27" t="s">
        <v>43</v>
      </c>
      <c r="C27" s="23" t="s">
        <v>58</v>
      </c>
      <c r="D27" s="25" t="s">
        <v>59</v>
      </c>
      <c r="E27" s="12">
        <v>1799.98</v>
      </c>
    </row>
    <row r="28" spans="1:5">
      <c r="A28" s="13">
        <v>43277</v>
      </c>
      <c r="B28" t="s">
        <v>44</v>
      </c>
      <c r="C28" s="23" t="s">
        <v>60</v>
      </c>
      <c r="D28" s="25" t="s">
        <v>64</v>
      </c>
      <c r="E28" s="12">
        <v>900</v>
      </c>
    </row>
    <row r="29" spans="1:5">
      <c r="A29" s="13">
        <v>43278</v>
      </c>
      <c r="B29" t="s">
        <v>45</v>
      </c>
      <c r="C29" s="23" t="s">
        <v>58</v>
      </c>
      <c r="D29" s="25" t="s">
        <v>65</v>
      </c>
      <c r="E29" s="12">
        <v>2800</v>
      </c>
    </row>
    <row r="30" spans="1:5">
      <c r="A30" s="13">
        <v>43279</v>
      </c>
      <c r="B30" t="s">
        <v>46</v>
      </c>
      <c r="C30" s="23" t="s">
        <v>56</v>
      </c>
      <c r="D30" s="25" t="s">
        <v>66</v>
      </c>
      <c r="E30" s="12">
        <v>1500</v>
      </c>
    </row>
    <row r="31" spans="1:5">
      <c r="A31" s="13">
        <v>43280</v>
      </c>
      <c r="B31" t="s">
        <v>47</v>
      </c>
      <c r="C31" s="23" t="s">
        <v>54</v>
      </c>
      <c r="D31" s="25" t="s">
        <v>67</v>
      </c>
      <c r="E31" s="12">
        <v>1750</v>
      </c>
    </row>
    <row r="32" spans="1:5">
      <c r="A32" s="13">
        <v>43281</v>
      </c>
      <c r="B32" t="s">
        <v>48</v>
      </c>
      <c r="C32" s="23" t="s">
        <v>60</v>
      </c>
      <c r="D32" s="25" t="s">
        <v>61</v>
      </c>
      <c r="E32" s="12">
        <v>2500</v>
      </c>
    </row>
    <row r="33" spans="3:5">
      <c r="C33" s="16"/>
      <c r="E33" s="17"/>
    </row>
    <row r="34" spans="3:5">
      <c r="C34" s="16"/>
      <c r="E34" s="17"/>
    </row>
    <row r="35" spans="3:5">
      <c r="C35" s="16"/>
      <c r="E35" s="17"/>
    </row>
    <row r="36" spans="3:5">
      <c r="C36" s="16"/>
      <c r="E36" s="17"/>
    </row>
    <row r="37" spans="3:5">
      <c r="C37" s="16"/>
      <c r="E37" s="17"/>
    </row>
    <row r="38" spans="3:5">
      <c r="C38" s="16"/>
      <c r="E38" s="17"/>
    </row>
  </sheetData>
  <mergeCells count="1">
    <mergeCell ref="A1:E1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17</vt:i4>
      </vt:variant>
      <vt:variant>
        <vt:lpstr>Intervalos Nomeados</vt:lpstr>
      </vt:variant>
      <vt:variant>
        <vt:i4>2</vt:i4>
      </vt:variant>
    </vt:vector>
  </HeadingPairs>
  <TitlesOfParts>
    <vt:vector size="19" baseType="lpstr">
      <vt:lpstr>Função SE Comissão Vendedores</vt:lpstr>
      <vt:lpstr>Função SEERRO</vt:lpstr>
      <vt:lpstr>Função ORDEM</vt:lpstr>
      <vt:lpstr>Função SOMASE</vt:lpstr>
      <vt:lpstr>Função MÉDIASE</vt:lpstr>
      <vt:lpstr>Função CONT.SE</vt:lpstr>
      <vt:lpstr>Função SOMASES</vt:lpstr>
      <vt:lpstr>Função MÉDIASES</vt:lpstr>
      <vt:lpstr>Função CONT.SES</vt:lpstr>
      <vt:lpstr>Função SOMASES Teste Lógico</vt:lpstr>
      <vt:lpstr>Função PROCV Exata</vt:lpstr>
      <vt:lpstr>Função PROCV Aproximada</vt:lpstr>
      <vt:lpstr>Função PROCV Reajuste de Preços</vt:lpstr>
      <vt:lpstr>Função PROCV Nomes Intervalos</vt:lpstr>
      <vt:lpstr>Função PROCH</vt:lpstr>
      <vt:lpstr>Função SOMARPRODUTO</vt:lpstr>
      <vt:lpstr>Lição de Casa</vt:lpstr>
      <vt:lpstr>regrasProch</vt:lpstr>
      <vt:lpstr>regrasProcv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Aramaica</dc:creator>
  <cp:lastModifiedBy>jilson</cp:lastModifiedBy>
  <dcterms:created xsi:type="dcterms:W3CDTF">2018-08-01T00:46:30Z</dcterms:created>
  <dcterms:modified xsi:type="dcterms:W3CDTF">2020-07-22T12:51:42Z</dcterms:modified>
</cp:coreProperties>
</file>