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20490" windowHeight="7680"/>
  </bookViews>
  <sheets>
    <sheet name="ANALISIS" sheetId="2" r:id="rId1"/>
  </sheets>
  <calcPr calcId="145621"/>
</workbook>
</file>

<file path=xl/calcChain.xml><?xml version="1.0" encoding="utf-8"?>
<calcChain xmlns="http://schemas.openxmlformats.org/spreadsheetml/2006/main">
  <c r="L4" i="2" l="1"/>
  <c r="L5" i="2"/>
  <c r="L6" i="2"/>
  <c r="L7" i="2"/>
  <c r="AH5" i="2" l="1"/>
  <c r="AH6" i="2"/>
  <c r="AH7" i="2"/>
  <c r="AH4" i="2"/>
  <c r="AG5" i="2"/>
  <c r="AG6" i="2"/>
  <c r="AG7" i="2"/>
  <c r="AG4" i="2"/>
  <c r="AC5" i="2"/>
  <c r="AF5" i="2" s="1"/>
  <c r="AC6" i="2"/>
  <c r="AF6" i="2" s="1"/>
  <c r="AC7" i="2"/>
  <c r="AF7" i="2" s="1"/>
  <c r="AC4" i="2"/>
  <c r="AF4" i="2" s="1"/>
  <c r="AB5" i="2"/>
  <c r="AB6" i="2"/>
  <c r="AB7" i="2"/>
  <c r="AB4" i="2"/>
  <c r="AA5" i="2"/>
  <c r="AA6" i="2"/>
  <c r="AA7" i="2"/>
  <c r="AA4" i="2"/>
  <c r="O5" i="2"/>
  <c r="O6" i="2"/>
  <c r="O7" i="2"/>
  <c r="O4" i="2"/>
  <c r="J5" i="2"/>
  <c r="AI5" i="2" s="1"/>
  <c r="AE5" i="2" s="1"/>
  <c r="J6" i="2"/>
  <c r="AI6" i="2" s="1"/>
  <c r="AE6" i="2" s="1"/>
  <c r="J7" i="2"/>
  <c r="AI7" i="2" s="1"/>
  <c r="AE7" i="2" s="1"/>
  <c r="J4" i="2"/>
  <c r="AI4" i="2" s="1"/>
  <c r="AE4" i="2" s="1"/>
</calcChain>
</file>

<file path=xl/sharedStrings.xml><?xml version="1.0" encoding="utf-8"?>
<sst xmlns="http://schemas.openxmlformats.org/spreadsheetml/2006/main" count="69" uniqueCount="61">
  <si>
    <t>ARTICULO</t>
  </si>
  <si>
    <t>DESCRI</t>
  </si>
  <si>
    <t>EXISTENCIA</t>
  </si>
  <si>
    <t>PEDIDO</t>
  </si>
  <si>
    <t>TRANSITO</t>
  </si>
  <si>
    <t>PENDIENTE ENTREGA CA</t>
  </si>
  <si>
    <t>CONTRATO ANUAL CA</t>
  </si>
  <si>
    <t>ORDENADO CA</t>
  </si>
  <si>
    <t>% CUMPLIMIENTO</t>
  </si>
  <si>
    <t>PVM CA 6m</t>
  </si>
  <si>
    <t>PVM Privado 12m</t>
  </si>
  <si>
    <t>PVM Inst. Publico 6m</t>
  </si>
  <si>
    <t>PVM Inst. Publico 12m</t>
  </si>
  <si>
    <t>Meses Disponibles Max</t>
  </si>
  <si>
    <t>Pedido Minimo</t>
  </si>
  <si>
    <t>Cantidad a Pedir</t>
  </si>
  <si>
    <t>MM_CA</t>
  </si>
  <si>
    <t>MM_PRI</t>
  </si>
  <si>
    <t>MM_Inst_Public</t>
  </si>
  <si>
    <t>ABC</t>
  </si>
  <si>
    <t>A</t>
  </si>
  <si>
    <t>TIPO</t>
  </si>
  <si>
    <t>018</t>
  </si>
  <si>
    <t>PVM Privado 6m</t>
  </si>
  <si>
    <t>PVM CA 4m</t>
  </si>
  <si>
    <t>PVM Privado 4m</t>
  </si>
  <si>
    <t>PVM Inst. Publico 4m</t>
  </si>
  <si>
    <t>Mes Disponible 4m</t>
  </si>
  <si>
    <t>F1_MM</t>
  </si>
  <si>
    <t>F2_PVM</t>
  </si>
  <si>
    <t>F3_PMP</t>
  </si>
  <si>
    <t>005</t>
  </si>
  <si>
    <t>008</t>
  </si>
  <si>
    <t>Metronidazol 500 mg/100 ml Solucion para infusion iV Frasco unidad (Shijiazhuang)</t>
  </si>
  <si>
    <t>COLOR PEDIR</t>
  </si>
  <si>
    <t>FECHA_CONTRATO</t>
  </si>
  <si>
    <t>VTA_CONTRATO_AHOY</t>
  </si>
  <si>
    <t>Mes Disponible</t>
  </si>
  <si>
    <t>B</t>
  </si>
  <si>
    <t>C</t>
  </si>
  <si>
    <t>E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</si>
  <si>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</si>
  <si>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</si>
  <si>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</si>
  <si>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</si>
  <si>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</si>
  <si>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</si>
  <si>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</si>
  <si>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</si>
  <si>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</si>
  <si>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</si>
  <si>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</si>
  <si>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</si>
  <si>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</si>
  <si>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</si>
  <si>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insulina Humana isofana (NPH) 100ui/ml Suspension inyectable 10 ml/Vial 1/Caja (Wanbang)</t>
  </si>
  <si>
    <t>Salbutamol 100 mcg/dosis Suspension para inhalacion Frasco 1/Caja (Heilongjiang)</t>
  </si>
  <si>
    <t>ePo 4,000ui/ml Sol. iny Jeringa Pre-llenada unidad (Shandong Kexing)</t>
  </si>
  <si>
    <t>01/092017</t>
  </si>
  <si>
    <t>COD_EQUIVALENTE</t>
  </si>
  <si>
    <t>Corto Vcto.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</si>
</sst>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Malgun Gothic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1" fillId="0" borderId="1" xfId="0" applyFont="1" applyBorder="1"/>
    <xf numFmtId="4" fontId="0" fillId="0" borderId="1" xfId="0" applyNumberFormat="1" applyBorder="1"/>
    <xf numFmtId="3" fontId="0" fillId="0" borderId="1" xfId="0" applyNumberFormat="1" applyBorder="1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3" xfId="0" applyFont="1" applyFill="1" applyBorder="1"/>
    <xf numFmtId="0" fontId="0" fillId="0" borderId="3" xfId="0" applyBorder="1"/>
    <xf numFmtId="0" fontId="2" fillId="0" borderId="0" xfId="0" applyFont="1"/>
    <xf numFmtId="0" fontId="2" fillId="0" borderId="0" xfId="0" applyFont="1" applyFill="1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/>
    </xf>
    <xf numFmtId="4" fontId="2" fillId="0" borderId="1" xfId="0" applyNumberFormat="1" applyFont="1" applyBorder="1"/>
    <xf numFmtId="0" fontId="2" fillId="0" borderId="1" xfId="0" applyFont="1" applyFill="1" applyBorder="1"/>
    <xf numFmtId="4" fontId="2" fillId="0" borderId="1" xfId="0" applyNumberFormat="1" applyFont="1" applyFill="1" applyBorder="1"/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3" fontId="2" fillId="0" borderId="6" xfId="0" applyNumberFormat="1" applyFont="1" applyBorder="1"/>
    <xf numFmtId="0" fontId="2" fillId="0" borderId="8" xfId="0" applyFont="1" applyFill="1" applyBorder="1"/>
    <xf numFmtId="0" fontId="2" fillId="0" borderId="4" xfId="0" applyFont="1" applyBorder="1"/>
    <xf numFmtId="0" fontId="2" fillId="0" borderId="4" xfId="0" applyFont="1" applyFill="1" applyBorder="1"/>
    <xf numFmtId="0" fontId="2" fillId="0" borderId="4" xfId="0" applyFont="1" applyFill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4" fontId="2" fillId="0" borderId="4" xfId="0" applyNumberFormat="1" applyFont="1" applyBorder="1"/>
    <xf numFmtId="10" fontId="2" fillId="0" borderId="4" xfId="0" applyNumberFormat="1" applyFont="1" applyBorder="1" applyAlignment="1">
      <alignment horizontal="center"/>
    </xf>
    <xf numFmtId="4" fontId="2" fillId="0" borderId="4" xfId="0" applyNumberFormat="1" applyFont="1" applyFill="1" applyBorder="1"/>
    <xf numFmtId="3" fontId="2" fillId="0" borderId="9" xfId="0" applyNumberFormat="1" applyFont="1" applyBorder="1"/>
    <xf numFmtId="0" fontId="4" fillId="0" borderId="7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0" fillId="0" borderId="0" xfId="0" applyNumberFormat="1"/>
    <xf numFmtId="0" fontId="6" fillId="0" borderId="0" xfId="0" applyFont="1"/>
    <xf numFmtId="4" fontId="5" fillId="0" borderId="1" xfId="0" applyNumberFormat="1" applyFont="1" applyFill="1" applyBorder="1"/>
    <xf numFmtId="4" fontId="5" fillId="0" borderId="4" xfId="0" applyNumberFormat="1" applyFont="1" applyFill="1" applyBorder="1"/>
    <xf numFmtId="0" fontId="0" fillId="0" borderId="0" xfId="0" applyFont="1"/>
    <xf numFmtId="164" fontId="2" fillId="0" borderId="1" xfId="0" applyNumberFormat="1" applyFont="1" applyBorder="1"/>
  </cellXfs>
  <cellStyles count="3">
    <cellStyle name="Millares 2" xfId="2"/>
    <cellStyle name="Normal" xfId="0" builtinId="0"/>
    <cellStyle name="Normal 2" xfId="1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FF0000"/>
      </font>
    </dxf>
    <dxf>
      <font>
        <color rgb="FFFF0000"/>
      </font>
    </dxf>
    <dxf>
      <font>
        <color theme="9" tint="-0.24994659260841701"/>
      </font>
    </dxf>
    <dxf>
      <font>
        <color rgb="FFFF0000"/>
      </font>
    </dxf>
    <dxf>
      <font>
        <color rgb="FFFF0000"/>
      </font>
    </dxf>
    <dxf>
      <font>
        <color theme="9" tint="-0.24994659260841701"/>
      </font>
    </dxf>
    <dxf>
      <font>
        <color theme="9" tint="-0.24994659260841701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[$-F400]h:mm:ss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AE7" totalsRowShown="0" headerRowDxfId="42" dataDxfId="40" headerRowBorderDxfId="41" tableBorderDxfId="39" totalsRowBorderDxfId="38">
  <tableColumns count="31">
    <tableColumn id="1" name="ARTICULO" dataDxfId="37"/>
    <tableColumn id="30" name="COD_EQUIVALENTE" dataDxfId="10"/>
    <tableColumn id="2" name="DESCRI" dataDxfId="36"/>
    <tableColumn id="3" name="EXISTENCIA" dataDxfId="35"/>
    <tableColumn id="32" name="Corto Vcto." dataDxfId="0"/>
    <tableColumn id="4" name="ABC"/>
    <tableColumn id="5" name="TIPO" dataDxfId="34"/>
    <tableColumn id="6" name="PEDIDO" dataDxfId="33"/>
    <tableColumn id="7" name="TRANSITO" dataDxfId="32"/>
    <tableColumn id="8" name="PENDIENTE ENTREGA CA" dataDxfId="31">
      <calculatedColumnFormula>M4-N4</calculatedColumnFormula>
    </tableColumn>
    <tableColumn id="9" name="FECHA_CONTRATO" dataDxfId="30"/>
    <tableColumn id="10" name="VTA_CONTRATO_AHOY" dataDxfId="9">
      <calculatedColumnFormula>(M4/302)*29</calculatedColumnFormula>
    </tableColumn>
    <tableColumn id="11" name="CONTRATO ANUAL CA" dataDxfId="29"/>
    <tableColumn id="12" name="ORDENADO CA" dataDxfId="28"/>
    <tableColumn id="13" name="% CUMPLIMIENTO" dataDxfId="27">
      <calculatedColumnFormula>(N4*100%)/M4</calculatedColumnFormula>
    </tableColumn>
    <tableColumn id="14" name="PVM CA 4m" dataDxfId="26"/>
    <tableColumn id="15" name="PVM CA 6m" dataDxfId="25"/>
    <tableColumn id="16" name="MM_CA" dataDxfId="24"/>
    <tableColumn id="17" name="PVM Privado 4m" dataDxfId="23"/>
    <tableColumn id="18" name="PVM Privado 6m" dataDxfId="22"/>
    <tableColumn id="19" name="PVM Privado 12m" dataDxfId="21"/>
    <tableColumn id="20" name="MM_PRI" dataDxfId="20"/>
    <tableColumn id="21" name="PVM Inst. Publico 4m" dataDxfId="19"/>
    <tableColumn id="22" name="PVM Inst. Publico 6m" dataDxfId="18"/>
    <tableColumn id="23" name="PVM Inst. Publico 12m" dataDxfId="17"/>
    <tableColumn id="24" name="MM_Inst_Public" dataDxfId="16"/>
    <tableColumn id="25" name="Mes Disponible 4m" dataDxfId="15">
      <calculatedColumnFormula>D4/(W4+S4+P4)</calculatedColumnFormula>
    </tableColumn>
    <tableColumn id="26" name="Mes Disponible" dataDxfId="14">
      <calculatedColumnFormula>D4/(X4+T4+Q4)</calculatedColumnFormula>
    </tableColumn>
    <tableColumn id="27" name="Meses Disponibles Max" dataDxfId="13">
      <calculatedColumnFormula>D4/(V4+R4+Z4)</calculatedColumnFormula>
    </tableColumn>
    <tableColumn id="28" name="Pedido Minimo" dataDxfId="12"/>
    <tableColumn id="29" name="Cantidad a Pedir" dataDxfId="11">
      <calculatedColumnFormula>IF(F4="A",IF(AG4&gt;AI4,AG4,AI4),IF(F4="B",IF(AH4&gt;AI4,AH4,AI4),IF(F4="C",AI4,"SIN_ABC")))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tabSelected="1" zoomScale="130" zoomScaleNormal="130" workbookViewId="0">
      <pane xSplit="1" topLeftCell="B1" activePane="topRight" state="frozen"/>
      <selection pane="topRight" activeCell="E4" sqref="E4"/>
    </sheetView>
  </sheetViews>
  <sheetFormatPr baseColWidth="10" defaultRowHeight="15" x14ac:dyDescent="0.25"/>
  <cols>
    <col min="1" max="1" width="12.42578125" customWidth="1"/>
    <col min="2" max="2" width="19.85546875" bestFit="1" customWidth="1"/>
    <col min="3" max="3" width="89.85546875" bestFit="1" customWidth="1"/>
    <col min="4" max="5" width="13.7109375" customWidth="1"/>
    <col min="6" max="6" width="5" bestFit="1" customWidth="1"/>
    <col min="7" max="7" width="5.5703125" bestFit="1" customWidth="1"/>
    <col min="8" max="8" width="8.42578125" bestFit="1" customWidth="1"/>
    <col min="9" max="9" width="10.85546875" bestFit="1" customWidth="1"/>
    <col min="10" max="10" width="25.140625" customWidth="1"/>
    <col min="11" max="11" width="19.28515625" bestFit="1" customWidth="1"/>
    <col min="12" max="12" width="23.85546875" bestFit="1" customWidth="1"/>
    <col min="13" max="13" width="22.85546875" customWidth="1"/>
    <col min="14" max="14" width="15.5703125" bestFit="1" customWidth="1"/>
    <col min="15" max="15" width="20" customWidth="1"/>
    <col min="16" max="17" width="12.28515625" style="4" bestFit="1" customWidth="1"/>
    <col min="18" max="18" width="10.5703125" style="4" bestFit="1" customWidth="1"/>
    <col min="19" max="20" width="17.42578125" style="4" bestFit="1" customWidth="1"/>
    <col min="21" max="21" width="20" style="4" customWidth="1"/>
    <col min="22" max="22" width="9.42578125" style="4" bestFit="1" customWidth="1"/>
    <col min="23" max="24" width="22" style="4" bestFit="1" customWidth="1"/>
    <col min="25" max="25" width="24.42578125" customWidth="1"/>
    <col min="26" max="26" width="17" style="4" hidden="1" customWidth="1"/>
    <col min="27" max="27" width="19.5703125" style="4" bestFit="1" customWidth="1"/>
    <col min="28" max="28" width="18.140625" customWidth="1"/>
    <col min="29" max="29" width="25.85546875" customWidth="1"/>
    <col min="30" max="30" width="16.140625" bestFit="1" customWidth="1"/>
    <col min="31" max="31" width="19.140625" customWidth="1"/>
    <col min="32" max="32" width="19" hidden="1" customWidth="1"/>
    <col min="33" max="33" width="10.85546875" bestFit="1" customWidth="1"/>
    <col min="34" max="34" width="9.5703125" bestFit="1" customWidth="1"/>
    <col min="35" max="35" width="9.42578125" bestFit="1" customWidth="1"/>
  </cols>
  <sheetData>
    <row r="1" spans="1:35" ht="15.75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10"/>
      <c r="R1" s="10"/>
      <c r="S1" s="10"/>
      <c r="T1" s="10"/>
      <c r="U1" s="10"/>
      <c r="V1" s="10"/>
      <c r="W1" s="10"/>
      <c r="X1" s="10"/>
      <c r="Y1" s="9"/>
      <c r="Z1" s="10"/>
      <c r="AA1" s="10"/>
      <c r="AB1" s="9"/>
      <c r="AC1" s="9"/>
      <c r="AD1" s="9"/>
      <c r="AE1" s="9"/>
    </row>
    <row r="2" spans="1:35" ht="15.75" x14ac:dyDescent="0.25">
      <c r="A2" s="11" t="s">
        <v>20</v>
      </c>
      <c r="B2" s="11"/>
      <c r="C2" s="11" t="s">
        <v>38</v>
      </c>
      <c r="D2" s="11" t="s">
        <v>39</v>
      </c>
      <c r="E2" s="11"/>
      <c r="F2" s="11"/>
      <c r="G2" s="11"/>
      <c r="H2" s="11" t="s">
        <v>41</v>
      </c>
      <c r="I2" s="11" t="s">
        <v>40</v>
      </c>
      <c r="J2" s="11" t="s">
        <v>42</v>
      </c>
      <c r="K2" s="11"/>
      <c r="L2" s="11"/>
      <c r="M2" s="11" t="s">
        <v>43</v>
      </c>
      <c r="N2" s="11" t="s">
        <v>44</v>
      </c>
      <c r="O2" s="11" t="s">
        <v>45</v>
      </c>
      <c r="P2" s="12"/>
      <c r="Q2" s="12" t="s">
        <v>46</v>
      </c>
      <c r="R2" s="12"/>
      <c r="S2" s="12"/>
      <c r="T2" s="12" t="s">
        <v>47</v>
      </c>
      <c r="U2" s="12" t="s">
        <v>48</v>
      </c>
      <c r="V2" s="12"/>
      <c r="W2" s="12"/>
      <c r="X2" s="12" t="s">
        <v>49</v>
      </c>
      <c r="Y2" s="12" t="s">
        <v>50</v>
      </c>
      <c r="Z2" s="12"/>
      <c r="AA2" s="12"/>
      <c r="AB2" s="11" t="s">
        <v>51</v>
      </c>
      <c r="AC2" s="11" t="s">
        <v>52</v>
      </c>
      <c r="AD2" s="11" t="s">
        <v>53</v>
      </c>
      <c r="AE2" s="11" t="s">
        <v>54</v>
      </c>
    </row>
    <row r="3" spans="1:35" ht="17.25" x14ac:dyDescent="0.3">
      <c r="A3" s="32" t="s">
        <v>0</v>
      </c>
      <c r="B3" s="32" t="s">
        <v>59</v>
      </c>
      <c r="C3" s="33" t="s">
        <v>1</v>
      </c>
      <c r="D3" s="34" t="s">
        <v>2</v>
      </c>
      <c r="E3" s="34" t="s">
        <v>60</v>
      </c>
      <c r="F3" s="34" t="s">
        <v>19</v>
      </c>
      <c r="G3" s="34" t="s">
        <v>21</v>
      </c>
      <c r="H3" s="34" t="s">
        <v>3</v>
      </c>
      <c r="I3" s="34" t="s">
        <v>4</v>
      </c>
      <c r="J3" s="34" t="s">
        <v>5</v>
      </c>
      <c r="K3" s="34" t="s">
        <v>35</v>
      </c>
      <c r="L3" s="34" t="s">
        <v>36</v>
      </c>
      <c r="M3" s="34" t="s">
        <v>6</v>
      </c>
      <c r="N3" s="34" t="s">
        <v>7</v>
      </c>
      <c r="O3" s="34" t="s">
        <v>8</v>
      </c>
      <c r="P3" s="35" t="s">
        <v>24</v>
      </c>
      <c r="Q3" s="35" t="s">
        <v>9</v>
      </c>
      <c r="R3" s="35" t="s">
        <v>16</v>
      </c>
      <c r="S3" s="35" t="s">
        <v>25</v>
      </c>
      <c r="T3" s="35" t="s">
        <v>23</v>
      </c>
      <c r="U3" s="35" t="s">
        <v>10</v>
      </c>
      <c r="V3" s="35" t="s">
        <v>17</v>
      </c>
      <c r="W3" s="35" t="s">
        <v>26</v>
      </c>
      <c r="X3" s="35" t="s">
        <v>11</v>
      </c>
      <c r="Y3" s="35" t="s">
        <v>12</v>
      </c>
      <c r="Z3" s="35" t="s">
        <v>18</v>
      </c>
      <c r="AA3" s="35" t="s">
        <v>27</v>
      </c>
      <c r="AB3" s="34" t="s">
        <v>37</v>
      </c>
      <c r="AC3" s="34" t="s">
        <v>13</v>
      </c>
      <c r="AD3" s="34" t="s">
        <v>14</v>
      </c>
      <c r="AE3" s="36" t="s">
        <v>15</v>
      </c>
      <c r="AF3" s="7" t="s">
        <v>34</v>
      </c>
      <c r="AG3" s="1" t="s">
        <v>28</v>
      </c>
      <c r="AH3" s="1" t="s">
        <v>29</v>
      </c>
      <c r="AI3" s="1" t="s">
        <v>30</v>
      </c>
    </row>
    <row r="4" spans="1:35" ht="15.75" x14ac:dyDescent="0.25">
      <c r="A4" s="21">
        <v>17212021</v>
      </c>
      <c r="B4" s="21">
        <v>17212021</v>
      </c>
      <c r="C4" s="13" t="s">
        <v>55</v>
      </c>
      <c r="D4" s="16"/>
      <c r="E4" s="16"/>
      <c r="F4" s="14" t="s">
        <v>20</v>
      </c>
      <c r="G4" s="15" t="s">
        <v>22</v>
      </c>
      <c r="H4" s="16">
        <v>50</v>
      </c>
      <c r="I4" s="16">
        <v>100</v>
      </c>
      <c r="J4" s="16">
        <f>M4-N4</f>
        <v>121200</v>
      </c>
      <c r="K4" s="42" t="s">
        <v>58</v>
      </c>
      <c r="L4" s="16">
        <f t="shared" ref="L4:L7" si="0">(M4/302)*29</f>
        <v>11638.410596026491</v>
      </c>
      <c r="M4" s="16">
        <v>121200</v>
      </c>
      <c r="N4" s="16"/>
      <c r="O4" s="20">
        <f>(N4*100%)/M4</f>
        <v>0</v>
      </c>
      <c r="P4" s="17"/>
      <c r="Q4" s="18"/>
      <c r="R4" s="18"/>
      <c r="S4" s="18"/>
      <c r="T4" s="18"/>
      <c r="U4" s="18"/>
      <c r="V4" s="18"/>
      <c r="W4" s="39"/>
      <c r="X4" s="18"/>
      <c r="Y4" s="18"/>
      <c r="Z4" s="17">
        <v>20000</v>
      </c>
      <c r="AA4" s="18" t="e">
        <f>D4/(W4+S4+P4)</f>
        <v>#DIV/0!</v>
      </c>
      <c r="AB4" s="16" t="e">
        <f>D4/(X4+T4+Q4)</f>
        <v>#DIV/0!</v>
      </c>
      <c r="AC4" s="16">
        <f>D4/(V4+R4+Z4)</f>
        <v>0</v>
      </c>
      <c r="AD4" s="16">
        <v>10000</v>
      </c>
      <c r="AE4" s="22">
        <f>IF(F4="A",IF(AG4&gt;AI4,AG4,AI4),IF(F4="B",IF(AH4&gt;AI4,AH4,AI4),IF(F4="C",AI4,"SIN_ABC")))</f>
        <v>131200</v>
      </c>
      <c r="AF4" s="8" t="str">
        <f>IF(F4="A",IF(D4&lt;=AC4,"R",""),IF(F4="B",IF(D4&lt;=AB4,"R",""),IF(F4="C",IF(D4&lt;=AA4,"R",""),"ERROR")))</f>
        <v>R</v>
      </c>
      <c r="AG4" s="2">
        <f>6*(V4+R4+Z4)</f>
        <v>120000</v>
      </c>
      <c r="AH4" s="2">
        <f>6*(X4+T4+Q4)</f>
        <v>0</v>
      </c>
      <c r="AI4" s="3">
        <f>AD4+J4</f>
        <v>131200</v>
      </c>
    </row>
    <row r="5" spans="1:35" ht="15.75" x14ac:dyDescent="0.25">
      <c r="A5" s="21">
        <v>13515021</v>
      </c>
      <c r="B5" s="21">
        <v>13515021</v>
      </c>
      <c r="C5" s="13" t="s">
        <v>57</v>
      </c>
      <c r="D5" s="16"/>
      <c r="E5" s="16"/>
      <c r="F5" s="19" t="s">
        <v>20</v>
      </c>
      <c r="G5" s="15" t="s">
        <v>31</v>
      </c>
      <c r="H5" s="16">
        <v>50</v>
      </c>
      <c r="I5" s="16">
        <v>1000</v>
      </c>
      <c r="J5" s="16">
        <f t="shared" ref="J5:J7" si="1">M5-N5</f>
        <v>100320</v>
      </c>
      <c r="K5" s="42" t="s">
        <v>58</v>
      </c>
      <c r="L5" s="16">
        <f t="shared" si="0"/>
        <v>9633.3774834437081</v>
      </c>
      <c r="M5" s="16">
        <v>100320</v>
      </c>
      <c r="N5" s="16"/>
      <c r="O5" s="20">
        <f t="shared" ref="O5:O7" si="2">(N5*100%)/M5</f>
        <v>0</v>
      </c>
      <c r="P5" s="17"/>
      <c r="Q5" s="18"/>
      <c r="R5" s="18"/>
      <c r="S5" s="18"/>
      <c r="T5" s="18"/>
      <c r="U5" s="18"/>
      <c r="V5" s="18"/>
      <c r="W5" s="18"/>
      <c r="X5" s="18"/>
      <c r="Y5" s="18"/>
      <c r="Z5" s="17">
        <v>21021</v>
      </c>
      <c r="AA5" s="18" t="e">
        <f t="shared" ref="AA5:AA7" si="3">D5/(W5+S5+P5)</f>
        <v>#DIV/0!</v>
      </c>
      <c r="AB5" s="16" t="e">
        <f t="shared" ref="AB5:AB7" si="4">D5/(X5+T5+Q5)</f>
        <v>#DIV/0!</v>
      </c>
      <c r="AC5" s="16">
        <f t="shared" ref="AC5:AC7" si="5">D5/(V5+R5+Z5)</f>
        <v>0</v>
      </c>
      <c r="AD5" s="16">
        <v>6000</v>
      </c>
      <c r="AE5" s="22">
        <f>IF(F5="A",IF(AG5&gt;AI5,AG5,AI5),IF(F5="B",IF(AH5&gt;AI5,AH5,AI5),IF(F5="C",AI5,"SIN_ABC")))</f>
        <v>126126</v>
      </c>
      <c r="AF5" s="8" t="str">
        <f>IF(F5="A",IF(D5&lt;=AC5,"R",""),IF(F5="B",IF(D5&lt;=AB5,"R",""),IF(F5="C",IF(D5&lt;=AA5,"R",""),"ERROR")))</f>
        <v>R</v>
      </c>
      <c r="AG5" s="2">
        <f t="shared" ref="AG5:AG7" si="6">6*(V5+R5+Z5)</f>
        <v>126126</v>
      </c>
      <c r="AH5" s="2">
        <f t="shared" ref="AH5:AH7" si="7">6*(X5+T5+Q5)</f>
        <v>0</v>
      </c>
      <c r="AI5" s="3">
        <f t="shared" ref="AI5:AI7" si="8">AD5+J5</f>
        <v>106320</v>
      </c>
    </row>
    <row r="6" spans="1:35" ht="15.75" x14ac:dyDescent="0.25">
      <c r="A6" s="21">
        <v>17303011</v>
      </c>
      <c r="B6" s="21">
        <v>17303011</v>
      </c>
      <c r="C6" s="13" t="s">
        <v>56</v>
      </c>
      <c r="D6" s="16"/>
      <c r="E6" s="16"/>
      <c r="F6" s="19" t="s">
        <v>20</v>
      </c>
      <c r="G6" s="15" t="s">
        <v>31</v>
      </c>
      <c r="H6" s="16">
        <v>50</v>
      </c>
      <c r="I6" s="16">
        <v>100</v>
      </c>
      <c r="J6" s="16">
        <f t="shared" si="1"/>
        <v>9776</v>
      </c>
      <c r="K6" s="42" t="s">
        <v>58</v>
      </c>
      <c r="L6" s="16">
        <f t="shared" si="0"/>
        <v>938.75496688741714</v>
      </c>
      <c r="M6" s="16">
        <v>9776</v>
      </c>
      <c r="N6" s="16"/>
      <c r="O6" s="20">
        <f t="shared" si="2"/>
        <v>0</v>
      </c>
      <c r="P6" s="17"/>
      <c r="Q6" s="18"/>
      <c r="R6" s="18"/>
      <c r="S6" s="18"/>
      <c r="T6" s="18"/>
      <c r="U6" s="18"/>
      <c r="V6" s="18"/>
      <c r="W6" s="18"/>
      <c r="X6" s="18"/>
      <c r="Y6" s="18"/>
      <c r="Z6" s="17">
        <v>6900</v>
      </c>
      <c r="AA6" s="18" t="e">
        <f t="shared" si="3"/>
        <v>#DIV/0!</v>
      </c>
      <c r="AB6" s="16" t="e">
        <f t="shared" si="4"/>
        <v>#DIV/0!</v>
      </c>
      <c r="AC6" s="16">
        <f t="shared" si="5"/>
        <v>0</v>
      </c>
      <c r="AD6" s="16">
        <v>15000</v>
      </c>
      <c r="AE6" s="22">
        <f>IF(F6="A",IF(AG6&gt;AI6,AG6,AI6),IF(F6="B",IF(AH6&gt;AI6,AH6,AI6),IF(F6="C",AI6,"SIN_ABC")))</f>
        <v>41400</v>
      </c>
      <c r="AF6" s="8" t="str">
        <f>IF(F6="A",IF(D6&lt;=AC6,"R",""),IF(F6="B",IF(D6&lt;=AB6,"R",""),IF(F6="C",IF(D6&lt;=AA6,"R",""),"ERROR")))</f>
        <v>R</v>
      </c>
      <c r="AG6" s="2">
        <f t="shared" si="6"/>
        <v>41400</v>
      </c>
      <c r="AH6" s="2">
        <f t="shared" si="7"/>
        <v>0</v>
      </c>
      <c r="AI6" s="3">
        <f t="shared" si="8"/>
        <v>24776</v>
      </c>
    </row>
    <row r="7" spans="1:35" ht="15.75" x14ac:dyDescent="0.25">
      <c r="A7" s="23">
        <v>15208011</v>
      </c>
      <c r="B7" s="21">
        <v>15208011</v>
      </c>
      <c r="C7" s="24" t="s">
        <v>33</v>
      </c>
      <c r="D7" s="30"/>
      <c r="E7" s="30"/>
      <c r="F7" s="26" t="s">
        <v>20</v>
      </c>
      <c r="G7" s="27" t="s">
        <v>32</v>
      </c>
      <c r="H7" s="30">
        <v>50</v>
      </c>
      <c r="I7" s="30">
        <v>100</v>
      </c>
      <c r="J7" s="28">
        <f t="shared" si="1"/>
        <v>27600</v>
      </c>
      <c r="K7" s="42" t="s">
        <v>58</v>
      </c>
      <c r="L7" s="16">
        <f t="shared" si="0"/>
        <v>2650.3311258278145</v>
      </c>
      <c r="M7" s="28">
        <v>27600</v>
      </c>
      <c r="N7" s="28"/>
      <c r="O7" s="29">
        <f t="shared" si="2"/>
        <v>0</v>
      </c>
      <c r="P7" s="25"/>
      <c r="Q7" s="30"/>
      <c r="R7" s="30"/>
      <c r="S7" s="30"/>
      <c r="T7" s="30"/>
      <c r="U7" s="30"/>
      <c r="V7" s="30"/>
      <c r="W7" s="40"/>
      <c r="X7" s="30"/>
      <c r="Y7" s="30"/>
      <c r="Z7" s="25">
        <v>8589</v>
      </c>
      <c r="AA7" s="30" t="e">
        <f t="shared" si="3"/>
        <v>#DIV/0!</v>
      </c>
      <c r="AB7" s="28" t="e">
        <f t="shared" si="4"/>
        <v>#DIV/0!</v>
      </c>
      <c r="AC7" s="28">
        <f t="shared" si="5"/>
        <v>0</v>
      </c>
      <c r="AD7" s="28">
        <v>30000</v>
      </c>
      <c r="AE7" s="31">
        <f>IF(F7="A",IF(AG7&gt;AI7,AG7,AI7),IF(F7="B",IF(AH7&gt;AI7,AH7,AI7),IF(F7="C",AI7,"SIN_ABC")))</f>
        <v>57600</v>
      </c>
      <c r="AF7" s="8" t="str">
        <f>IF(F7="A",IF(D7&lt;=AC7,"R",""),IF(F7="B",IF(D7&lt;=AB7,"R",""),IF(F7="C",IF(D7&lt;=AA7,"R",""),"ERROR")))</f>
        <v>R</v>
      </c>
      <c r="AG7" s="2">
        <f t="shared" si="6"/>
        <v>51534</v>
      </c>
      <c r="AH7" s="2">
        <f t="shared" si="7"/>
        <v>0</v>
      </c>
      <c r="AI7" s="3">
        <f t="shared" si="8"/>
        <v>57600</v>
      </c>
    </row>
    <row r="8" spans="1:35" x14ac:dyDescent="0.25">
      <c r="K8" s="38"/>
      <c r="AB8" s="6"/>
      <c r="AC8" s="5"/>
    </row>
    <row r="16" spans="1:35" x14ac:dyDescent="0.25">
      <c r="J16" s="37"/>
      <c r="M16" s="37"/>
    </row>
    <row r="20" spans="3:3" x14ac:dyDescent="0.25">
      <c r="C20" s="41"/>
    </row>
  </sheetData>
  <conditionalFormatting sqref="O5">
    <cfRule type="expression" dxfId="8" priority="2">
      <formula>$N$5&lt;$L$5</formula>
    </cfRule>
    <cfRule type="expression" dxfId="7" priority="11">
      <formula>$M$5&gt;=$L$5</formula>
    </cfRule>
  </conditionalFormatting>
  <conditionalFormatting sqref="O7">
    <cfRule type="expression" dxfId="6" priority="7">
      <formula>$N$7&gt;=$L$7</formula>
    </cfRule>
    <cfRule type="expression" dxfId="5" priority="8">
      <formula>$N$7&lt;$L$7</formula>
    </cfRule>
  </conditionalFormatting>
  <conditionalFormatting sqref="AE7">
    <cfRule type="expression" dxfId="4" priority="5">
      <formula>$AF$7="R"</formula>
    </cfRule>
  </conditionalFormatting>
  <conditionalFormatting sqref="O4">
    <cfRule type="expression" dxfId="3" priority="1">
      <formula>$N$4&gt;$L$4</formula>
    </cfRule>
    <cfRule type="expression" dxfId="2" priority="4">
      <formula>$N$4&lt;$L$4</formula>
    </cfRule>
  </conditionalFormatting>
  <conditionalFormatting sqref="O6">
    <cfRule type="expression" dxfId="1" priority="3">
      <formula>$N$6&lt;$L$6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ENDSCOM STUDIO</dc:creator>
  <cp:lastModifiedBy>marangelo</cp:lastModifiedBy>
  <dcterms:created xsi:type="dcterms:W3CDTF">2017-10-01T19:19:46Z</dcterms:created>
  <dcterms:modified xsi:type="dcterms:W3CDTF">2017-10-20T16:03:55Z</dcterms:modified>
</cp:coreProperties>
</file>