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-\Documents\"/>
    </mc:Choice>
  </mc:AlternateContent>
  <xr:revisionPtr revIDLastSave="0" documentId="13_ncr:1_{A9273843-6C01-4156-BC8E-CA99BC07CE16}" xr6:coauthVersionLast="47" xr6:coauthVersionMax="47" xr10:uidLastSave="{00000000-0000-0000-0000-000000000000}"/>
  <bookViews>
    <workbookView xWindow="-108" yWindow="-108" windowWidth="23256" windowHeight="12456" xr2:uid="{26465B33-D97A-48CC-A836-9290B1CFC95A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1" l="1"/>
  <c r="D198" i="1"/>
  <c r="D177" i="1"/>
  <c r="D204" i="1"/>
  <c r="D205" i="1"/>
  <c r="D206" i="1"/>
  <c r="D207" i="1"/>
  <c r="D208" i="1"/>
  <c r="D209" i="1"/>
  <c r="D210" i="1"/>
  <c r="D211" i="1"/>
  <c r="D213" i="1"/>
  <c r="D214" i="1"/>
  <c r="D215" i="1"/>
  <c r="D216" i="1"/>
  <c r="D217" i="1"/>
  <c r="D203" i="1"/>
  <c r="D184" i="1"/>
  <c r="D185" i="1"/>
  <c r="D186" i="1"/>
  <c r="D187" i="1"/>
  <c r="D189" i="1"/>
  <c r="D190" i="1"/>
  <c r="D191" i="1"/>
  <c r="D192" i="1"/>
  <c r="D193" i="1"/>
  <c r="D194" i="1"/>
  <c r="D182" i="1"/>
  <c r="D160" i="1"/>
  <c r="D161" i="1"/>
  <c r="D163" i="1"/>
  <c r="D164" i="1"/>
  <c r="D165" i="1"/>
  <c r="D166" i="1"/>
  <c r="D168" i="1"/>
  <c r="D169" i="1"/>
  <c r="D170" i="1"/>
  <c r="D171" i="1"/>
  <c r="D173" i="1"/>
  <c r="D159" i="1"/>
  <c r="C216" i="1"/>
  <c r="C212" i="1"/>
  <c r="D212" i="1" s="1"/>
  <c r="C206" i="1"/>
  <c r="C193" i="1"/>
  <c r="C183" i="1"/>
  <c r="C188" i="1" s="1"/>
  <c r="D188" i="1" s="1"/>
  <c r="C172" i="1"/>
  <c r="D172" i="1" s="1"/>
  <c r="H166" i="1"/>
  <c r="H163" i="1"/>
  <c r="C162" i="1"/>
  <c r="C167" i="1" s="1"/>
  <c r="D167" i="1" s="1"/>
  <c r="D162" i="1" l="1"/>
  <c r="D183" i="1"/>
  <c r="C195" i="1"/>
  <c r="D195" i="1" s="1"/>
  <c r="C174" i="1"/>
  <c r="D174" i="1" s="1"/>
  <c r="C218" i="1"/>
  <c r="D218" i="1" s="1"/>
  <c r="C197" i="1" l="1"/>
  <c r="D197" i="1" s="1"/>
  <c r="C196" i="1"/>
  <c r="D196" i="1" s="1"/>
  <c r="C219" i="1"/>
  <c r="D219" i="1" s="1"/>
  <c r="C220" i="1"/>
  <c r="D220" i="1" s="1"/>
  <c r="C221" i="1"/>
  <c r="C176" i="1"/>
  <c r="D176" i="1" s="1"/>
  <c r="C175" i="1"/>
  <c r="D175" i="1" s="1"/>
  <c r="C198" i="1" l="1"/>
  <c r="C177" i="1"/>
  <c r="H133" i="1" l="1"/>
  <c r="H134" i="1"/>
  <c r="H135" i="1"/>
  <c r="H137" i="1"/>
  <c r="H138" i="1"/>
  <c r="H139" i="1"/>
  <c r="H140" i="1"/>
  <c r="H141" i="1"/>
  <c r="H143" i="1"/>
  <c r="H144" i="1"/>
  <c r="H145" i="1"/>
  <c r="H146" i="1"/>
  <c r="H148" i="1"/>
  <c r="H132" i="1"/>
  <c r="G145" i="1"/>
  <c r="G142" i="1"/>
  <c r="H142" i="1" s="1"/>
  <c r="G136" i="1"/>
  <c r="H136" i="1" s="1"/>
  <c r="D118" i="1"/>
  <c r="D117" i="1"/>
  <c r="D114" i="1"/>
  <c r="D110" i="1"/>
  <c r="D106" i="1"/>
  <c r="D111" i="1" s="1"/>
  <c r="D98" i="1"/>
  <c r="D100" i="1" s="1"/>
  <c r="D94" i="1"/>
  <c r="D85" i="1"/>
  <c r="D72" i="1"/>
  <c r="C70" i="1"/>
  <c r="D70" i="1" s="1"/>
  <c r="D69" i="1"/>
  <c r="D68" i="1"/>
  <c r="C66" i="1"/>
  <c r="C67" i="1" s="1"/>
  <c r="D65" i="1"/>
  <c r="D64" i="1"/>
  <c r="D63" i="1"/>
  <c r="D62" i="1"/>
  <c r="D61" i="1"/>
  <c r="D119" i="1" l="1"/>
  <c r="G147" i="1"/>
  <c r="H147" i="1" s="1"/>
  <c r="D67" i="1"/>
  <c r="C71" i="1"/>
  <c r="D66" i="1"/>
  <c r="E31" i="1"/>
  <c r="E32" i="1" s="1"/>
  <c r="D25" i="1"/>
  <c r="E27" i="1" s="1"/>
  <c r="E21" i="1"/>
  <c r="D15" i="1"/>
  <c r="E17" i="1" s="1"/>
  <c r="C13" i="1"/>
  <c r="D6" i="1"/>
  <c r="E7" i="1" s="1"/>
  <c r="E18" i="1" s="1"/>
  <c r="E22" i="1" s="1"/>
  <c r="G149" i="1" l="1"/>
  <c r="H149" i="1" s="1"/>
  <c r="C73" i="1"/>
  <c r="D73" i="1" s="1"/>
  <c r="D71" i="1"/>
</calcChain>
</file>

<file path=xl/sharedStrings.xml><?xml version="1.0" encoding="utf-8"?>
<sst xmlns="http://schemas.openxmlformats.org/spreadsheetml/2006/main" count="302" uniqueCount="173">
  <si>
    <t xml:space="preserve">TUBERIAS GOM, S.A. DE C. V. </t>
  </si>
  <si>
    <t>ESTADO DE RESULTADOS DEL 1 DE ENERO AL 31 DE DICIEMBRE DE 19X1</t>
  </si>
  <si>
    <t>Ventas totales</t>
  </si>
  <si>
    <t>Descuentos sobre venta</t>
  </si>
  <si>
    <t>Devoluciones y rebajas sobre venta</t>
  </si>
  <si>
    <t>Ventas netas</t>
  </si>
  <si>
    <t>Inventario inicial</t>
  </si>
  <si>
    <t>Compras</t>
  </si>
  <si>
    <t>Gastos de compra</t>
  </si>
  <si>
    <t>Compras totales</t>
  </si>
  <si>
    <t>Devoluciones sobre compra</t>
  </si>
  <si>
    <t>Rebajas sobre compra</t>
  </si>
  <si>
    <t>Compras netas</t>
  </si>
  <si>
    <t>Mercancías disponibles</t>
  </si>
  <si>
    <t>Inventario final</t>
  </si>
  <si>
    <t>Costo de ventas</t>
  </si>
  <si>
    <t>Utilidad bruta</t>
  </si>
  <si>
    <t>Gastos de operación</t>
  </si>
  <si>
    <t>Gastos de venta</t>
  </si>
  <si>
    <t>Gastos de administración</t>
  </si>
  <si>
    <t>Utilidad por operación</t>
  </si>
  <si>
    <t>Otros ingresos</t>
  </si>
  <si>
    <t>Renta de inmueble</t>
  </si>
  <si>
    <t>Productos financieros</t>
  </si>
  <si>
    <t>Otros gastos</t>
  </si>
  <si>
    <t>Gastos financieros</t>
  </si>
  <si>
    <t>Utilidad por operaciones continuas</t>
  </si>
  <si>
    <t xml:space="preserve"> antes del ISR y PTU</t>
  </si>
  <si>
    <t>ISR</t>
  </si>
  <si>
    <t>PTU</t>
  </si>
  <si>
    <t>Utilidad neta del ejercicio</t>
  </si>
  <si>
    <t>LAS NOTAS QUE SE ACOMPANAN SON PARTE INTEGRANTE DE ESTE ESTADO</t>
  </si>
  <si>
    <t>FINANCIERO</t>
  </si>
  <si>
    <t>AUTORIZADO POR</t>
  </si>
  <si>
    <t>Elaborado por</t>
  </si>
  <si>
    <t>ING. VIRGINIA TELLO DE LARA</t>
  </si>
  <si>
    <t>C.P. LUIS MELÉNDEZ</t>
  </si>
  <si>
    <t>GERENTE GENERAL</t>
  </si>
  <si>
    <t>CONTADOR GENERAL</t>
  </si>
  <si>
    <t>CEMEX S.A.B. de V. y subsidiarias</t>
  </si>
  <si>
    <t>(Millones de pesos mexicanos excepto por la perdida de accion)</t>
  </si>
  <si>
    <t>Estado de Resultados del 01 de enero al 31 de diciembre del 2013</t>
  </si>
  <si>
    <t>Descripción</t>
  </si>
  <si>
    <t>Cantidad</t>
  </si>
  <si>
    <t>Menos</t>
  </si>
  <si>
    <t>Igual</t>
  </si>
  <si>
    <t>Gastos de administracion</t>
  </si>
  <si>
    <t>Utilidad de operación</t>
  </si>
  <si>
    <t>Otros gastos(incluye ptu)</t>
  </si>
  <si>
    <t>Utilidad neta antes de Impts</t>
  </si>
  <si>
    <t>Impuestos a las utilidades</t>
  </si>
  <si>
    <t>Utilidad neta después impts</t>
  </si>
  <si>
    <t xml:space="preserve">COBIJAS DEL TIGRE DE BENGALA S. A.  </t>
  </si>
  <si>
    <t>ESTADO DE RESULTADOS DEL 01 DE ENERO AL 31 DE DICIEMBRE DEL 2018</t>
  </si>
  <si>
    <t>importe</t>
  </si>
  <si>
    <t>porcentaje</t>
  </si>
  <si>
    <t>Ventas</t>
  </si>
  <si>
    <t xml:space="preserve">(Menos) </t>
  </si>
  <si>
    <t>Descuento sobre ventas</t>
  </si>
  <si>
    <t xml:space="preserve">Igual </t>
  </si>
  <si>
    <t xml:space="preserve">(Más) </t>
  </si>
  <si>
    <t>Mano de obra</t>
  </si>
  <si>
    <t>Materia prima</t>
  </si>
  <si>
    <t>Gastos administrativos</t>
  </si>
  <si>
    <t>Total de gastos</t>
  </si>
  <si>
    <t>Utilidad antes de impuestos</t>
  </si>
  <si>
    <t>Impuestos a la utilidad</t>
  </si>
  <si>
    <t>Utilidad neta o resultado del ejercicio</t>
  </si>
  <si>
    <t>“Lámparas para el hogar S. A.”</t>
  </si>
  <si>
    <t>BALANCE GENERAL AL 31 DE DICIEMBRE DEL 20XX</t>
  </si>
  <si>
    <t xml:space="preserve">ACTIVO </t>
  </si>
  <si>
    <t>GARCIA QUIROZ GUSTAVO IVAN</t>
  </si>
  <si>
    <t>CIRCULANTE</t>
  </si>
  <si>
    <t>DOCUMENTOS POR COBRAR</t>
  </si>
  <si>
    <t>CLIENTES</t>
  </si>
  <si>
    <t>DEUDORES DIVERSOS</t>
  </si>
  <si>
    <t>BANCOS</t>
  </si>
  <si>
    <t>INVENTARIO</t>
  </si>
  <si>
    <t>INVERSIONES TEMPORALES</t>
  </si>
  <si>
    <t>NO CIRCULANTE</t>
  </si>
  <si>
    <t>FIJO</t>
  </si>
  <si>
    <t>EQUIPO DE CÓMPUTO</t>
  </si>
  <si>
    <t>TERRENO</t>
  </si>
  <si>
    <t>EDIFICIO</t>
  </si>
  <si>
    <t>MOBILIARIO Y EQUIPO</t>
  </si>
  <si>
    <t>SOFTWARE</t>
  </si>
  <si>
    <t>INSTALACIONES Y ADAPTACIONES</t>
  </si>
  <si>
    <t>EQUIPO DE REPARTO</t>
  </si>
  <si>
    <t>DIFERIDO</t>
  </si>
  <si>
    <t>Pagos anticipados</t>
  </si>
  <si>
    <t>PATENTES Y MARCAS</t>
  </si>
  <si>
    <t>OTROS ACTIVOS</t>
  </si>
  <si>
    <t>TOTAL ACTIVO</t>
  </si>
  <si>
    <t>PASIVO</t>
  </si>
  <si>
    <t>A CORTO PLAZO</t>
  </si>
  <si>
    <t>IMPUESTOS POR PAGAR</t>
  </si>
  <si>
    <t>DOCUMENTOS POR PAGAR</t>
  </si>
  <si>
    <t>ACREEDORES</t>
  </si>
  <si>
    <t>PROVEEDORES</t>
  </si>
  <si>
    <t>A LARGO PLAZO</t>
  </si>
  <si>
    <t>ACREEDOR HIPOTECARIO</t>
  </si>
  <si>
    <t>PRÉSTAMOS BANCARIOS L/P</t>
  </si>
  <si>
    <t>Cobros anticipados</t>
  </si>
  <si>
    <t>TOTAL PASIVO</t>
  </si>
  <si>
    <t>CAPITAL CONTABLE</t>
  </si>
  <si>
    <t>CAPITAL Contribuido</t>
  </si>
  <si>
    <t>CAPITAL SOCIAL</t>
  </si>
  <si>
    <t>CAPITAL ganado</t>
  </si>
  <si>
    <t>UTILIDADES ACUMULADAS</t>
  </si>
  <si>
    <t>Utilidad neta</t>
  </si>
  <si>
    <t>TOTAL CAPITAL CONTABLE</t>
  </si>
  <si>
    <t>TOTAL PASIVO MAS CAPITAL CONTABLE</t>
  </si>
  <si>
    <t>LAS NOTAS QUE SE ACOMPAÑAN SON PARTE INTEGRANTE DE ESTE ESTADO FINANCIERO</t>
  </si>
  <si>
    <t>ELABORADO POR</t>
  </si>
  <si>
    <t>SR. X</t>
  </si>
  <si>
    <t>PROPIETARIO</t>
  </si>
  <si>
    <t>CONTADOR</t>
  </si>
  <si>
    <t>ESTADO DE RESULTADOS DEL 01 DE ENERO AL 31 DE DICIEMBRE DEL 20XX</t>
  </si>
  <si>
    <t>Importe</t>
  </si>
  <si>
    <t>Porcentaje</t>
  </si>
  <si>
    <t>VENTAS</t>
  </si>
  <si>
    <t>VENTAS NETAS</t>
  </si>
  <si>
    <t>COSTO DE VENTAS</t>
  </si>
  <si>
    <t>UTILIDAD BRUTA</t>
  </si>
  <si>
    <t>GASTOS DE ADMINISTRACIÓN</t>
  </si>
  <si>
    <t>GASTOS DE VENTA</t>
  </si>
  <si>
    <t>GASTOS FINANCIEROS</t>
  </si>
  <si>
    <t>OTROS GASTOS</t>
  </si>
  <si>
    <t>TOTAL DE GASTOS</t>
  </si>
  <si>
    <t xml:space="preserve">PRODUCTOS FINANCIEROS </t>
  </si>
  <si>
    <t>OTROS INGRESOS O PRODUCTOS</t>
  </si>
  <si>
    <t>TOTAL DE INGRESOS</t>
  </si>
  <si>
    <t>UTILIDAD ANTES DE IMPUESTOS</t>
  </si>
  <si>
    <t>IMPUESTOS A LA UTILIDAD</t>
  </si>
  <si>
    <t>UTILIDAD NETA DEL EJERCICIO</t>
  </si>
  <si>
    <t>"Ralencar S.A. de C.V."</t>
  </si>
  <si>
    <t>Estado de Resultados de la empresa chocobocho</t>
  </si>
  <si>
    <t>Estado de Resultados del 01 de julio al 31 de diciembre de 2013</t>
  </si>
  <si>
    <t>del 1 de Julio al 30 de Septiembre de 2022</t>
  </si>
  <si>
    <t>ventas totales</t>
  </si>
  <si>
    <t>(mas)</t>
  </si>
  <si>
    <t>Revoluciones</t>
  </si>
  <si>
    <t>(menos)</t>
  </si>
  <si>
    <t>Devoluciones S/Ventas</t>
  </si>
  <si>
    <t>Rebajs</t>
  </si>
  <si>
    <t>Descuentos S/ventas</t>
  </si>
  <si>
    <t>Total de ventas netasa</t>
  </si>
  <si>
    <t>Utilidad(perdida) bruta</t>
  </si>
  <si>
    <t>Devoluciones S/Compra</t>
  </si>
  <si>
    <t>Costo de venta</t>
  </si>
  <si>
    <t>Inventario Inicial</t>
  </si>
  <si>
    <t>Costo de administracion</t>
  </si>
  <si>
    <t>Total de gastos generales</t>
  </si>
  <si>
    <t>Otros ingresos y gastos</t>
  </si>
  <si>
    <t>Resultado integral del dinanciamiento</t>
  </si>
  <si>
    <t>gastos de venta</t>
  </si>
  <si>
    <t>Partidas no ordinarias</t>
  </si>
  <si>
    <t>gastos de administracion</t>
  </si>
  <si>
    <t>Utilidad (perdida) antes del impuesto a la utilidad</t>
  </si>
  <si>
    <t>gastos financieros</t>
  </si>
  <si>
    <t>Impuesto a la utilidad</t>
  </si>
  <si>
    <t>total de gastos</t>
  </si>
  <si>
    <t>“Rolcar S.A. de C.V.”</t>
  </si>
  <si>
    <t>Estado de Resultados del 01 de mayo al 31 agosto de 2015</t>
  </si>
  <si>
    <t>Otros Productos</t>
  </si>
  <si>
    <t>Gastos de Compra</t>
  </si>
  <si>
    <t>Gastos Financieros</t>
  </si>
  <si>
    <t>Otros Gastos</t>
  </si>
  <si>
    <t>“Silvino y asociados A.C.”</t>
  </si>
  <si>
    <t>Estado de Resultados del 01 de de enero al 31 diciembre de 2009</t>
  </si>
  <si>
    <t>Productos Financieros</t>
  </si>
  <si>
    <t>ALUMNO: GARCÍA QUIROZ GUSTAVO IVAN</t>
  </si>
  <si>
    <t>Grupo: 3cv3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</si>
</sst>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7" fillId="9" borderId="0" applyNumberFormat="0" applyBorder="0" applyAlignment="0" applyProtection="0"/>
  </cellStyleXfs>
  <cellXfs count="157">
    <xf numFmtId="0" fontId="0" fillId="0" borderId="0" xfId="0"/>
    <xf numFmtId="0" fontId="7" fillId="10" borderId="5" xfId="0" applyFont="1" applyFill="1" applyBorder="1"/>
    <xf numFmtId="44" fontId="8" fillId="11" borderId="6" xfId="1" applyFont="1" applyFill="1" applyBorder="1"/>
    <xf numFmtId="0" fontId="8" fillId="11" borderId="6" xfId="0" applyFont="1" applyFill="1" applyBorder="1" applyAlignment="1">
      <alignment horizontal="center"/>
    </xf>
    <xf numFmtId="44" fontId="8" fillId="11" borderId="7" xfId="1" applyFont="1" applyFill="1" applyBorder="1"/>
    <xf numFmtId="44" fontId="8" fillId="11" borderId="8" xfId="1" applyFont="1" applyFill="1" applyBorder="1"/>
    <xf numFmtId="44" fontId="8" fillId="11" borderId="0" xfId="1" applyFont="1" applyFill="1" applyBorder="1"/>
    <xf numFmtId="44" fontId="8" fillId="11" borderId="9" xfId="1" applyFont="1" applyFill="1" applyBorder="1"/>
    <xf numFmtId="44" fontId="8" fillId="11" borderId="10" xfId="1" applyFont="1" applyFill="1" applyBorder="1"/>
    <xf numFmtId="44" fontId="8" fillId="11" borderId="6" xfId="1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44" fontId="8" fillId="11" borderId="8" xfId="1" applyFont="1" applyFill="1" applyBorder="1" applyAlignment="1">
      <alignment horizontal="center"/>
    </xf>
    <xf numFmtId="44" fontId="8" fillId="11" borderId="9" xfId="0" applyNumberFormat="1" applyFont="1" applyFill="1" applyBorder="1" applyAlignment="1">
      <alignment horizontal="center"/>
    </xf>
    <xf numFmtId="44" fontId="8" fillId="11" borderId="0" xfId="1" applyFont="1" applyFill="1" applyBorder="1" applyAlignment="1">
      <alignment horizontal="center"/>
    </xf>
    <xf numFmtId="44" fontId="8" fillId="11" borderId="10" xfId="1" applyFont="1" applyFill="1" applyBorder="1" applyAlignment="1">
      <alignment horizontal="center"/>
    </xf>
    <xf numFmtId="44" fontId="8" fillId="11" borderId="7" xfId="1" applyFont="1" applyFill="1" applyBorder="1" applyAlignment="1">
      <alignment horizontal="center"/>
    </xf>
    <xf numFmtId="44" fontId="8" fillId="11" borderId="9" xfId="1" applyFont="1" applyFill="1" applyBorder="1" applyAlignment="1">
      <alignment horizontal="center"/>
    </xf>
    <xf numFmtId="0" fontId="7" fillId="10" borderId="11" xfId="0" applyFont="1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2" borderId="15" xfId="0" applyFill="1" applyBorder="1"/>
    <xf numFmtId="0" fontId="7" fillId="9" borderId="0" xfId="10"/>
    <xf numFmtId="0" fontId="0" fillId="12" borderId="16" xfId="0" applyFill="1" applyBorder="1"/>
    <xf numFmtId="44" fontId="0" fillId="12" borderId="17" xfId="1" applyFont="1" applyFill="1" applyBorder="1"/>
    <xf numFmtId="44" fontId="0" fillId="12" borderId="18" xfId="1" applyFont="1" applyFill="1" applyBorder="1"/>
    <xf numFmtId="44" fontId="0" fillId="12" borderId="16" xfId="1" applyFont="1" applyFill="1" applyBorder="1"/>
    <xf numFmtId="0" fontId="6" fillId="12" borderId="16" xfId="0" applyFont="1" applyFill="1" applyBorder="1"/>
    <xf numFmtId="44" fontId="6" fillId="12" borderId="19" xfId="1" applyFont="1" applyFill="1" applyBorder="1"/>
    <xf numFmtId="44" fontId="0" fillId="12" borderId="20" xfId="1" applyFont="1" applyFill="1" applyBorder="1"/>
    <xf numFmtId="44" fontId="0" fillId="12" borderId="19" xfId="1" applyFont="1" applyFill="1" applyBorder="1"/>
    <xf numFmtId="44" fontId="0" fillId="12" borderId="0" xfId="1" applyFont="1" applyFill="1" applyBorder="1"/>
    <xf numFmtId="0" fontId="0" fillId="12" borderId="19" xfId="0" applyFill="1" applyBorder="1"/>
    <xf numFmtId="0" fontId="6" fillId="12" borderId="19" xfId="0" applyFont="1" applyFill="1" applyBorder="1"/>
    <xf numFmtId="44" fontId="0" fillId="12" borderId="15" xfId="1" applyFont="1" applyFill="1" applyBorder="1"/>
    <xf numFmtId="44" fontId="6" fillId="12" borderId="21" xfId="1" applyFont="1" applyFill="1" applyBorder="1"/>
    <xf numFmtId="0" fontId="7" fillId="10" borderId="22" xfId="6" applyFill="1" applyBorder="1" applyAlignment="1"/>
    <xf numFmtId="0" fontId="7" fillId="10" borderId="0" xfId="9" applyFont="1" applyFill="1"/>
    <xf numFmtId="0" fontId="4" fillId="4" borderId="1" xfId="5"/>
    <xf numFmtId="44" fontId="4" fillId="4" borderId="1" xfId="5" applyNumberFormat="1"/>
    <xf numFmtId="9" fontId="4" fillId="4" borderId="1" xfId="5" applyNumberFormat="1"/>
    <xf numFmtId="0" fontId="2" fillId="2" borderId="0" xfId="3"/>
    <xf numFmtId="44" fontId="2" fillId="2" borderId="0" xfId="3" applyNumberFormat="1"/>
    <xf numFmtId="9" fontId="2" fillId="2" borderId="0" xfId="3" applyNumberFormat="1"/>
    <xf numFmtId="0" fontId="0" fillId="0" borderId="0" xfId="0" applyAlignment="1">
      <alignment vertical="center"/>
    </xf>
    <xf numFmtId="0" fontId="7" fillId="5" borderId="26" xfId="6" applyBorder="1"/>
    <xf numFmtId="44" fontId="7" fillId="5" borderId="27" xfId="6" applyNumberFormat="1" applyBorder="1"/>
    <xf numFmtId="44" fontId="7" fillId="5" borderId="28" xfId="6" applyNumberFormat="1" applyBorder="1"/>
    <xf numFmtId="0" fontId="1" fillId="13" borderId="17" xfId="7" applyFill="1" applyBorder="1"/>
    <xf numFmtId="44" fontId="1" fillId="13" borderId="0" xfId="7" applyNumberFormat="1" applyFill="1" applyBorder="1"/>
    <xf numFmtId="44" fontId="1" fillId="13" borderId="29" xfId="7" applyNumberFormat="1" applyFill="1" applyBorder="1"/>
    <xf numFmtId="44" fontId="1" fillId="6" borderId="0" xfId="7" applyNumberFormat="1" applyBorder="1"/>
    <xf numFmtId="44" fontId="1" fillId="6" borderId="0" xfId="1" applyFill="1" applyBorder="1"/>
    <xf numFmtId="44" fontId="1" fillId="6" borderId="29" xfId="1" applyFill="1" applyBorder="1"/>
    <xf numFmtId="44" fontId="1" fillId="13" borderId="0" xfId="1" applyFill="1" applyBorder="1"/>
    <xf numFmtId="44" fontId="1" fillId="13" borderId="29" xfId="1" applyFill="1" applyBorder="1"/>
    <xf numFmtId="0" fontId="1" fillId="6" borderId="17" xfId="7" applyBorder="1"/>
    <xf numFmtId="0" fontId="1" fillId="14" borderId="17" xfId="7" applyFill="1" applyBorder="1"/>
    <xf numFmtId="44" fontId="1" fillId="14" borderId="0" xfId="7" applyNumberFormat="1" applyFill="1" applyBorder="1"/>
    <xf numFmtId="44" fontId="1" fillId="14" borderId="0" xfId="1" applyFill="1" applyBorder="1"/>
    <xf numFmtId="44" fontId="1" fillId="14" borderId="29" xfId="1" applyFill="1" applyBorder="1"/>
    <xf numFmtId="0" fontId="1" fillId="6" borderId="0" xfId="7"/>
    <xf numFmtId="44" fontId="1" fillId="6" borderId="29" xfId="7" applyNumberFormat="1" applyBorder="1"/>
    <xf numFmtId="0" fontId="7" fillId="9" borderId="20" xfId="10" applyBorder="1"/>
    <xf numFmtId="44" fontId="7" fillId="9" borderId="15" xfId="10" applyNumberFormat="1" applyBorder="1"/>
    <xf numFmtId="44" fontId="7" fillId="9" borderId="22" xfId="10" applyNumberFormat="1" applyBorder="1"/>
    <xf numFmtId="44" fontId="7" fillId="5" borderId="27" xfId="1" applyFont="1" applyFill="1" applyBorder="1"/>
    <xf numFmtId="44" fontId="7" fillId="5" borderId="28" xfId="1" applyFont="1" applyFill="1" applyBorder="1"/>
    <xf numFmtId="0" fontId="0" fillId="13" borderId="0" xfId="0" applyFill="1"/>
    <xf numFmtId="44" fontId="0" fillId="13" borderId="0" xfId="1" applyFont="1" applyFill="1" applyBorder="1"/>
    <xf numFmtId="44" fontId="0" fillId="13" borderId="29" xfId="1" applyFont="1" applyFill="1" applyBorder="1"/>
    <xf numFmtId="0" fontId="1" fillId="7" borderId="17" xfId="8" applyBorder="1"/>
    <xf numFmtId="44" fontId="1" fillId="7" borderId="0" xfId="8" applyNumberFormat="1" applyBorder="1"/>
    <xf numFmtId="44" fontId="1" fillId="7" borderId="29" xfId="8" applyNumberFormat="1" applyBorder="1"/>
    <xf numFmtId="0" fontId="1" fillId="6" borderId="20" xfId="7" applyBorder="1"/>
    <xf numFmtId="44" fontId="1" fillId="6" borderId="15" xfId="7" applyNumberFormat="1" applyBorder="1"/>
    <xf numFmtId="44" fontId="1" fillId="6" borderId="0" xfId="1" applyFill="1" applyAlignment="1">
      <alignment vertical="center"/>
    </xf>
    <xf numFmtId="44" fontId="1" fillId="6" borderId="22" xfId="7" applyNumberFormat="1" applyBorder="1"/>
    <xf numFmtId="44" fontId="7" fillId="9" borderId="0" xfId="10" applyNumberFormat="1"/>
    <xf numFmtId="44" fontId="0" fillId="0" borderId="0" xfId="0" applyNumberFormat="1" applyAlignment="1">
      <alignment vertical="center"/>
    </xf>
    <xf numFmtId="0" fontId="1" fillId="6" borderId="26" xfId="7" applyBorder="1"/>
    <xf numFmtId="0" fontId="1" fillId="6" borderId="27" xfId="7" applyBorder="1"/>
    <xf numFmtId="0" fontId="1" fillId="6" borderId="28" xfId="7" applyBorder="1"/>
    <xf numFmtId="0" fontId="1" fillId="6" borderId="17" xfId="7" applyBorder="1" applyAlignment="1">
      <alignment horizontal="center"/>
    </xf>
    <xf numFmtId="0" fontId="1" fillId="6" borderId="0" xfId="7" applyBorder="1" applyAlignment="1">
      <alignment horizontal="center"/>
    </xf>
    <xf numFmtId="0" fontId="1" fillId="6" borderId="29" xfId="7" applyBorder="1" applyAlignment="1">
      <alignment horizontal="center"/>
    </xf>
    <xf numFmtId="0" fontId="9" fillId="6" borderId="20" xfId="7" applyFont="1" applyBorder="1"/>
    <xf numFmtId="0" fontId="1" fillId="6" borderId="15" xfId="7" applyBorder="1" applyAlignment="1">
      <alignment horizontal="center"/>
    </xf>
    <xf numFmtId="0" fontId="1" fillId="6" borderId="22" xfId="7" applyBorder="1" applyAlignment="1">
      <alignment horizontal="center"/>
    </xf>
    <xf numFmtId="0" fontId="1" fillId="6" borderId="20" xfId="7" applyBorder="1" applyAlignment="1">
      <alignment horizontal="center"/>
    </xf>
    <xf numFmtId="0" fontId="7" fillId="10" borderId="26" xfId="6" applyFill="1" applyBorder="1"/>
    <xf numFmtId="44" fontId="7" fillId="10" borderId="27" xfId="6" applyNumberFormat="1" applyFill="1" applyBorder="1"/>
    <xf numFmtId="44" fontId="7" fillId="10" borderId="28" xfId="6" applyNumberFormat="1" applyFill="1" applyBorder="1"/>
    <xf numFmtId="0" fontId="3" fillId="3" borderId="1" xfId="4" applyBorder="1"/>
    <xf numFmtId="44" fontId="3" fillId="3" borderId="1" xfId="4" applyNumberFormat="1" applyBorder="1"/>
    <xf numFmtId="0" fontId="3" fillId="3" borderId="1" xfId="4" applyBorder="1" applyAlignment="1">
      <alignment vertical="center"/>
    </xf>
    <xf numFmtId="0" fontId="4" fillId="4" borderId="1" xfId="5" applyAlignment="1">
      <alignment vertical="center"/>
    </xf>
    <xf numFmtId="0" fontId="2" fillId="2" borderId="1" xfId="3" applyBorder="1"/>
    <xf numFmtId="0" fontId="2" fillId="2" borderId="1" xfId="3" applyBorder="1" applyAlignment="1">
      <alignment vertical="center"/>
    </xf>
    <xf numFmtId="44" fontId="2" fillId="2" borderId="1" xfId="3" applyNumberFormat="1" applyBorder="1"/>
    <xf numFmtId="0" fontId="4" fillId="4" borderId="1" xfId="5" applyAlignment="1">
      <alignment horizontal="center"/>
    </xf>
    <xf numFmtId="9" fontId="4" fillId="4" borderId="1" xfId="2" applyFont="1" applyFill="1" applyBorder="1"/>
    <xf numFmtId="0" fontId="7" fillId="10" borderId="21" xfId="6" applyFill="1" applyBorder="1"/>
    <xf numFmtId="0" fontId="0" fillId="0" borderId="21" xfId="0" applyBorder="1"/>
    <xf numFmtId="44" fontId="0" fillId="0" borderId="21" xfId="1" applyFont="1" applyBorder="1"/>
    <xf numFmtId="0" fontId="0" fillId="12" borderId="21" xfId="0" applyFill="1" applyBorder="1"/>
    <xf numFmtId="44" fontId="0" fillId="12" borderId="21" xfId="1" applyFont="1" applyFill="1" applyBorder="1"/>
    <xf numFmtId="9" fontId="0" fillId="12" borderId="21" xfId="2" applyFont="1" applyFill="1" applyBorder="1"/>
    <xf numFmtId="0" fontId="3" fillId="3" borderId="21" xfId="4" applyBorder="1"/>
    <xf numFmtId="44" fontId="3" fillId="3" borderId="21" xfId="4" applyNumberFormat="1" applyBorder="1"/>
    <xf numFmtId="0" fontId="3" fillId="12" borderId="21" xfId="4" applyFill="1" applyBorder="1"/>
    <xf numFmtId="44" fontId="10" fillId="3" borderId="21" xfId="1" applyFont="1" applyFill="1" applyBorder="1"/>
    <xf numFmtId="44" fontId="0" fillId="0" borderId="21" xfId="0" applyNumberFormat="1" applyBorder="1"/>
    <xf numFmtId="0" fontId="2" fillId="2" borderId="21" xfId="3" applyBorder="1"/>
    <xf numFmtId="44" fontId="2" fillId="2" borderId="21" xfId="1" applyFont="1" applyFill="1" applyBorder="1"/>
    <xf numFmtId="44" fontId="0" fillId="0" borderId="0" xfId="0" applyNumberFormat="1"/>
    <xf numFmtId="44" fontId="0" fillId="0" borderId="0" xfId="1" applyFont="1"/>
    <xf numFmtId="0" fontId="2" fillId="2" borderId="0" xfId="3" applyAlignment="1">
      <alignment horizontal="center" vertical="center"/>
    </xf>
    <xf numFmtId="0" fontId="7" fillId="10" borderId="21" xfId="6" applyFill="1" applyBorder="1" applyAlignment="1">
      <alignment horizontal="center"/>
    </xf>
    <xf numFmtId="0" fontId="7" fillId="5" borderId="21" xfId="6" applyBorder="1" applyAlignment="1">
      <alignment horizontal="center"/>
    </xf>
    <xf numFmtId="0" fontId="4" fillId="4" borderId="1" xfId="5" applyAlignment="1">
      <alignment horizontal="center"/>
    </xf>
    <xf numFmtId="0" fontId="4" fillId="4" borderId="30" xfId="5" applyBorder="1" applyAlignment="1">
      <alignment horizontal="center"/>
    </xf>
    <xf numFmtId="0" fontId="4" fillId="4" borderId="31" xfId="5" applyBorder="1" applyAlignment="1">
      <alignment horizontal="center"/>
    </xf>
    <xf numFmtId="0" fontId="4" fillId="4" borderId="32" xfId="5" applyBorder="1" applyAlignment="1">
      <alignment horizontal="center"/>
    </xf>
    <xf numFmtId="0" fontId="1" fillId="6" borderId="17" xfId="7" applyBorder="1" applyAlignment="1">
      <alignment horizontal="center"/>
    </xf>
    <xf numFmtId="0" fontId="1" fillId="6" borderId="0" xfId="7" applyBorder="1" applyAlignment="1">
      <alignment horizontal="center"/>
    </xf>
    <xf numFmtId="0" fontId="1" fillId="6" borderId="29" xfId="7" applyBorder="1" applyAlignment="1">
      <alignment horizontal="center"/>
    </xf>
    <xf numFmtId="0" fontId="1" fillId="6" borderId="27" xfId="7" applyBorder="1" applyAlignment="1">
      <alignment horizontal="center"/>
    </xf>
    <xf numFmtId="0" fontId="1" fillId="6" borderId="28" xfId="7" applyBorder="1" applyAlignment="1">
      <alignment horizontal="center"/>
    </xf>
    <xf numFmtId="0" fontId="1" fillId="6" borderId="15" xfId="7" applyBorder="1" applyAlignment="1">
      <alignment horizontal="center"/>
    </xf>
    <xf numFmtId="0" fontId="1" fillId="6" borderId="22" xfId="7" applyBorder="1" applyAlignment="1">
      <alignment horizontal="center"/>
    </xf>
    <xf numFmtId="0" fontId="7" fillId="10" borderId="26" xfId="6" applyFill="1" applyBorder="1" applyAlignment="1">
      <alignment horizontal="center"/>
    </xf>
    <xf numFmtId="0" fontId="7" fillId="10" borderId="27" xfId="6" applyFill="1" applyBorder="1" applyAlignment="1">
      <alignment horizontal="center"/>
    </xf>
    <xf numFmtId="0" fontId="7" fillId="10" borderId="28" xfId="6" applyFill="1" applyBorder="1" applyAlignment="1">
      <alignment horizontal="center"/>
    </xf>
    <xf numFmtId="0" fontId="7" fillId="10" borderId="20" xfId="6" applyFill="1" applyBorder="1" applyAlignment="1">
      <alignment horizontal="center"/>
    </xf>
    <xf numFmtId="0" fontId="7" fillId="10" borderId="15" xfId="6" applyFill="1" applyBorder="1" applyAlignment="1">
      <alignment horizontal="center"/>
    </xf>
    <xf numFmtId="0" fontId="7" fillId="10" borderId="22" xfId="6" applyFill="1" applyBorder="1" applyAlignment="1">
      <alignment horizontal="center"/>
    </xf>
    <xf numFmtId="0" fontId="5" fillId="9" borderId="0" xfId="10" applyFont="1" applyAlignment="1">
      <alignment horizontal="center"/>
    </xf>
    <xf numFmtId="0" fontId="7" fillId="10" borderId="23" xfId="6" applyFill="1" applyBorder="1" applyAlignment="1">
      <alignment horizontal="center"/>
    </xf>
    <xf numFmtId="0" fontId="7" fillId="10" borderId="24" xfId="6" applyFill="1" applyBorder="1" applyAlignment="1">
      <alignment horizontal="center"/>
    </xf>
    <xf numFmtId="0" fontId="7" fillId="10" borderId="25" xfId="6" applyFill="1" applyBorder="1" applyAlignment="1">
      <alignment horizontal="center"/>
    </xf>
    <xf numFmtId="0" fontId="7" fillId="5" borderId="26" xfId="6" applyBorder="1" applyAlignment="1">
      <alignment horizontal="center"/>
    </xf>
    <xf numFmtId="0" fontId="7" fillId="5" borderId="27" xfId="6" applyBorder="1" applyAlignment="1">
      <alignment horizontal="center"/>
    </xf>
    <xf numFmtId="0" fontId="7" fillId="5" borderId="28" xfId="6" applyBorder="1" applyAlignment="1">
      <alignment horizontal="center"/>
    </xf>
    <xf numFmtId="0" fontId="7" fillId="5" borderId="20" xfId="6" applyBorder="1" applyAlignment="1">
      <alignment horizontal="center"/>
    </xf>
    <xf numFmtId="0" fontId="7" fillId="5" borderId="15" xfId="6" applyBorder="1" applyAlignment="1">
      <alignment horizontal="center"/>
    </xf>
    <xf numFmtId="0" fontId="7" fillId="5" borderId="22" xfId="6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7" fillId="9" borderId="0" xfId="10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</cellXfs>
  <cellStyles count="11">
    <cellStyle name="20% - Énfasis1" xfId="7" builtinId="30"/>
    <cellStyle name="40% - Énfasis1" xfId="8" builtinId="31"/>
    <cellStyle name="60% - Énfasis2" xfId="9" builtinId="36"/>
    <cellStyle name="Bueno" xfId="3" builtinId="26"/>
    <cellStyle name="Énfasis1" xfId="6" builtinId="29"/>
    <cellStyle name="Énfasis5" xfId="10" builtinId="45"/>
    <cellStyle name="Moneda" xfId="1" builtinId="4"/>
    <cellStyle name="Neutral" xfId="4" builtinId="28"/>
    <cellStyle name="Normal" xfId="0" builtinId="0"/>
    <cellStyle name="Porcentaje" xfId="2" builtinId="5"/>
    <cellStyle name="Salida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van-\Downloads\OneDrive_2023-04-29\Garc&#237;a%20Quiroz%20Gustavo%20Ivan\Ejercicio5_TUBERIAS_GOM_S.A._DE_C.V._GARCIA_QUIROZ.xlsx" TargetMode="External"/><Relationship Id="rId1" Type="http://schemas.openxmlformats.org/officeDocument/2006/relationships/externalLinkPath" Target="/Users/ivan-/Downloads/OneDrive_2023-04-29/Garc&#237;a%20Quiroz%20Gustavo%20Ivan/Ejercicio5_TUBERIAS_GOM_S.A._DE_C.V._GARCIA_QUIRO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9055-8485-4A33-8D63-867C348AE692}">
  <dimension ref="A2:J223"/>
  <sheetViews>
    <sheetView tabSelected="1" topLeftCell="A201" workbookViewId="0">
      <selection activeCell="D222" sqref="D222"/>
    </sheetView>
  </sheetViews>
  <sheetFormatPr defaultColWidth="11.42578125" defaultRowHeight="14.45"/>
  <cols>
    <col min="1" max="1" width="29.85546875" bestFit="1" customWidth="1"/>
    <col min="2" max="2" width="24.42578125" bestFit="1" customWidth="1"/>
    <col min="3" max="3" width="14.7109375" bestFit="1" customWidth="1"/>
    <col min="4" max="4" width="14" bestFit="1" customWidth="1"/>
    <col min="5" max="5" width="16.42578125" bestFit="1" customWidth="1"/>
    <col min="6" max="6" width="28.85546875" bestFit="1" customWidth="1"/>
    <col min="7" max="7" width="12.42578125" bestFit="1" customWidth="1"/>
    <col min="8" max="8" width="12.28515625" bestFit="1" customWidth="1"/>
    <col min="10" max="10" width="36.28515625" bestFit="1" customWidth="1"/>
  </cols>
  <sheetData>
    <row r="2" spans="1:5">
      <c r="A2" s="151" t="s">
        <v>0</v>
      </c>
      <c r="B2" s="152"/>
      <c r="C2" s="152"/>
      <c r="D2" s="152"/>
      <c r="E2" s="153"/>
    </row>
    <row r="3" spans="1:5">
      <c r="A3" s="151" t="s">
        <v>1</v>
      </c>
      <c r="B3" s="152"/>
      <c r="C3" s="152"/>
      <c r="D3" s="152"/>
      <c r="E3" s="153"/>
    </row>
    <row r="4" spans="1:5">
      <c r="A4" s="1" t="s">
        <v>2</v>
      </c>
      <c r="B4" s="2"/>
      <c r="C4" s="3"/>
      <c r="D4" s="2">
        <v>200000</v>
      </c>
      <c r="E4" s="4"/>
    </row>
    <row r="5" spans="1:5">
      <c r="A5" s="1" t="s">
        <v>3</v>
      </c>
      <c r="B5" s="2"/>
      <c r="C5" s="2">
        <v>40000</v>
      </c>
      <c r="D5" s="2"/>
      <c r="E5" s="4"/>
    </row>
    <row r="6" spans="1:5">
      <c r="A6" s="1" t="s">
        <v>4</v>
      </c>
      <c r="B6" s="2"/>
      <c r="C6" s="2">
        <v>35000</v>
      </c>
      <c r="D6" s="2">
        <f>[1]Hoja1!$C6+C5</f>
        <v>40000</v>
      </c>
      <c r="E6" s="4"/>
    </row>
    <row r="7" spans="1:5">
      <c r="A7" s="1" t="s">
        <v>5</v>
      </c>
      <c r="B7" s="2"/>
      <c r="C7" s="2"/>
      <c r="D7" s="2"/>
      <c r="E7" s="4">
        <f>D4-D6</f>
        <v>160000</v>
      </c>
    </row>
    <row r="8" spans="1:5">
      <c r="A8" s="1" t="s">
        <v>6</v>
      </c>
      <c r="B8" s="2"/>
      <c r="C8" s="2"/>
      <c r="D8" s="2">
        <v>80000</v>
      </c>
      <c r="E8" s="4"/>
    </row>
    <row r="9" spans="1:5">
      <c r="A9" s="1" t="s">
        <v>7</v>
      </c>
      <c r="B9" s="2">
        <v>20000</v>
      </c>
      <c r="C9" s="2"/>
      <c r="D9" s="2"/>
      <c r="E9" s="4"/>
    </row>
    <row r="10" spans="1:5">
      <c r="A10" s="1" t="s">
        <v>8</v>
      </c>
      <c r="B10" s="2">
        <v>30000</v>
      </c>
      <c r="C10" s="2"/>
      <c r="D10" s="2"/>
      <c r="E10" s="4"/>
    </row>
    <row r="11" spans="1:5">
      <c r="A11" s="1" t="s">
        <v>9</v>
      </c>
      <c r="B11" s="2"/>
      <c r="C11" s="2">
        <v>230000</v>
      </c>
      <c r="D11" s="2"/>
      <c r="E11" s="4"/>
    </row>
    <row r="12" spans="1:5">
      <c r="A12" s="1" t="s">
        <v>10</v>
      </c>
      <c r="B12" s="2">
        <v>20000</v>
      </c>
      <c r="C12" s="2"/>
      <c r="D12" s="2"/>
      <c r="E12" s="4"/>
    </row>
    <row r="13" spans="1:5">
      <c r="A13" s="1" t="s">
        <v>11</v>
      </c>
      <c r="B13" s="2">
        <v>40000</v>
      </c>
      <c r="C13" s="2">
        <f>B12+B13</f>
        <v>60000</v>
      </c>
      <c r="D13" s="2"/>
      <c r="E13" s="4"/>
    </row>
    <row r="14" spans="1:5">
      <c r="A14" s="1" t="s">
        <v>12</v>
      </c>
      <c r="B14" s="2"/>
      <c r="C14" s="2"/>
      <c r="D14" s="2">
        <v>170000</v>
      </c>
      <c r="E14" s="4"/>
    </row>
    <row r="15" spans="1:5">
      <c r="A15" s="1" t="s">
        <v>13</v>
      </c>
      <c r="B15" s="2"/>
      <c r="C15" s="2"/>
      <c r="D15" s="2">
        <f>D14+D8</f>
        <v>250000</v>
      </c>
      <c r="E15" s="4"/>
    </row>
    <row r="16" spans="1:5">
      <c r="A16" s="1" t="s">
        <v>14</v>
      </c>
      <c r="B16" s="2"/>
      <c r="C16" s="2"/>
      <c r="D16" s="5">
        <v>150000</v>
      </c>
      <c r="E16" s="4"/>
    </row>
    <row r="17" spans="1:5">
      <c r="A17" s="1" t="s">
        <v>15</v>
      </c>
      <c r="B17" s="2"/>
      <c r="C17" s="2"/>
      <c r="D17" s="6"/>
      <c r="E17" s="7">
        <f>D15-D16</f>
        <v>100000</v>
      </c>
    </row>
    <row r="18" spans="1:5">
      <c r="A18" s="1" t="s">
        <v>16</v>
      </c>
      <c r="B18" s="2"/>
      <c r="C18" s="2"/>
      <c r="D18" s="2"/>
      <c r="E18" s="8">
        <f>E7-E17</f>
        <v>60000</v>
      </c>
    </row>
    <row r="19" spans="1:5">
      <c r="A19" s="1" t="s">
        <v>17</v>
      </c>
      <c r="B19" s="2"/>
      <c r="C19" s="2"/>
      <c r="D19" s="2"/>
      <c r="E19" s="4"/>
    </row>
    <row r="20" spans="1:5">
      <c r="A20" s="1" t="s">
        <v>18</v>
      </c>
      <c r="B20" s="2"/>
      <c r="C20" s="2"/>
      <c r="D20" s="2">
        <v>5000</v>
      </c>
      <c r="E20" s="4"/>
    </row>
    <row r="21" spans="1:5">
      <c r="A21" s="1" t="s">
        <v>19</v>
      </c>
      <c r="B21" s="2"/>
      <c r="C21" s="2"/>
      <c r="D21" s="5">
        <v>3000</v>
      </c>
      <c r="E21" s="7">
        <f>D20+D21</f>
        <v>8000</v>
      </c>
    </row>
    <row r="22" spans="1:5">
      <c r="A22" s="1" t="s">
        <v>20</v>
      </c>
      <c r="B22" s="2"/>
      <c r="C22" s="2"/>
      <c r="D22" s="6"/>
      <c r="E22" s="8">
        <f>E18-E21</f>
        <v>52000</v>
      </c>
    </row>
    <row r="23" spans="1:5">
      <c r="A23" s="1" t="s">
        <v>21</v>
      </c>
      <c r="B23" s="2"/>
      <c r="C23" s="2"/>
      <c r="D23" s="2"/>
      <c r="E23" s="4"/>
    </row>
    <row r="24" spans="1:5">
      <c r="A24" s="1" t="s">
        <v>22</v>
      </c>
      <c r="B24" s="2"/>
      <c r="C24" s="2">
        <v>1500</v>
      </c>
      <c r="D24" s="9"/>
      <c r="E24" s="10"/>
    </row>
    <row r="25" spans="1:5">
      <c r="A25" s="1" t="s">
        <v>23</v>
      </c>
      <c r="B25" s="2"/>
      <c r="C25" s="5">
        <v>500</v>
      </c>
      <c r="D25" s="9">
        <f>C25+C24</f>
        <v>2000</v>
      </c>
      <c r="E25" s="10"/>
    </row>
    <row r="26" spans="1:5">
      <c r="A26" s="1" t="s">
        <v>24</v>
      </c>
      <c r="B26" s="2"/>
      <c r="C26" s="6"/>
      <c r="D26" s="9"/>
      <c r="E26" s="10"/>
    </row>
    <row r="27" spans="1:5">
      <c r="A27" s="1" t="s">
        <v>25</v>
      </c>
      <c r="B27" s="2"/>
      <c r="C27" s="2"/>
      <c r="D27" s="11">
        <v>6000</v>
      </c>
      <c r="E27" s="12">
        <f>D27-D25</f>
        <v>4000</v>
      </c>
    </row>
    <row r="28" spans="1:5">
      <c r="A28" s="1" t="s">
        <v>26</v>
      </c>
      <c r="B28" s="2"/>
      <c r="C28" s="2"/>
      <c r="D28" s="13"/>
      <c r="E28" s="14">
        <v>13000</v>
      </c>
    </row>
    <row r="29" spans="1:5">
      <c r="A29" s="1" t="s">
        <v>27</v>
      </c>
      <c r="B29" s="2"/>
      <c r="C29" s="2"/>
      <c r="D29" s="9"/>
      <c r="E29" s="15"/>
    </row>
    <row r="30" spans="1:5">
      <c r="A30" s="1" t="s">
        <v>28</v>
      </c>
      <c r="B30" s="2"/>
      <c r="C30" s="2"/>
      <c r="D30" s="9">
        <v>4420</v>
      </c>
      <c r="E30" s="15"/>
    </row>
    <row r="31" spans="1:5">
      <c r="A31" s="1" t="s">
        <v>29</v>
      </c>
      <c r="B31" s="2"/>
      <c r="C31" s="2"/>
      <c r="D31" s="11">
        <v>1300</v>
      </c>
      <c r="E31" s="16">
        <f>D31+D30</f>
        <v>5720</v>
      </c>
    </row>
    <row r="32" spans="1:5">
      <c r="A32" s="17" t="s">
        <v>30</v>
      </c>
      <c r="B32" s="2"/>
      <c r="C32" s="2"/>
      <c r="D32" s="13"/>
      <c r="E32" s="14">
        <f>E28-E31</f>
        <v>7280</v>
      </c>
    </row>
    <row r="33" spans="1:5">
      <c r="A33" s="154" t="s">
        <v>31</v>
      </c>
      <c r="B33" s="155"/>
      <c r="C33" s="155"/>
      <c r="D33" s="155"/>
      <c r="E33" s="156"/>
    </row>
    <row r="34" spans="1:5">
      <c r="A34" s="147" t="s">
        <v>32</v>
      </c>
      <c r="B34" s="148"/>
      <c r="C34" s="148"/>
      <c r="D34" s="148"/>
      <c r="E34" s="149"/>
    </row>
    <row r="35" spans="1:5">
      <c r="A35" s="147" t="s">
        <v>33</v>
      </c>
      <c r="B35" s="148"/>
      <c r="C35" s="148" t="s">
        <v>34</v>
      </c>
      <c r="D35" s="148"/>
      <c r="E35" s="149"/>
    </row>
    <row r="36" spans="1:5">
      <c r="A36" s="18"/>
      <c r="B36" s="19"/>
      <c r="C36" s="19"/>
      <c r="D36" s="19"/>
      <c r="E36" s="20"/>
    </row>
    <row r="37" spans="1:5">
      <c r="A37" s="147" t="s">
        <v>35</v>
      </c>
      <c r="B37" s="148"/>
      <c r="C37" s="148" t="s">
        <v>36</v>
      </c>
      <c r="D37" s="148"/>
      <c r="E37" s="149"/>
    </row>
    <row r="38" spans="1:5">
      <c r="A38" s="147" t="s">
        <v>37</v>
      </c>
      <c r="B38" s="148"/>
      <c r="C38" s="148" t="s">
        <v>38</v>
      </c>
      <c r="D38" s="148"/>
      <c r="E38" s="149"/>
    </row>
    <row r="40" spans="1:5">
      <c r="A40" s="137" t="s">
        <v>39</v>
      </c>
      <c r="B40" s="137"/>
      <c r="C40" s="137"/>
      <c r="D40" s="137"/>
    </row>
    <row r="41" spans="1:5">
      <c r="A41" s="150" t="s">
        <v>40</v>
      </c>
      <c r="B41" s="150"/>
      <c r="C41" s="150"/>
      <c r="D41" s="150"/>
    </row>
    <row r="42" spans="1:5">
      <c r="A42" s="137" t="s">
        <v>41</v>
      </c>
      <c r="B42" s="137"/>
      <c r="C42" s="137"/>
      <c r="D42" s="137"/>
    </row>
    <row r="43" spans="1:5">
      <c r="A43" s="21"/>
      <c r="B43" s="21"/>
      <c r="C43" s="21"/>
      <c r="D43" s="21"/>
    </row>
    <row r="44" spans="1:5">
      <c r="A44" s="22"/>
      <c r="B44" s="22" t="s">
        <v>42</v>
      </c>
      <c r="C44" s="22" t="s">
        <v>43</v>
      </c>
      <c r="D44" s="22" t="s">
        <v>43</v>
      </c>
    </row>
    <row r="45" spans="1:5">
      <c r="A45" s="23"/>
      <c r="B45" s="23" t="s">
        <v>5</v>
      </c>
      <c r="C45" s="24"/>
      <c r="D45" s="25">
        <v>4500000</v>
      </c>
    </row>
    <row r="46" spans="1:5">
      <c r="A46" s="23" t="s">
        <v>44</v>
      </c>
      <c r="B46" s="23" t="s">
        <v>15</v>
      </c>
      <c r="C46" s="24"/>
      <c r="D46" s="26">
        <v>1310000</v>
      </c>
    </row>
    <row r="47" spans="1:5">
      <c r="A47" s="23" t="s">
        <v>45</v>
      </c>
      <c r="B47" s="27" t="s">
        <v>16</v>
      </c>
      <c r="C47" s="24"/>
      <c r="D47" s="28">
        <v>3190000</v>
      </c>
    </row>
    <row r="48" spans="1:5">
      <c r="A48" s="23" t="s">
        <v>44</v>
      </c>
      <c r="B48" s="23" t="s">
        <v>17</v>
      </c>
      <c r="C48" s="24"/>
      <c r="D48" s="25"/>
    </row>
    <row r="49" spans="1:4">
      <c r="A49" s="23"/>
      <c r="B49" s="23" t="s">
        <v>18</v>
      </c>
      <c r="C49" s="24">
        <v>1387500</v>
      </c>
      <c r="D49" s="26"/>
    </row>
    <row r="50" spans="1:4">
      <c r="A50" s="23"/>
      <c r="B50" s="23" t="s">
        <v>46</v>
      </c>
      <c r="C50" s="29">
        <v>750000</v>
      </c>
      <c r="D50" s="30">
        <v>2137500</v>
      </c>
    </row>
    <row r="51" spans="1:4">
      <c r="A51" s="23" t="s">
        <v>45</v>
      </c>
      <c r="B51" s="27" t="s">
        <v>47</v>
      </c>
      <c r="C51" s="25"/>
      <c r="D51" s="25"/>
    </row>
    <row r="52" spans="1:4">
      <c r="A52" s="23" t="s">
        <v>44</v>
      </c>
      <c r="B52" s="23" t="s">
        <v>25</v>
      </c>
      <c r="C52" s="26">
        <v>155000</v>
      </c>
      <c r="D52" s="26"/>
    </row>
    <row r="53" spans="1:4">
      <c r="A53" s="23" t="s">
        <v>44</v>
      </c>
      <c r="B53" s="23" t="s">
        <v>48</v>
      </c>
      <c r="C53" s="30">
        <v>179750</v>
      </c>
      <c r="D53" s="30">
        <v>334750</v>
      </c>
    </row>
    <row r="54" spans="1:4">
      <c r="A54" s="23" t="s">
        <v>45</v>
      </c>
      <c r="B54" s="23" t="s">
        <v>49</v>
      </c>
      <c r="C54" s="31"/>
      <c r="D54" s="25">
        <v>717750</v>
      </c>
    </row>
    <row r="55" spans="1:4">
      <c r="A55" s="23" t="s">
        <v>44</v>
      </c>
      <c r="B55" s="23" t="s">
        <v>50</v>
      </c>
      <c r="C55" s="31"/>
      <c r="D55" s="30">
        <v>239250</v>
      </c>
    </row>
    <row r="56" spans="1:4">
      <c r="A56" s="32" t="s">
        <v>45</v>
      </c>
      <c r="B56" s="33" t="s">
        <v>51</v>
      </c>
      <c r="C56" s="34"/>
      <c r="D56" s="35">
        <v>478500</v>
      </c>
    </row>
    <row r="58" spans="1:4">
      <c r="A58" s="134" t="s">
        <v>52</v>
      </c>
      <c r="B58" s="135"/>
      <c r="C58" s="135"/>
      <c r="D58" s="36"/>
    </row>
    <row r="59" spans="1:4">
      <c r="A59" s="138" t="s">
        <v>53</v>
      </c>
      <c r="B59" s="139"/>
      <c r="C59" s="139"/>
      <c r="D59" s="140"/>
    </row>
    <row r="60" spans="1:4">
      <c r="A60" s="37"/>
      <c r="B60" s="37"/>
      <c r="C60" s="37" t="s">
        <v>54</v>
      </c>
      <c r="D60" s="37" t="s">
        <v>55</v>
      </c>
    </row>
    <row r="61" spans="1:4">
      <c r="A61" s="38"/>
      <c r="B61" s="38" t="s">
        <v>56</v>
      </c>
      <c r="C61" s="39">
        <v>100000</v>
      </c>
      <c r="D61" s="40">
        <f>(C61)/C61</f>
        <v>1</v>
      </c>
    </row>
    <row r="62" spans="1:4">
      <c r="A62" s="38" t="s">
        <v>57</v>
      </c>
      <c r="B62" s="38" t="s">
        <v>58</v>
      </c>
      <c r="C62" s="39">
        <v>5000</v>
      </c>
      <c r="D62" s="40">
        <f>(C62)/C61</f>
        <v>0.05</v>
      </c>
    </row>
    <row r="63" spans="1:4">
      <c r="A63" s="38" t="s">
        <v>59</v>
      </c>
      <c r="B63" s="38" t="s">
        <v>5</v>
      </c>
      <c r="C63" s="39">
        <v>95000</v>
      </c>
      <c r="D63" s="40">
        <f>(C63)/C61</f>
        <v>0.95</v>
      </c>
    </row>
    <row r="64" spans="1:4">
      <c r="A64" s="38" t="s">
        <v>60</v>
      </c>
      <c r="B64" s="38" t="s">
        <v>61</v>
      </c>
      <c r="C64" s="39">
        <v>50000</v>
      </c>
      <c r="D64" s="40">
        <f>(C64)/C61</f>
        <v>0.5</v>
      </c>
    </row>
    <row r="65" spans="1:7">
      <c r="A65" s="38" t="s">
        <v>60</v>
      </c>
      <c r="B65" s="38" t="s">
        <v>62</v>
      </c>
      <c r="C65" s="39">
        <v>20000</v>
      </c>
      <c r="D65" s="40">
        <f>(C65)/C61</f>
        <v>0.2</v>
      </c>
    </row>
    <row r="66" spans="1:7">
      <c r="A66" s="38" t="s">
        <v>59</v>
      </c>
      <c r="B66" s="38" t="s">
        <v>15</v>
      </c>
      <c r="C66" s="39">
        <f>C64+C65</f>
        <v>70000</v>
      </c>
      <c r="D66" s="40">
        <f>(C66)/C61</f>
        <v>0.7</v>
      </c>
    </row>
    <row r="67" spans="1:7">
      <c r="A67" s="38" t="s">
        <v>59</v>
      </c>
      <c r="B67" s="38" t="s">
        <v>16</v>
      </c>
      <c r="C67" s="39">
        <f>C63-C66</f>
        <v>25000</v>
      </c>
      <c r="D67" s="40">
        <f>(C67)/C61</f>
        <v>0.25</v>
      </c>
    </row>
    <row r="68" spans="1:7">
      <c r="A68" s="38" t="s">
        <v>60</v>
      </c>
      <c r="B68" s="38" t="s">
        <v>63</v>
      </c>
      <c r="C68" s="39">
        <v>15000</v>
      </c>
      <c r="D68" s="40">
        <f>(C68)/C61</f>
        <v>0.15</v>
      </c>
    </row>
    <row r="69" spans="1:7">
      <c r="A69" s="38" t="s">
        <v>60</v>
      </c>
      <c r="B69" s="38" t="s">
        <v>18</v>
      </c>
      <c r="C69" s="39">
        <v>2000</v>
      </c>
      <c r="D69" s="40">
        <f>(C69)/C61</f>
        <v>0.02</v>
      </c>
    </row>
    <row r="70" spans="1:7">
      <c r="A70" s="38" t="s">
        <v>59</v>
      </c>
      <c r="B70" s="38" t="s">
        <v>64</v>
      </c>
      <c r="C70" s="39">
        <f>C68+C69</f>
        <v>17000</v>
      </c>
      <c r="D70" s="40">
        <f>(C70)/C61</f>
        <v>0.17</v>
      </c>
    </row>
    <row r="71" spans="1:7">
      <c r="A71" s="38" t="s">
        <v>59</v>
      </c>
      <c r="B71" s="38" t="s">
        <v>65</v>
      </c>
      <c r="C71" s="39">
        <f>C67-C70</f>
        <v>8000</v>
      </c>
      <c r="D71" s="40">
        <f>(C71)/C61</f>
        <v>0.08</v>
      </c>
    </row>
    <row r="72" spans="1:7">
      <c r="A72" s="38"/>
      <c r="B72" s="38" t="s">
        <v>66</v>
      </c>
      <c r="C72" s="39">
        <v>2400</v>
      </c>
      <c r="D72" s="40">
        <f>(C72)/C61</f>
        <v>2.4E-2</v>
      </c>
    </row>
    <row r="73" spans="1:7">
      <c r="A73" s="41" t="s">
        <v>59</v>
      </c>
      <c r="B73" s="41" t="s">
        <v>67</v>
      </c>
      <c r="C73" s="42">
        <f>C71-C72</f>
        <v>5600</v>
      </c>
      <c r="D73" s="43">
        <f>(C73)/C61</f>
        <v>5.6000000000000001E-2</v>
      </c>
    </row>
    <row r="75" spans="1:7">
      <c r="A75" s="141" t="s">
        <v>68</v>
      </c>
      <c r="B75" s="142"/>
      <c r="C75" s="142"/>
      <c r="D75" s="143"/>
      <c r="E75" s="44"/>
      <c r="F75" s="44"/>
    </row>
    <row r="76" spans="1:7">
      <c r="A76" s="144" t="s">
        <v>69</v>
      </c>
      <c r="B76" s="145"/>
      <c r="C76" s="145"/>
      <c r="D76" s="146"/>
      <c r="F76" s="44"/>
    </row>
    <row r="77" spans="1:7">
      <c r="A77" s="45" t="s">
        <v>70</v>
      </c>
      <c r="B77" s="46"/>
      <c r="C77" s="46"/>
      <c r="D77" s="47"/>
      <c r="E77" s="127" t="s">
        <v>71</v>
      </c>
      <c r="F77" s="127"/>
      <c r="G77" s="128"/>
    </row>
    <row r="78" spans="1:7">
      <c r="A78" s="48" t="s">
        <v>72</v>
      </c>
      <c r="B78" s="49"/>
      <c r="C78" s="49"/>
      <c r="D78" s="50"/>
      <c r="F78" s="44"/>
    </row>
    <row r="79" spans="1:7">
      <c r="A79" t="s">
        <v>73</v>
      </c>
      <c r="B79" s="51"/>
      <c r="C79" s="52">
        <v>51000</v>
      </c>
      <c r="D79" s="53"/>
      <c r="F79" s="44"/>
    </row>
    <row r="80" spans="1:7">
      <c r="A80" t="s">
        <v>74</v>
      </c>
      <c r="B80" s="51"/>
      <c r="C80" s="52">
        <v>125000</v>
      </c>
      <c r="D80" s="53"/>
      <c r="F80" s="44"/>
    </row>
    <row r="81" spans="1:6">
      <c r="A81" t="s">
        <v>75</v>
      </c>
      <c r="B81" s="51"/>
      <c r="C81" s="52">
        <v>43500</v>
      </c>
      <c r="D81" s="53"/>
      <c r="F81" s="44"/>
    </row>
    <row r="82" spans="1:6">
      <c r="A82" t="s">
        <v>76</v>
      </c>
      <c r="B82" s="51"/>
      <c r="C82" s="52">
        <v>302500</v>
      </c>
      <c r="D82" s="53"/>
      <c r="F82" s="44"/>
    </row>
    <row r="83" spans="1:6">
      <c r="A83" t="s">
        <v>77</v>
      </c>
      <c r="B83" s="51"/>
      <c r="C83" s="52">
        <v>180000</v>
      </c>
      <c r="D83" s="53"/>
      <c r="F83" s="44"/>
    </row>
    <row r="84" spans="1:6">
      <c r="A84" t="s">
        <v>78</v>
      </c>
      <c r="B84" s="51"/>
      <c r="C84" s="52">
        <v>69000</v>
      </c>
      <c r="D84" s="53"/>
      <c r="F84" s="44"/>
    </row>
    <row r="85" spans="1:6">
      <c r="B85" s="51"/>
      <c r="C85" s="52"/>
      <c r="D85" s="53">
        <f>SUM(C79:C85)</f>
        <v>771000</v>
      </c>
      <c r="F85" s="44"/>
    </row>
    <row r="86" spans="1:6">
      <c r="A86" s="48" t="s">
        <v>79</v>
      </c>
      <c r="B86" s="49"/>
      <c r="C86" s="54"/>
      <c r="D86" s="55"/>
      <c r="F86" s="44"/>
    </row>
    <row r="87" spans="1:6">
      <c r="A87" s="56" t="s">
        <v>80</v>
      </c>
      <c r="B87" s="51"/>
      <c r="C87" s="52"/>
      <c r="D87" s="53"/>
      <c r="F87" s="44"/>
    </row>
    <row r="88" spans="1:6">
      <c r="A88" t="s">
        <v>81</v>
      </c>
      <c r="B88" s="51"/>
      <c r="C88" s="52">
        <v>187500</v>
      </c>
      <c r="D88" s="53"/>
      <c r="F88" s="44"/>
    </row>
    <row r="89" spans="1:6">
      <c r="A89" t="s">
        <v>82</v>
      </c>
      <c r="B89" s="51"/>
      <c r="C89" s="52">
        <v>350000</v>
      </c>
      <c r="D89" s="53"/>
      <c r="F89" s="44"/>
    </row>
    <row r="90" spans="1:6">
      <c r="A90" t="s">
        <v>83</v>
      </c>
      <c r="B90" s="51"/>
      <c r="C90" s="52">
        <v>500000</v>
      </c>
      <c r="D90" s="53"/>
      <c r="F90" s="44"/>
    </row>
    <row r="91" spans="1:6">
      <c r="A91" t="s">
        <v>84</v>
      </c>
      <c r="B91" s="51"/>
      <c r="C91" s="52">
        <v>116750</v>
      </c>
      <c r="D91" s="53"/>
      <c r="F91" s="44"/>
    </row>
    <row r="92" spans="1:6">
      <c r="A92" t="s">
        <v>85</v>
      </c>
      <c r="B92" s="51"/>
      <c r="C92" s="52">
        <v>39500</v>
      </c>
      <c r="D92" s="53"/>
      <c r="F92" s="44"/>
    </row>
    <row r="93" spans="1:6">
      <c r="A93" t="s">
        <v>86</v>
      </c>
      <c r="B93" s="51"/>
      <c r="C93" s="52">
        <v>72500</v>
      </c>
      <c r="D93" s="53"/>
      <c r="F93" s="44"/>
    </row>
    <row r="94" spans="1:6">
      <c r="A94" t="s">
        <v>87</v>
      </c>
      <c r="B94" s="51"/>
      <c r="C94" s="52">
        <v>147000</v>
      </c>
      <c r="D94" s="53">
        <f>SUM(C88:C94)</f>
        <v>1413250</v>
      </c>
      <c r="F94" s="44"/>
    </row>
    <row r="95" spans="1:6">
      <c r="A95" s="57" t="s">
        <v>88</v>
      </c>
      <c r="B95" s="58"/>
      <c r="C95" s="59"/>
      <c r="D95" s="60"/>
      <c r="E95" s="44"/>
      <c r="F95" s="44"/>
    </row>
    <row r="96" spans="1:6">
      <c r="A96" s="44" t="s">
        <v>89</v>
      </c>
      <c r="B96" s="51"/>
      <c r="C96" s="52">
        <v>45000</v>
      </c>
      <c r="D96" s="53"/>
      <c r="E96" s="44"/>
      <c r="F96" s="44"/>
    </row>
    <row r="97" spans="1:6">
      <c r="A97" t="s">
        <v>90</v>
      </c>
      <c r="B97" s="51"/>
      <c r="C97" s="52">
        <v>57750</v>
      </c>
      <c r="D97" s="53"/>
      <c r="E97" s="44"/>
      <c r="F97" s="44"/>
    </row>
    <row r="98" spans="1:6">
      <c r="D98" s="53">
        <f>SUM(C96:C98)</f>
        <v>102750</v>
      </c>
      <c r="E98" s="44"/>
      <c r="F98" s="44"/>
    </row>
    <row r="99" spans="1:6">
      <c r="A99" s="61" t="s">
        <v>91</v>
      </c>
      <c r="B99" s="51"/>
      <c r="C99" s="51"/>
      <c r="D99" s="62"/>
      <c r="E99" s="44"/>
    </row>
    <row r="100" spans="1:6">
      <c r="A100" s="63" t="s">
        <v>92</v>
      </c>
      <c r="B100" s="64"/>
      <c r="C100" s="64"/>
      <c r="D100" s="65">
        <f>SUM(D98,D94,D85)</f>
        <v>2287000</v>
      </c>
      <c r="E100" s="44"/>
    </row>
    <row r="101" spans="1:6">
      <c r="A101" s="45" t="s">
        <v>93</v>
      </c>
      <c r="B101" s="46"/>
      <c r="C101" s="66"/>
      <c r="D101" s="67"/>
    </row>
    <row r="102" spans="1:6">
      <c r="A102" s="48" t="s">
        <v>94</v>
      </c>
      <c r="B102" s="49"/>
      <c r="C102" s="54"/>
      <c r="D102" s="55"/>
      <c r="E102" s="44"/>
    </row>
    <row r="103" spans="1:6">
      <c r="A103" t="s">
        <v>95</v>
      </c>
      <c r="B103" s="51"/>
      <c r="C103" s="52">
        <v>23500</v>
      </c>
      <c r="D103" s="53"/>
      <c r="E103" s="44"/>
    </row>
    <row r="104" spans="1:6">
      <c r="A104" t="s">
        <v>96</v>
      </c>
      <c r="B104" s="51"/>
      <c r="C104" s="52">
        <v>50000</v>
      </c>
      <c r="D104" s="53"/>
      <c r="E104" s="44"/>
    </row>
    <row r="105" spans="1:6">
      <c r="A105" t="s">
        <v>97</v>
      </c>
      <c r="B105" s="51"/>
      <c r="C105" s="52">
        <v>105000</v>
      </c>
      <c r="D105" s="53"/>
      <c r="E105" s="44"/>
    </row>
    <row r="106" spans="1:6">
      <c r="A106" t="s">
        <v>98</v>
      </c>
      <c r="B106" s="51"/>
      <c r="C106" s="52">
        <v>165000</v>
      </c>
      <c r="D106" s="53">
        <f>SUM(C103:C106)</f>
        <v>343500</v>
      </c>
      <c r="E106" s="44"/>
    </row>
    <row r="107" spans="1:6">
      <c r="A107" s="48" t="s">
        <v>99</v>
      </c>
      <c r="B107" s="68"/>
      <c r="C107" s="69"/>
      <c r="D107" s="70"/>
      <c r="E107" s="44"/>
    </row>
    <row r="108" spans="1:6">
      <c r="A108" t="s">
        <v>100</v>
      </c>
      <c r="B108" s="51"/>
      <c r="C108" s="52">
        <v>300000</v>
      </c>
      <c r="D108" s="53"/>
      <c r="E108" s="44"/>
    </row>
    <row r="109" spans="1:6">
      <c r="A109" t="s">
        <v>101</v>
      </c>
      <c r="B109" s="51"/>
      <c r="C109" s="52">
        <v>177500</v>
      </c>
    </row>
    <row r="110" spans="1:6">
      <c r="A110" s="44" t="s">
        <v>102</v>
      </c>
      <c r="B110" s="51"/>
      <c r="C110" s="52">
        <v>12750</v>
      </c>
      <c r="D110" s="53">
        <f>SUM(C108:C110)</f>
        <v>490250</v>
      </c>
      <c r="E110" s="44"/>
    </row>
    <row r="111" spans="1:6">
      <c r="A111" s="63" t="s">
        <v>103</v>
      </c>
      <c r="B111" s="51"/>
      <c r="C111" s="52"/>
      <c r="D111" s="53">
        <f>SUM(D110,D106)</f>
        <v>833750</v>
      </c>
      <c r="E111" s="44"/>
    </row>
    <row r="112" spans="1:6">
      <c r="A112" s="45" t="s">
        <v>104</v>
      </c>
      <c r="B112" s="46"/>
      <c r="C112" s="46"/>
      <c r="D112" s="47"/>
      <c r="E112" s="44"/>
    </row>
    <row r="113" spans="1:5">
      <c r="A113" s="71" t="s">
        <v>105</v>
      </c>
      <c r="B113" s="72"/>
      <c r="C113" s="72"/>
      <c r="D113" s="73"/>
      <c r="E113" s="44"/>
    </row>
    <row r="114" spans="1:5">
      <c r="A114" s="56" t="s">
        <v>106</v>
      </c>
      <c r="B114" s="51"/>
      <c r="C114" s="51">
        <v>1000000</v>
      </c>
      <c r="D114" s="62">
        <f>SUM(C114:C115)</f>
        <v>1000000</v>
      </c>
    </row>
    <row r="115" spans="1:5">
      <c r="A115" s="71" t="s">
        <v>107</v>
      </c>
      <c r="B115" s="72"/>
      <c r="C115" s="72"/>
      <c r="D115" s="73"/>
      <c r="E115" s="44"/>
    </row>
    <row r="116" spans="1:5">
      <c r="A116" s="56" t="s">
        <v>108</v>
      </c>
      <c r="B116" s="51"/>
      <c r="C116" s="51">
        <v>295000</v>
      </c>
      <c r="D116" s="62"/>
      <c r="E116" s="44"/>
    </row>
    <row r="117" spans="1:5">
      <c r="A117" s="74" t="s">
        <v>109</v>
      </c>
      <c r="B117" s="75"/>
      <c r="C117" s="76">
        <v>158250</v>
      </c>
      <c r="D117" s="77">
        <f>SUM(C116:C117)</f>
        <v>453250</v>
      </c>
      <c r="E117" s="44"/>
    </row>
    <row r="118" spans="1:5">
      <c r="A118" s="74" t="s">
        <v>110</v>
      </c>
      <c r="B118" s="75"/>
      <c r="C118" s="75"/>
      <c r="D118" s="77">
        <f>SUM(D114,D117)</f>
        <v>1453250</v>
      </c>
    </row>
    <row r="119" spans="1:5">
      <c r="A119" s="63" t="s">
        <v>111</v>
      </c>
      <c r="B119" s="64"/>
      <c r="C119" s="64"/>
      <c r="D119" s="78">
        <f>SUM(D118,D111)</f>
        <v>2287000</v>
      </c>
      <c r="E119" s="79"/>
    </row>
    <row r="120" spans="1:5">
      <c r="A120" s="80"/>
      <c r="B120" s="81"/>
      <c r="C120" s="81"/>
      <c r="D120" s="82"/>
    </row>
    <row r="121" spans="1:5">
      <c r="A121" s="124" t="s">
        <v>112</v>
      </c>
      <c r="B121" s="125"/>
      <c r="C121" s="125"/>
      <c r="D121" s="126"/>
      <c r="E121" s="44"/>
    </row>
    <row r="122" spans="1:5">
      <c r="A122" s="83" t="s">
        <v>33</v>
      </c>
      <c r="B122" s="84" t="s">
        <v>113</v>
      </c>
      <c r="C122" s="84"/>
      <c r="D122" s="85"/>
      <c r="E122" s="44"/>
    </row>
    <row r="123" spans="1:5">
      <c r="A123" s="86"/>
      <c r="B123" s="87"/>
      <c r="C123" s="87"/>
      <c r="D123" s="88"/>
      <c r="E123" s="44"/>
    </row>
    <row r="124" spans="1:5">
      <c r="A124" s="83" t="s">
        <v>114</v>
      </c>
      <c r="B124" s="127" t="s">
        <v>71</v>
      </c>
      <c r="C124" s="127"/>
      <c r="D124" s="128"/>
      <c r="E124" s="44"/>
    </row>
    <row r="125" spans="1:5">
      <c r="A125" s="89" t="s">
        <v>115</v>
      </c>
      <c r="B125" s="129" t="s">
        <v>116</v>
      </c>
      <c r="C125" s="129"/>
      <c r="D125" s="130"/>
      <c r="E125" s="44"/>
    </row>
    <row r="126" spans="1:5">
      <c r="E126" s="44"/>
    </row>
    <row r="128" spans="1:5">
      <c r="E128" s="44"/>
    </row>
    <row r="129" spans="5:8">
      <c r="E129" s="131" t="s">
        <v>68</v>
      </c>
      <c r="F129" s="132"/>
      <c r="G129" s="132"/>
      <c r="H129" s="133"/>
    </row>
    <row r="130" spans="5:8">
      <c r="E130" s="134" t="s">
        <v>117</v>
      </c>
      <c r="F130" s="135"/>
      <c r="G130" s="135"/>
      <c r="H130" s="136"/>
    </row>
    <row r="131" spans="5:8">
      <c r="E131" s="90"/>
      <c r="F131" s="91"/>
      <c r="G131" s="91" t="s">
        <v>118</v>
      </c>
      <c r="H131" s="92" t="s">
        <v>119</v>
      </c>
    </row>
    <row r="132" spans="5:8">
      <c r="E132" s="38"/>
      <c r="F132" s="38" t="s">
        <v>120</v>
      </c>
      <c r="G132" s="39">
        <v>327000</v>
      </c>
      <c r="H132" s="101">
        <f>(G132)/$G$132</f>
        <v>1</v>
      </c>
    </row>
    <row r="133" spans="5:8">
      <c r="E133" s="38" t="s">
        <v>45</v>
      </c>
      <c r="F133" s="38" t="s">
        <v>121</v>
      </c>
      <c r="G133" s="39">
        <v>327000</v>
      </c>
      <c r="H133" s="101">
        <f t="shared" ref="H133:H149" si="0">(G133)/$G$132</f>
        <v>1</v>
      </c>
    </row>
    <row r="134" spans="5:8">
      <c r="E134" s="38"/>
      <c r="F134" s="38"/>
      <c r="G134" s="39"/>
      <c r="H134" s="101">
        <f t="shared" si="0"/>
        <v>0</v>
      </c>
    </row>
    <row r="135" spans="5:8">
      <c r="E135" s="38" t="s">
        <v>45</v>
      </c>
      <c r="F135" s="38" t="s">
        <v>122</v>
      </c>
      <c r="G135" s="39">
        <v>114000</v>
      </c>
      <c r="H135" s="101">
        <f t="shared" si="0"/>
        <v>0.34862385321100919</v>
      </c>
    </row>
    <row r="136" spans="5:8">
      <c r="E136" s="93" t="s">
        <v>45</v>
      </c>
      <c r="F136" s="93" t="s">
        <v>123</v>
      </c>
      <c r="G136" s="94">
        <f>G133-G135</f>
        <v>213000</v>
      </c>
      <c r="H136" s="101">
        <f t="shared" si="0"/>
        <v>0.65137614678899081</v>
      </c>
    </row>
    <row r="137" spans="5:8">
      <c r="E137" s="38"/>
      <c r="F137" s="38"/>
      <c r="G137" s="39"/>
      <c r="H137" s="101">
        <f t="shared" si="0"/>
        <v>0</v>
      </c>
    </row>
    <row r="138" spans="5:8">
      <c r="E138" s="38" t="s">
        <v>60</v>
      </c>
      <c r="F138" s="38" t="s">
        <v>124</v>
      </c>
      <c r="G138" s="39">
        <v>27000</v>
      </c>
      <c r="H138" s="101">
        <f t="shared" si="0"/>
        <v>8.2568807339449546E-2</v>
      </c>
    </row>
    <row r="139" spans="5:8">
      <c r="E139" s="38" t="s">
        <v>60</v>
      </c>
      <c r="F139" s="38" t="s">
        <v>125</v>
      </c>
      <c r="G139" s="39">
        <v>21000</v>
      </c>
      <c r="H139" s="101">
        <f t="shared" si="0"/>
        <v>6.4220183486238536E-2</v>
      </c>
    </row>
    <row r="140" spans="5:8">
      <c r="E140" s="38" t="s">
        <v>60</v>
      </c>
      <c r="F140" s="38" t="s">
        <v>126</v>
      </c>
      <c r="G140" s="39">
        <v>6000</v>
      </c>
      <c r="H140" s="101">
        <f t="shared" si="0"/>
        <v>1.834862385321101E-2</v>
      </c>
    </row>
    <row r="141" spans="5:8">
      <c r="E141" s="38" t="s">
        <v>60</v>
      </c>
      <c r="F141" s="38" t="s">
        <v>127</v>
      </c>
      <c r="G141" s="39">
        <v>13500</v>
      </c>
      <c r="H141" s="101">
        <f t="shared" si="0"/>
        <v>4.1284403669724773E-2</v>
      </c>
    </row>
    <row r="142" spans="5:8">
      <c r="E142" s="93" t="s">
        <v>45</v>
      </c>
      <c r="F142" s="93" t="s">
        <v>128</v>
      </c>
      <c r="G142" s="94">
        <f>SUM(G138:G141)</f>
        <v>67500</v>
      </c>
      <c r="H142" s="101">
        <f t="shared" si="0"/>
        <v>0.20642201834862386</v>
      </c>
    </row>
    <row r="143" spans="5:8">
      <c r="E143" s="38" t="s">
        <v>60</v>
      </c>
      <c r="F143" s="38" t="s">
        <v>129</v>
      </c>
      <c r="G143" s="39">
        <v>8250</v>
      </c>
      <c r="H143" s="101">
        <f t="shared" si="0"/>
        <v>2.5229357798165139E-2</v>
      </c>
    </row>
    <row r="144" spans="5:8">
      <c r="E144" s="38" t="s">
        <v>60</v>
      </c>
      <c r="F144" s="38" t="s">
        <v>130</v>
      </c>
      <c r="G144" s="39">
        <v>4500</v>
      </c>
      <c r="H144" s="101">
        <f t="shared" si="0"/>
        <v>1.3761467889908258E-2</v>
      </c>
    </row>
    <row r="145" spans="1:8">
      <c r="E145" s="93" t="s">
        <v>45</v>
      </c>
      <c r="F145" s="95" t="s">
        <v>131</v>
      </c>
      <c r="G145" s="94">
        <f>SUM(G143:G144)</f>
        <v>12750</v>
      </c>
      <c r="H145" s="101">
        <f t="shared" si="0"/>
        <v>3.8990825688073397E-2</v>
      </c>
    </row>
    <row r="146" spans="1:8">
      <c r="E146" s="38"/>
      <c r="F146" s="38"/>
      <c r="G146" s="39"/>
      <c r="H146" s="101">
        <f t="shared" si="0"/>
        <v>0</v>
      </c>
    </row>
    <row r="147" spans="1:8">
      <c r="E147" s="93" t="s">
        <v>45</v>
      </c>
      <c r="F147" s="93" t="s">
        <v>132</v>
      </c>
      <c r="G147" s="94">
        <f>G136-G142+G145</f>
        <v>158250</v>
      </c>
      <c r="H147" s="101">
        <f t="shared" si="0"/>
        <v>0.48394495412844035</v>
      </c>
    </row>
    <row r="148" spans="1:8">
      <c r="E148" s="38"/>
      <c r="F148" s="96" t="s">
        <v>133</v>
      </c>
      <c r="G148" s="39">
        <v>0</v>
      </c>
      <c r="H148" s="101">
        <f t="shared" si="0"/>
        <v>0</v>
      </c>
    </row>
    <row r="149" spans="1:8">
      <c r="E149" s="97"/>
      <c r="F149" s="98" t="s">
        <v>134</v>
      </c>
      <c r="G149" s="99">
        <f>G147+G148</f>
        <v>158250</v>
      </c>
      <c r="H149" s="101">
        <f t="shared" si="0"/>
        <v>0.48394495412844035</v>
      </c>
    </row>
    <row r="150" spans="1:8">
      <c r="E150" s="120" t="s">
        <v>112</v>
      </c>
      <c r="F150" s="120"/>
      <c r="G150" s="120"/>
      <c r="H150" s="120"/>
    </row>
    <row r="151" spans="1:8">
      <c r="E151" s="100" t="s">
        <v>33</v>
      </c>
      <c r="F151" s="120" t="s">
        <v>113</v>
      </c>
      <c r="G151" s="120"/>
      <c r="H151" s="120"/>
    </row>
    <row r="152" spans="1:8">
      <c r="E152" s="38"/>
      <c r="F152" s="121"/>
      <c r="G152" s="122"/>
      <c r="H152" s="123"/>
    </row>
    <row r="153" spans="1:8">
      <c r="E153" s="100" t="s">
        <v>114</v>
      </c>
      <c r="F153" s="120" t="s">
        <v>71</v>
      </c>
      <c r="G153" s="120"/>
      <c r="H153" s="120"/>
    </row>
    <row r="154" spans="1:8">
      <c r="E154" s="100" t="s">
        <v>115</v>
      </c>
      <c r="F154" s="120" t="s">
        <v>116</v>
      </c>
      <c r="G154" s="120"/>
      <c r="H154" s="120"/>
    </row>
    <row r="156" spans="1:8">
      <c r="A156" s="118" t="s">
        <v>135</v>
      </c>
      <c r="B156" s="118"/>
      <c r="C156" s="118"/>
      <c r="D156" s="118"/>
      <c r="F156" s="119" t="s">
        <v>136</v>
      </c>
      <c r="G156" s="119"/>
      <c r="H156" s="119"/>
    </row>
    <row r="157" spans="1:8">
      <c r="A157" s="118" t="s">
        <v>137</v>
      </c>
      <c r="B157" s="118"/>
      <c r="C157" s="118"/>
      <c r="D157" s="118"/>
      <c r="F157" s="119" t="s">
        <v>138</v>
      </c>
      <c r="G157" s="119"/>
      <c r="H157" s="119"/>
    </row>
    <row r="158" spans="1:8">
      <c r="A158" s="102"/>
      <c r="B158" s="102"/>
      <c r="C158" s="102" t="s">
        <v>118</v>
      </c>
      <c r="D158" s="102" t="s">
        <v>119</v>
      </c>
      <c r="F158" s="103" t="s">
        <v>139</v>
      </c>
      <c r="G158" s="104">
        <v>250000</v>
      </c>
      <c r="H158" s="104"/>
    </row>
    <row r="159" spans="1:8">
      <c r="A159" s="105" t="s">
        <v>140</v>
      </c>
      <c r="B159" s="105" t="s">
        <v>56</v>
      </c>
      <c r="C159" s="106">
        <v>3725000</v>
      </c>
      <c r="D159" s="107">
        <f>C159/$C$159</f>
        <v>1</v>
      </c>
      <c r="F159" s="103" t="s">
        <v>141</v>
      </c>
      <c r="G159" s="104">
        <v>5000</v>
      </c>
      <c r="H159" s="104"/>
    </row>
    <row r="160" spans="1:8">
      <c r="A160" s="105" t="s">
        <v>142</v>
      </c>
      <c r="B160" s="105" t="s">
        <v>143</v>
      </c>
      <c r="C160" s="106">
        <v>725000</v>
      </c>
      <c r="D160" s="107">
        <f t="shared" ref="D160:D174" si="1">C160/$C$159</f>
        <v>0.19463087248322147</v>
      </c>
      <c r="F160" s="103" t="s">
        <v>144</v>
      </c>
      <c r="G160" s="104">
        <v>5000</v>
      </c>
      <c r="H160" s="104"/>
    </row>
    <row r="161" spans="1:8">
      <c r="A161" s="105" t="s">
        <v>142</v>
      </c>
      <c r="B161" s="105" t="s">
        <v>145</v>
      </c>
      <c r="C161" s="106">
        <v>15000</v>
      </c>
      <c r="D161" s="107">
        <f t="shared" si="1"/>
        <v>4.0268456375838931E-3</v>
      </c>
      <c r="F161" s="103" t="s">
        <v>146</v>
      </c>
      <c r="G161" s="104"/>
      <c r="H161" s="104">
        <v>240000</v>
      </c>
    </row>
    <row r="162" spans="1:8">
      <c r="A162" s="108" t="s">
        <v>45</v>
      </c>
      <c r="B162" s="108" t="s">
        <v>5</v>
      </c>
      <c r="C162" s="109">
        <f>C159-(C160+C161)</f>
        <v>2985000</v>
      </c>
      <c r="D162" s="107">
        <f t="shared" si="1"/>
        <v>0.80134228187919465</v>
      </c>
      <c r="F162" s="103" t="s">
        <v>15</v>
      </c>
      <c r="G162" s="104"/>
      <c r="H162" s="104">
        <v>135000</v>
      </c>
    </row>
    <row r="163" spans="1:8">
      <c r="A163" s="105" t="s">
        <v>142</v>
      </c>
      <c r="B163" s="105" t="s">
        <v>7</v>
      </c>
      <c r="C163" s="106">
        <v>1700000</v>
      </c>
      <c r="D163" s="107">
        <f t="shared" si="1"/>
        <v>0.4563758389261745</v>
      </c>
      <c r="F163" s="103" t="s">
        <v>147</v>
      </c>
      <c r="G163" s="104"/>
      <c r="H163" s="104">
        <f>H161-H162</f>
        <v>105000</v>
      </c>
    </row>
    <row r="164" spans="1:8">
      <c r="A164" s="110" t="s">
        <v>140</v>
      </c>
      <c r="B164" s="105" t="s">
        <v>148</v>
      </c>
      <c r="C164" s="106">
        <v>325000</v>
      </c>
      <c r="D164" s="107">
        <f t="shared" si="1"/>
        <v>8.7248322147651006E-2</v>
      </c>
      <c r="F164" s="103" t="s">
        <v>149</v>
      </c>
      <c r="G164" s="104">
        <v>135000</v>
      </c>
      <c r="H164" s="104"/>
    </row>
    <row r="165" spans="1:8">
      <c r="A165" s="105" t="s">
        <v>142</v>
      </c>
      <c r="B165" s="105" t="s">
        <v>150</v>
      </c>
      <c r="C165" s="106">
        <v>600000</v>
      </c>
      <c r="D165" s="107">
        <f t="shared" si="1"/>
        <v>0.16107382550335569</v>
      </c>
      <c r="F165" s="103" t="s">
        <v>151</v>
      </c>
      <c r="G165" s="104">
        <v>45000</v>
      </c>
      <c r="H165" s="104"/>
    </row>
    <row r="166" spans="1:8">
      <c r="A166" s="110" t="s">
        <v>140</v>
      </c>
      <c r="B166" s="105" t="s">
        <v>14</v>
      </c>
      <c r="C166" s="106">
        <v>300000</v>
      </c>
      <c r="D166" s="107">
        <f t="shared" si="1"/>
        <v>8.0536912751677847E-2</v>
      </c>
      <c r="F166" s="103" t="s">
        <v>152</v>
      </c>
      <c r="G166" s="104"/>
      <c r="H166" s="104">
        <f>G164+G165</f>
        <v>180000</v>
      </c>
    </row>
    <row r="167" spans="1:8">
      <c r="A167" s="108" t="s">
        <v>45</v>
      </c>
      <c r="B167" s="108" t="s">
        <v>16</v>
      </c>
      <c r="C167" s="111">
        <f>C162+C164+C166-C163-C165</f>
        <v>1310000</v>
      </c>
      <c r="D167" s="107">
        <f t="shared" si="1"/>
        <v>0.35167785234899329</v>
      </c>
      <c r="F167" s="103" t="s">
        <v>153</v>
      </c>
      <c r="G167" s="104"/>
      <c r="H167" s="104">
        <v>5000</v>
      </c>
    </row>
    <row r="168" spans="1:8">
      <c r="A168" s="105"/>
      <c r="B168" s="105"/>
      <c r="C168" s="106"/>
      <c r="D168" s="107">
        <f t="shared" si="1"/>
        <v>0</v>
      </c>
      <c r="F168" s="103" t="s">
        <v>154</v>
      </c>
      <c r="G168" s="104"/>
      <c r="H168" s="104">
        <v>70000</v>
      </c>
    </row>
    <row r="169" spans="1:8">
      <c r="A169" s="105" t="s">
        <v>142</v>
      </c>
      <c r="B169" s="105" t="s">
        <v>155</v>
      </c>
      <c r="C169" s="106">
        <v>110000</v>
      </c>
      <c r="D169" s="107">
        <f t="shared" si="1"/>
        <v>2.9530201342281879E-2</v>
      </c>
      <c r="F169" s="103" t="s">
        <v>156</v>
      </c>
      <c r="G169" s="104"/>
      <c r="H169" s="104">
        <v>0</v>
      </c>
    </row>
    <row r="170" spans="1:8">
      <c r="A170" s="105" t="s">
        <v>142</v>
      </c>
      <c r="B170" s="105" t="s">
        <v>157</v>
      </c>
      <c r="C170" s="106">
        <v>93000</v>
      </c>
      <c r="D170" s="107">
        <f t="shared" si="1"/>
        <v>2.4966442953020133E-2</v>
      </c>
      <c r="F170" s="103" t="s">
        <v>158</v>
      </c>
      <c r="G170" s="104"/>
      <c r="H170" s="104">
        <v>-150000</v>
      </c>
    </row>
    <row r="171" spans="1:8">
      <c r="A171" s="105" t="s">
        <v>142</v>
      </c>
      <c r="B171" s="105" t="s">
        <v>159</v>
      </c>
      <c r="C171" s="106">
        <v>15000</v>
      </c>
      <c r="D171" s="107">
        <f t="shared" si="1"/>
        <v>4.0268456375838931E-3</v>
      </c>
      <c r="F171" s="103" t="s">
        <v>160</v>
      </c>
      <c r="G171" s="104"/>
      <c r="H171" s="104">
        <v>0</v>
      </c>
    </row>
    <row r="172" spans="1:8">
      <c r="A172" s="108"/>
      <c r="B172" s="108" t="s">
        <v>161</v>
      </c>
      <c r="C172" s="111">
        <f>SUM(C169:C171)</f>
        <v>218000</v>
      </c>
      <c r="D172" s="107">
        <f t="shared" si="1"/>
        <v>5.8523489932885905E-2</v>
      </c>
      <c r="F172" s="103" t="s">
        <v>109</v>
      </c>
      <c r="G172" s="104"/>
      <c r="H172" s="104">
        <v>-150000</v>
      </c>
    </row>
    <row r="173" spans="1:8">
      <c r="A173" s="103"/>
      <c r="B173" s="103"/>
      <c r="C173" s="104"/>
      <c r="D173" s="107">
        <f t="shared" si="1"/>
        <v>0</v>
      </c>
    </row>
    <row r="174" spans="1:8">
      <c r="A174" s="108"/>
      <c r="B174" s="108" t="s">
        <v>65</v>
      </c>
      <c r="C174" s="111">
        <f>C167-C172</f>
        <v>1092000</v>
      </c>
      <c r="D174" s="107">
        <f t="shared" si="1"/>
        <v>0.29315436241610737</v>
      </c>
    </row>
    <row r="175" spans="1:8">
      <c r="A175" s="103"/>
      <c r="B175" s="103" t="s">
        <v>28</v>
      </c>
      <c r="C175" s="112">
        <f>C174*0.3</f>
        <v>327600</v>
      </c>
      <c r="D175" s="107">
        <f>C175/C174</f>
        <v>0.3</v>
      </c>
    </row>
    <row r="176" spans="1:8">
      <c r="A176" s="103"/>
      <c r="B176" s="103" t="s">
        <v>29</v>
      </c>
      <c r="C176" s="112">
        <f>C174*0.1</f>
        <v>109200</v>
      </c>
      <c r="D176" s="107">
        <f>C176/C174</f>
        <v>0.1</v>
      </c>
    </row>
    <row r="177" spans="1:4">
      <c r="A177" s="113"/>
      <c r="B177" s="113" t="s">
        <v>30</v>
      </c>
      <c r="C177" s="114">
        <f>C174-C175-C176</f>
        <v>655200</v>
      </c>
      <c r="D177" s="107">
        <f>C177/$C$159</f>
        <v>0.17589261744966442</v>
      </c>
    </row>
    <row r="178" spans="1:4">
      <c r="C178" s="115"/>
    </row>
    <row r="179" spans="1:4">
      <c r="A179" s="118" t="s">
        <v>162</v>
      </c>
      <c r="B179" s="118"/>
      <c r="C179" s="118"/>
      <c r="D179" s="118"/>
    </row>
    <row r="180" spans="1:4">
      <c r="A180" s="118" t="s">
        <v>163</v>
      </c>
      <c r="B180" s="118"/>
      <c r="C180" s="118"/>
      <c r="D180" s="118"/>
    </row>
    <row r="181" spans="1:4">
      <c r="A181" s="102"/>
      <c r="B181" s="102"/>
      <c r="C181" s="102" t="s">
        <v>118</v>
      </c>
      <c r="D181" s="102" t="s">
        <v>119</v>
      </c>
    </row>
    <row r="182" spans="1:4">
      <c r="A182" s="105" t="s">
        <v>140</v>
      </c>
      <c r="B182" s="105" t="s">
        <v>56</v>
      </c>
      <c r="C182" s="106">
        <v>350000</v>
      </c>
      <c r="D182" s="107">
        <f>C182/$C$182</f>
        <v>1</v>
      </c>
    </row>
    <row r="183" spans="1:4">
      <c r="A183" s="108" t="s">
        <v>45</v>
      </c>
      <c r="B183" s="108" t="s">
        <v>5</v>
      </c>
      <c r="C183" s="109">
        <f>C182</f>
        <v>350000</v>
      </c>
      <c r="D183" s="107">
        <f t="shared" ref="D183:D195" si="2">C183/$C$182</f>
        <v>1</v>
      </c>
    </row>
    <row r="184" spans="1:4">
      <c r="A184" s="105" t="s">
        <v>142</v>
      </c>
      <c r="B184" s="105" t="s">
        <v>7</v>
      </c>
      <c r="C184" s="106">
        <v>175000</v>
      </c>
      <c r="D184" s="107">
        <f t="shared" si="2"/>
        <v>0.5</v>
      </c>
    </row>
    <row r="185" spans="1:4">
      <c r="A185" s="105" t="s">
        <v>142</v>
      </c>
      <c r="B185" s="105" t="s">
        <v>150</v>
      </c>
      <c r="C185" s="106">
        <v>120000</v>
      </c>
      <c r="D185" s="107">
        <f t="shared" si="2"/>
        <v>0.34285714285714286</v>
      </c>
    </row>
    <row r="186" spans="1:4">
      <c r="A186" s="110" t="s">
        <v>140</v>
      </c>
      <c r="B186" s="105" t="s">
        <v>14</v>
      </c>
      <c r="C186" s="106">
        <v>90000</v>
      </c>
      <c r="D186" s="107">
        <f t="shared" si="2"/>
        <v>0.25714285714285712</v>
      </c>
    </row>
    <row r="187" spans="1:4">
      <c r="A187" s="110" t="s">
        <v>140</v>
      </c>
      <c r="B187" s="105" t="s">
        <v>164</v>
      </c>
      <c r="C187" s="106">
        <v>5000</v>
      </c>
      <c r="D187" s="107">
        <f t="shared" si="2"/>
        <v>1.4285714285714285E-2</v>
      </c>
    </row>
    <row r="188" spans="1:4">
      <c r="A188" s="108" t="s">
        <v>45</v>
      </c>
      <c r="B188" s="108" t="s">
        <v>16</v>
      </c>
      <c r="C188" s="111">
        <f>C183-C184-C185+C186+C187</f>
        <v>150000</v>
      </c>
      <c r="D188" s="107">
        <f t="shared" si="2"/>
        <v>0.42857142857142855</v>
      </c>
    </row>
    <row r="189" spans="1:4">
      <c r="A189" s="105"/>
      <c r="B189" s="105" t="s">
        <v>165</v>
      </c>
      <c r="C189" s="106">
        <v>25000</v>
      </c>
      <c r="D189" s="107">
        <f t="shared" si="2"/>
        <v>7.1428571428571425E-2</v>
      </c>
    </row>
    <row r="190" spans="1:4">
      <c r="A190" s="105" t="s">
        <v>142</v>
      </c>
      <c r="B190" s="105" t="s">
        <v>166</v>
      </c>
      <c r="C190" s="106">
        <v>3500</v>
      </c>
      <c r="D190" s="107">
        <f t="shared" si="2"/>
        <v>0.01</v>
      </c>
    </row>
    <row r="191" spans="1:4">
      <c r="A191" s="105" t="s">
        <v>142</v>
      </c>
      <c r="B191" s="105" t="s">
        <v>157</v>
      </c>
      <c r="C191" s="106">
        <v>40000</v>
      </c>
      <c r="D191" s="107">
        <f t="shared" si="2"/>
        <v>0.11428571428571428</v>
      </c>
    </row>
    <row r="192" spans="1:4">
      <c r="A192" s="105" t="s">
        <v>142</v>
      </c>
      <c r="B192" s="105" t="s">
        <v>167</v>
      </c>
      <c r="C192" s="106">
        <v>5000</v>
      </c>
      <c r="D192" s="107">
        <f t="shared" si="2"/>
        <v>1.4285714285714285E-2</v>
      </c>
    </row>
    <row r="193" spans="1:8">
      <c r="A193" s="108"/>
      <c r="B193" s="108" t="s">
        <v>161</v>
      </c>
      <c r="C193" s="111">
        <f>SUM(C189:C192)</f>
        <v>73500</v>
      </c>
      <c r="D193" s="107">
        <f t="shared" si="2"/>
        <v>0.21</v>
      </c>
    </row>
    <row r="194" spans="1:8">
      <c r="A194" s="103"/>
      <c r="B194" s="103" t="s">
        <v>26</v>
      </c>
      <c r="C194" s="104"/>
      <c r="D194" s="107">
        <f t="shared" si="2"/>
        <v>0</v>
      </c>
    </row>
    <row r="195" spans="1:8">
      <c r="A195" s="108"/>
      <c r="B195" s="108" t="s">
        <v>27</v>
      </c>
      <c r="C195" s="111">
        <f>C188-C193</f>
        <v>76500</v>
      </c>
      <c r="D195" s="107">
        <f t="shared" si="2"/>
        <v>0.21857142857142858</v>
      </c>
    </row>
    <row r="196" spans="1:8">
      <c r="A196" s="103"/>
      <c r="B196" s="103" t="s">
        <v>28</v>
      </c>
      <c r="C196" s="112">
        <f>C195*0.3</f>
        <v>22950</v>
      </c>
      <c r="D196" s="107">
        <f>C196/C195</f>
        <v>0.3</v>
      </c>
    </row>
    <row r="197" spans="1:8">
      <c r="A197" s="103"/>
      <c r="B197" s="103" t="s">
        <v>29</v>
      </c>
      <c r="C197" s="112">
        <f>C195*0.1</f>
        <v>7650</v>
      </c>
      <c r="D197" s="107">
        <f>C197/C195</f>
        <v>0.1</v>
      </c>
    </row>
    <row r="198" spans="1:8">
      <c r="A198" s="113"/>
      <c r="B198" s="113" t="s">
        <v>30</v>
      </c>
      <c r="C198" s="114">
        <f>C195-C196-C197</f>
        <v>45900</v>
      </c>
      <c r="D198" s="107">
        <f>C198/$C$182</f>
        <v>0.13114285714285714</v>
      </c>
    </row>
    <row r="200" spans="1:8">
      <c r="A200" s="118" t="s">
        <v>168</v>
      </c>
      <c r="B200" s="118"/>
      <c r="C200" s="118"/>
      <c r="D200" s="118"/>
    </row>
    <row r="201" spans="1:8">
      <c r="A201" s="118" t="s">
        <v>169</v>
      </c>
      <c r="B201" s="118"/>
      <c r="C201" s="118"/>
      <c r="D201" s="118"/>
    </row>
    <row r="202" spans="1:8">
      <c r="A202" s="102"/>
      <c r="B202" s="102"/>
      <c r="C202" s="102" t="s">
        <v>118</v>
      </c>
      <c r="D202" s="102" t="s">
        <v>119</v>
      </c>
    </row>
    <row r="203" spans="1:8">
      <c r="A203" s="105" t="s">
        <v>140</v>
      </c>
      <c r="B203" s="105" t="s">
        <v>56</v>
      </c>
      <c r="C203" s="106">
        <v>15000000</v>
      </c>
      <c r="D203" s="107">
        <f>C203/$C$203</f>
        <v>1</v>
      </c>
    </row>
    <row r="204" spans="1:8">
      <c r="A204" s="105" t="s">
        <v>142</v>
      </c>
      <c r="B204" s="105" t="s">
        <v>143</v>
      </c>
      <c r="C204" s="106">
        <v>2700000</v>
      </c>
      <c r="D204" s="107">
        <f t="shared" ref="D204:D218" si="3">C204/$C$203</f>
        <v>0.18</v>
      </c>
      <c r="G204" s="116"/>
      <c r="H204" s="116"/>
    </row>
    <row r="205" spans="1:8">
      <c r="A205" s="105" t="s">
        <v>142</v>
      </c>
      <c r="B205" s="105" t="s">
        <v>145</v>
      </c>
      <c r="C205" s="106">
        <v>3800000</v>
      </c>
      <c r="D205" s="107">
        <f t="shared" si="3"/>
        <v>0.25333333333333335</v>
      </c>
      <c r="G205" s="116"/>
      <c r="H205" s="116"/>
    </row>
    <row r="206" spans="1:8">
      <c r="A206" s="108" t="s">
        <v>45</v>
      </c>
      <c r="B206" s="108" t="s">
        <v>5</v>
      </c>
      <c r="C206" s="109">
        <f>C203-C204-C205</f>
        <v>8500000</v>
      </c>
      <c r="D206" s="107">
        <f t="shared" si="3"/>
        <v>0.56666666666666665</v>
      </c>
    </row>
    <row r="207" spans="1:8">
      <c r="A207" s="105" t="s">
        <v>142</v>
      </c>
      <c r="B207" s="105" t="s">
        <v>7</v>
      </c>
      <c r="C207" s="106">
        <v>9100000</v>
      </c>
      <c r="D207" s="107">
        <f t="shared" si="3"/>
        <v>0.60666666666666669</v>
      </c>
    </row>
    <row r="208" spans="1:8">
      <c r="A208" s="110" t="s">
        <v>140</v>
      </c>
      <c r="B208" s="105" t="s">
        <v>148</v>
      </c>
      <c r="C208" s="106">
        <v>465000</v>
      </c>
      <c r="D208" s="107">
        <f t="shared" si="3"/>
        <v>3.1E-2</v>
      </c>
      <c r="G208" s="116"/>
      <c r="H208" s="116"/>
    </row>
    <row r="209" spans="1:10">
      <c r="A209" s="110" t="s">
        <v>140</v>
      </c>
      <c r="B209" s="105" t="s">
        <v>170</v>
      </c>
      <c r="C209" s="106">
        <v>300000</v>
      </c>
      <c r="D209" s="107">
        <f t="shared" si="3"/>
        <v>0.02</v>
      </c>
      <c r="G209" s="116"/>
      <c r="H209" s="116"/>
    </row>
    <row r="210" spans="1:10">
      <c r="A210" s="105" t="s">
        <v>142</v>
      </c>
      <c r="B210" s="105" t="s">
        <v>150</v>
      </c>
      <c r="C210" s="106">
        <v>4690000</v>
      </c>
      <c r="D210" s="107">
        <f t="shared" si="3"/>
        <v>0.31266666666666665</v>
      </c>
    </row>
    <row r="211" spans="1:10">
      <c r="A211" s="110" t="s">
        <v>140</v>
      </c>
      <c r="B211" s="105" t="s">
        <v>14</v>
      </c>
      <c r="C211" s="106">
        <v>3960000</v>
      </c>
      <c r="D211" s="107">
        <f t="shared" si="3"/>
        <v>0.26400000000000001</v>
      </c>
    </row>
    <row r="212" spans="1:10">
      <c r="A212" s="108" t="s">
        <v>45</v>
      </c>
      <c r="B212" s="108" t="s">
        <v>16</v>
      </c>
      <c r="C212" s="111">
        <f>C206-C207+C208+C209-C210+C211</f>
        <v>-565000</v>
      </c>
      <c r="D212" s="107">
        <f t="shared" si="3"/>
        <v>-3.7666666666666668E-2</v>
      </c>
    </row>
    <row r="213" spans="1:10">
      <c r="A213" s="105" t="s">
        <v>142</v>
      </c>
      <c r="B213" s="105" t="s">
        <v>165</v>
      </c>
      <c r="C213" s="106">
        <v>135000</v>
      </c>
      <c r="D213" s="107">
        <f t="shared" si="3"/>
        <v>8.9999999999999993E-3</v>
      </c>
    </row>
    <row r="214" spans="1:10">
      <c r="A214" s="105" t="s">
        <v>142</v>
      </c>
      <c r="B214" s="105" t="s">
        <v>157</v>
      </c>
      <c r="C214" s="106">
        <v>3875000</v>
      </c>
      <c r="D214" s="107">
        <f t="shared" si="3"/>
        <v>0.25833333333333336</v>
      </c>
    </row>
    <row r="215" spans="1:10">
      <c r="A215" s="105" t="s">
        <v>142</v>
      </c>
      <c r="B215" s="105" t="s">
        <v>167</v>
      </c>
      <c r="C215" s="106">
        <v>90000</v>
      </c>
      <c r="D215" s="107">
        <f t="shared" si="3"/>
        <v>6.0000000000000001E-3</v>
      </c>
    </row>
    <row r="216" spans="1:10">
      <c r="A216" s="108"/>
      <c r="B216" s="108" t="s">
        <v>161</v>
      </c>
      <c r="C216" s="111">
        <f>SUM(C213:C215)</f>
        <v>4100000</v>
      </c>
      <c r="D216" s="107">
        <f t="shared" si="3"/>
        <v>0.27333333333333332</v>
      </c>
    </row>
    <row r="217" spans="1:10">
      <c r="A217" s="103"/>
      <c r="B217" s="103" t="s">
        <v>26</v>
      </c>
      <c r="C217" s="104"/>
      <c r="D217" s="107">
        <f t="shared" si="3"/>
        <v>0</v>
      </c>
    </row>
    <row r="218" spans="1:10">
      <c r="A218" s="108"/>
      <c r="B218" s="108" t="s">
        <v>27</v>
      </c>
      <c r="C218" s="111">
        <f>C212-C216</f>
        <v>-4665000</v>
      </c>
      <c r="D218" s="107">
        <f t="shared" si="3"/>
        <v>-0.311</v>
      </c>
    </row>
    <row r="219" spans="1:10">
      <c r="A219" s="103"/>
      <c r="B219" s="103" t="s">
        <v>28</v>
      </c>
      <c r="C219" s="112">
        <f>C218*0.3</f>
        <v>-1399500</v>
      </c>
      <c r="D219" s="107">
        <f>C219/C218</f>
        <v>0.3</v>
      </c>
    </row>
    <row r="220" spans="1:10">
      <c r="A220" s="103"/>
      <c r="B220" s="103" t="s">
        <v>29</v>
      </c>
      <c r="C220" s="112">
        <f>C218*0.1</f>
        <v>-466500</v>
      </c>
      <c r="D220" s="107">
        <f>C220/C218</f>
        <v>0.1</v>
      </c>
    </row>
    <row r="221" spans="1:10">
      <c r="A221" s="113"/>
      <c r="B221" s="113" t="s">
        <v>30</v>
      </c>
      <c r="C221" s="114">
        <f>C218-C219-C220</f>
        <v>-2799000</v>
      </c>
      <c r="D221" s="107">
        <f>C221/$C$203</f>
        <v>-0.18659999999999999</v>
      </c>
    </row>
    <row r="222" spans="1:10">
      <c r="J222" s="117" t="s">
        <v>171</v>
      </c>
    </row>
    <row r="223" spans="1:10">
      <c r="J223" s="117" t="s">
        <v>172</v>
      </c>
    </row>
  </sheetData>
  <mergeCells count="36">
    <mergeCell ref="A41:D41"/>
    <mergeCell ref="A2:E2"/>
    <mergeCell ref="A3:E3"/>
    <mergeCell ref="A33:E33"/>
    <mergeCell ref="A34:E34"/>
    <mergeCell ref="A35:B35"/>
    <mergeCell ref="C35:E35"/>
    <mergeCell ref="A37:B37"/>
    <mergeCell ref="C37:E37"/>
    <mergeCell ref="A38:B38"/>
    <mergeCell ref="C38:E38"/>
    <mergeCell ref="A40:D40"/>
    <mergeCell ref="E150:H150"/>
    <mergeCell ref="A42:D42"/>
    <mergeCell ref="A58:C58"/>
    <mergeCell ref="A59:D59"/>
    <mergeCell ref="A75:D75"/>
    <mergeCell ref="A76:D76"/>
    <mergeCell ref="E77:G77"/>
    <mergeCell ref="A121:D121"/>
    <mergeCell ref="B124:D124"/>
    <mergeCell ref="B125:D125"/>
    <mergeCell ref="E129:H129"/>
    <mergeCell ref="E130:H130"/>
    <mergeCell ref="A201:D201"/>
    <mergeCell ref="F151:H151"/>
    <mergeCell ref="F152:H152"/>
    <mergeCell ref="F153:H153"/>
    <mergeCell ref="F154:H154"/>
    <mergeCell ref="A156:D156"/>
    <mergeCell ref="F156:H156"/>
    <mergeCell ref="A157:D157"/>
    <mergeCell ref="F157:H157"/>
    <mergeCell ref="A179:D179"/>
    <mergeCell ref="A180:D180"/>
    <mergeCell ref="A200:D20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F47D93F1711249B94E2F3907099445" ma:contentTypeVersion="3" ma:contentTypeDescription="Create a new document." ma:contentTypeScope="" ma:versionID="4b58f907fea62f8818877e9e18801413">
  <xsd:schema xmlns:xsd="http://www.w3.org/2001/XMLSchema" xmlns:xs="http://www.w3.org/2001/XMLSchema" xmlns:p="http://schemas.microsoft.com/office/2006/metadata/properties" xmlns:ns2="d25ccf01-e544-487a-9b83-cef692376d52" targetNamespace="http://schemas.microsoft.com/office/2006/metadata/properties" ma:root="true" ma:fieldsID="c8cc6174cc700f6fdeb3d5104cea4065" ns2:_="">
    <xsd:import namespace="d25ccf01-e544-487a-9b83-cef692376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cf01-e544-487a-9b83-cef692376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1DC0AF-6757-47F1-A7F6-085CF747E5B5}"/>
</file>

<file path=customXml/itemProps2.xml><?xml version="1.0" encoding="utf-8"?>
<ds:datastoreItem xmlns:ds="http://schemas.openxmlformats.org/officeDocument/2006/customXml" ds:itemID="{8B048757-0D55-4761-AA9B-83B74E2DD28C}"/>
</file>

<file path=customXml/itemProps3.xml><?xml version="1.0" encoding="utf-8"?>
<ds:datastoreItem xmlns:ds="http://schemas.openxmlformats.org/officeDocument/2006/customXml" ds:itemID="{17EDEF98-6473-4F3B-9381-D75245912E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Ivan</dc:creator>
  <cp:keywords/>
  <dc:description/>
  <cp:lastModifiedBy>Diego Ivan Rodriguez Reyes</cp:lastModifiedBy>
  <cp:revision/>
  <dcterms:created xsi:type="dcterms:W3CDTF">2023-04-29T21:32:50Z</dcterms:created>
  <dcterms:modified xsi:type="dcterms:W3CDTF">2023-05-08T15:26:16Z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0x01010090F47D93F1711249B94E2F3907099445</vt:lpwstr>
  </property>
</Properties>
</file>