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68A12A9C-164C-4457-9A38-1C288D8A3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7" i="1" l="1"/>
  <c r="U17" i="1"/>
  <c r="T17" i="1"/>
  <c r="S17" i="1"/>
  <c r="R17" i="1"/>
  <c r="Q17" i="1"/>
  <c r="O15" i="1"/>
  <c r="V14" i="1"/>
  <c r="U14" i="1"/>
  <c r="T14" i="1"/>
  <c r="S14" i="1"/>
  <c r="R14" i="1"/>
  <c r="Q14" i="1"/>
  <c r="N13" i="1"/>
  <c r="O11" i="1"/>
  <c r="V10" i="1"/>
  <c r="U10" i="1"/>
  <c r="T10" i="1"/>
  <c r="S10" i="1"/>
  <c r="R10" i="1"/>
  <c r="Q10" i="1"/>
  <c r="N9" i="1"/>
  <c r="O8" i="1"/>
  <c r="O7" i="1"/>
  <c r="O6" i="1"/>
  <c r="N5" i="1"/>
  <c r="Q5" i="1" s="1"/>
  <c r="Q11" i="1" s="1"/>
  <c r="F16" i="1"/>
  <c r="F15" i="1"/>
  <c r="F22" i="1"/>
  <c r="F21" i="1"/>
  <c r="F11" i="1"/>
  <c r="F5" i="1"/>
  <c r="F19" i="1"/>
  <c r="F18" i="1"/>
  <c r="F13" i="1"/>
  <c r="F12" i="1"/>
  <c r="F9" i="1"/>
  <c r="F6" i="1"/>
  <c r="D11" i="1"/>
  <c r="D6" i="1"/>
  <c r="G22" i="1"/>
  <c r="H22" i="1"/>
  <c r="I22" i="1"/>
  <c r="J22" i="1"/>
  <c r="K22" i="1"/>
  <c r="G21" i="1"/>
  <c r="H21" i="1"/>
  <c r="I21" i="1"/>
  <c r="J21" i="1"/>
  <c r="K21" i="1"/>
  <c r="K20" i="1"/>
  <c r="K19" i="1"/>
  <c r="G20" i="1"/>
  <c r="H20" i="1"/>
  <c r="I20" i="1"/>
  <c r="J20" i="1"/>
  <c r="F20" i="1"/>
  <c r="G19" i="1"/>
  <c r="H19" i="1"/>
  <c r="I19" i="1"/>
  <c r="J19" i="1"/>
  <c r="G18" i="1"/>
  <c r="H18" i="1"/>
  <c r="I18" i="1"/>
  <c r="J18" i="1"/>
  <c r="K18" i="1"/>
  <c r="G17" i="1"/>
  <c r="H17" i="1"/>
  <c r="I17" i="1"/>
  <c r="J17" i="1"/>
  <c r="K17" i="1"/>
  <c r="F17" i="1"/>
  <c r="G16" i="1"/>
  <c r="H16" i="1"/>
  <c r="I16" i="1"/>
  <c r="J16" i="1"/>
  <c r="K16" i="1"/>
  <c r="G13" i="1"/>
  <c r="H13" i="1"/>
  <c r="I13" i="1"/>
  <c r="J13" i="1"/>
  <c r="K13" i="1"/>
  <c r="G15" i="1"/>
  <c r="H15" i="1"/>
  <c r="I15" i="1"/>
  <c r="J15" i="1"/>
  <c r="K15" i="1"/>
  <c r="G14" i="1"/>
  <c r="H14" i="1"/>
  <c r="I14" i="1"/>
  <c r="J14" i="1"/>
  <c r="K14" i="1"/>
  <c r="F14" i="1"/>
  <c r="G10" i="1"/>
  <c r="H10" i="1"/>
  <c r="I10" i="1"/>
  <c r="J10" i="1"/>
  <c r="K10" i="1"/>
  <c r="F10" i="1"/>
  <c r="R5" i="1" l="1"/>
  <c r="Q6" i="1"/>
  <c r="Q7" i="1"/>
  <c r="Q8" i="1"/>
  <c r="Q15" i="1"/>
  <c r="Q13" i="1" s="1"/>
  <c r="Q9" i="1"/>
  <c r="Q12" i="1" s="1"/>
  <c r="N12" i="1"/>
  <c r="N16" i="1" s="1"/>
  <c r="N18" i="1" s="1"/>
  <c r="AA4" i="1"/>
  <c r="W4" i="1"/>
  <c r="X4" i="1"/>
  <c r="Y4" i="1"/>
  <c r="Z4" i="1"/>
  <c r="C13" i="1"/>
  <c r="C9" i="1"/>
  <c r="C5" i="1"/>
  <c r="Q16" i="1" l="1"/>
  <c r="Q18" i="1" s="1"/>
  <c r="N19" i="1"/>
  <c r="N20" i="1"/>
  <c r="R6" i="1"/>
  <c r="R7" i="1"/>
  <c r="R8" i="1"/>
  <c r="R15" i="1"/>
  <c r="R13" i="1" s="1"/>
  <c r="R11" i="1"/>
  <c r="R9" i="1" s="1"/>
  <c r="R12" i="1" s="1"/>
  <c r="S5" i="1"/>
  <c r="D15" i="1"/>
  <c r="D7" i="1"/>
  <c r="D8" i="1"/>
  <c r="C12" i="1"/>
  <c r="C16" i="1"/>
  <c r="C18" i="1" s="1"/>
  <c r="R16" i="1" l="1"/>
  <c r="R18" i="1" s="1"/>
  <c r="R19" i="1"/>
  <c r="R20" i="1" s="1"/>
  <c r="N21" i="1"/>
  <c r="N22" i="1"/>
  <c r="S7" i="1"/>
  <c r="S8" i="1"/>
  <c r="S15" i="1"/>
  <c r="S13" i="1" s="1"/>
  <c r="S11" i="1"/>
  <c r="S9" i="1" s="1"/>
  <c r="S12" i="1" s="1"/>
  <c r="T5" i="1"/>
  <c r="S6" i="1"/>
  <c r="Q19" i="1"/>
  <c r="Q20" i="1" s="1"/>
  <c r="F8" i="1"/>
  <c r="F7" i="1"/>
  <c r="G5" i="1"/>
  <c r="C19" i="1"/>
  <c r="C20" i="1" s="1"/>
  <c r="C21" i="1" s="1"/>
  <c r="S16" i="1" l="1"/>
  <c r="S18" i="1" s="1"/>
  <c r="S19" i="1" s="1"/>
  <c r="S20" i="1" s="1"/>
  <c r="Q21" i="1"/>
  <c r="Q22" i="1" s="1"/>
  <c r="R21" i="1"/>
  <c r="R22" i="1"/>
  <c r="T8" i="1"/>
  <c r="T15" i="1"/>
  <c r="T13" i="1" s="1"/>
  <c r="T11" i="1"/>
  <c r="T9" i="1" s="1"/>
  <c r="T12" i="1" s="1"/>
  <c r="U5" i="1"/>
  <c r="T6" i="1"/>
  <c r="T7" i="1"/>
  <c r="H5" i="1"/>
  <c r="G6" i="1"/>
  <c r="G8" i="1"/>
  <c r="G7" i="1"/>
  <c r="G11" i="1"/>
  <c r="G9" i="1" s="1"/>
  <c r="G12" i="1" s="1"/>
  <c r="C22" i="1"/>
  <c r="S21" i="1" l="1"/>
  <c r="S22" i="1" s="1"/>
  <c r="T16" i="1"/>
  <c r="T18" i="1" s="1"/>
  <c r="U15" i="1"/>
  <c r="U13" i="1" s="1"/>
  <c r="U11" i="1"/>
  <c r="U9" i="1" s="1"/>
  <c r="V5" i="1"/>
  <c r="U12" i="1"/>
  <c r="U16" i="1" s="1"/>
  <c r="U18" i="1" s="1"/>
  <c r="U6" i="1"/>
  <c r="U7" i="1"/>
  <c r="U8" i="1"/>
  <c r="I5" i="1"/>
  <c r="H6" i="1"/>
  <c r="H8" i="1"/>
  <c r="H7" i="1"/>
  <c r="H11" i="1"/>
  <c r="H9" i="1" s="1"/>
  <c r="H12" i="1" s="1"/>
  <c r="T19" i="1" l="1"/>
  <c r="T20" i="1" s="1"/>
  <c r="U19" i="1"/>
  <c r="U20" i="1" s="1"/>
  <c r="V11" i="1"/>
  <c r="V9" i="1" s="1"/>
  <c r="V12" i="1" s="1"/>
  <c r="V6" i="1"/>
  <c r="V7" i="1"/>
  <c r="V8" i="1"/>
  <c r="V15" i="1"/>
  <c r="V13" i="1" s="1"/>
  <c r="J5" i="1"/>
  <c r="I6" i="1"/>
  <c r="I8" i="1"/>
  <c r="I7" i="1"/>
  <c r="I11" i="1"/>
  <c r="I9" i="1" s="1"/>
  <c r="I12" i="1" s="1"/>
  <c r="V16" i="1" l="1"/>
  <c r="V18" i="1" s="1"/>
  <c r="V19" i="1" s="1"/>
  <c r="V20" i="1" s="1"/>
  <c r="T21" i="1"/>
  <c r="T22" i="1" s="1"/>
  <c r="U21" i="1"/>
  <c r="U22" i="1" s="1"/>
  <c r="K5" i="1"/>
  <c r="J6" i="1"/>
  <c r="J8" i="1"/>
  <c r="J7" i="1"/>
  <c r="J11" i="1"/>
  <c r="J9" i="1" s="1"/>
  <c r="J12" i="1" s="1"/>
  <c r="V21" i="1" l="1"/>
  <c r="V22" i="1" s="1"/>
  <c r="K6" i="1"/>
  <c r="K8" i="1"/>
  <c r="K7" i="1"/>
  <c r="K11" i="1"/>
  <c r="K9" i="1" s="1"/>
  <c r="K12" i="1" s="1"/>
</calcChain>
</file>

<file path=xl/sharedStrings.xml><?xml version="1.0" encoding="utf-8"?>
<sst xmlns="http://schemas.openxmlformats.org/spreadsheetml/2006/main" count="99" uniqueCount="34">
  <si>
    <t>Ingreso por ventas</t>
  </si>
  <si>
    <t>Costo de los bienes vendidos</t>
  </si>
  <si>
    <t>Gastos operativos</t>
  </si>
  <si>
    <t>Gastos por intereses</t>
  </si>
  <si>
    <t>Impuestos (30%)</t>
  </si>
  <si>
    <t xml:space="preserve">     Utilidad bruta</t>
  </si>
  <si>
    <t xml:space="preserve">     Utilidad Operativa</t>
  </si>
  <si>
    <t xml:space="preserve">     Utilidad neta antes de impuestos</t>
  </si>
  <si>
    <t xml:space="preserve">     Utilidad neta después de impuestos</t>
  </si>
  <si>
    <t>Mes 0</t>
  </si>
  <si>
    <t xml:space="preserve">   Costos variables</t>
  </si>
  <si>
    <t xml:space="preserve">   Gastos fijos</t>
  </si>
  <si>
    <t xml:space="preserve">   Gastos variables</t>
  </si>
  <si>
    <t>Dividendos de acciones preferentes (10%)</t>
  </si>
  <si>
    <t xml:space="preserve">   Modelo A</t>
  </si>
  <si>
    <t xml:space="preserve">   Modelo B</t>
  </si>
  <si>
    <t xml:space="preserve">   Modelo C</t>
  </si>
  <si>
    <t>Porcentaje</t>
  </si>
  <si>
    <t>Gastos por intereses (fijos)</t>
  </si>
  <si>
    <t>Mes 1</t>
  </si>
  <si>
    <t>Mes 2</t>
  </si>
  <si>
    <t>Mes 3</t>
  </si>
  <si>
    <t>Mes 4</t>
  </si>
  <si>
    <t>Mes 5</t>
  </si>
  <si>
    <t>Mes 6</t>
  </si>
  <si>
    <t xml:space="preserve">     Ganancias para accionistas comunes</t>
  </si>
  <si>
    <t>Crecimiento MÁS PROBABLE</t>
  </si>
  <si>
    <t xml:space="preserve">   Costos fijos</t>
  </si>
  <si>
    <t>Estado de resultados (dólares)</t>
  </si>
  <si>
    <t>Estado de resultados proforma (dólares)</t>
  </si>
  <si>
    <t>Costo de los bienes vendidos (Cf+Cv)</t>
  </si>
  <si>
    <t xml:space="preserve">     Utilidad bruta (Vt-Ct)</t>
  </si>
  <si>
    <t>Gastos operativos (Gf+Gv)</t>
  </si>
  <si>
    <t xml:space="preserve">     Utilidad Operativa (Ub-Go)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</si>
</sst>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B03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164" fontId="0" fillId="2" borderId="0" xfId="1" applyNumberFormat="1" applyFont="1" applyFill="1" applyAlignment="1">
      <alignment horizontal="right"/>
    </xf>
    <xf numFmtId="164" fontId="0" fillId="2" borderId="0" xfId="0" applyNumberFormat="1" applyFill="1"/>
    <xf numFmtId="164" fontId="0" fillId="3" borderId="0" xfId="1" applyNumberFormat="1" applyFont="1" applyFill="1" applyAlignment="1">
      <alignment horizontal="right"/>
    </xf>
    <xf numFmtId="164" fontId="0" fillId="3" borderId="2" xfId="1" applyNumberFormat="1" applyFont="1" applyFill="1" applyBorder="1" applyAlignment="1">
      <alignment horizontal="right"/>
    </xf>
    <xf numFmtId="0" fontId="0" fillId="4" borderId="0" xfId="0" applyFill="1"/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9" fontId="0" fillId="2" borderId="0" xfId="2" applyFont="1" applyFill="1" applyAlignment="1">
      <alignment horizontal="center"/>
    </xf>
    <xf numFmtId="10" fontId="3" fillId="4" borderId="0" xfId="2" applyNumberFormat="1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10" fontId="3" fillId="4" borderId="2" xfId="2" applyNumberFormat="1" applyFont="1" applyFill="1" applyBorder="1" applyAlignment="1">
      <alignment horizontal="center"/>
    </xf>
    <xf numFmtId="164" fontId="0" fillId="0" borderId="0" xfId="0" applyNumberFormat="1"/>
    <xf numFmtId="164" fontId="3" fillId="2" borderId="0" xfId="0" applyNumberFormat="1" applyFont="1" applyFill="1"/>
    <xf numFmtId="0" fontId="3" fillId="5" borderId="0" xfId="0" applyFont="1" applyFill="1"/>
    <xf numFmtId="164" fontId="3" fillId="5" borderId="0" xfId="0" applyNumberFormat="1" applyFont="1" applyFill="1"/>
    <xf numFmtId="10" fontId="3" fillId="5" borderId="0" xfId="2" applyNumberFormat="1" applyFont="1" applyFill="1" applyAlignment="1">
      <alignment horizontal="center"/>
    </xf>
    <xf numFmtId="0" fontId="0" fillId="5" borderId="0" xfId="0" applyFill="1"/>
    <xf numFmtId="164" fontId="0" fillId="5" borderId="0" xfId="1" applyNumberFormat="1" applyFont="1" applyFill="1" applyAlignment="1">
      <alignment horizontal="right"/>
    </xf>
    <xf numFmtId="0" fontId="0" fillId="6" borderId="0" xfId="0" applyFill="1"/>
    <xf numFmtId="164" fontId="0" fillId="6" borderId="0" xfId="1" applyNumberFormat="1" applyFont="1" applyFill="1" applyAlignment="1">
      <alignment horizontal="right"/>
    </xf>
    <xf numFmtId="10" fontId="3" fillId="6" borderId="0" xfId="2" applyNumberFormat="1" applyFont="1" applyFill="1" applyAlignment="1">
      <alignment horizontal="center"/>
    </xf>
    <xf numFmtId="0" fontId="0" fillId="7" borderId="0" xfId="0" applyFill="1"/>
    <xf numFmtId="164" fontId="0" fillId="7" borderId="0" xfId="0" applyNumberFormat="1" applyFill="1"/>
    <xf numFmtId="10" fontId="3" fillId="7" borderId="0" xfId="2" applyNumberFormat="1" applyFont="1" applyFill="1" applyAlignment="1">
      <alignment horizontal="center"/>
    </xf>
    <xf numFmtId="164" fontId="0" fillId="7" borderId="0" xfId="1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165" fontId="5" fillId="0" borderId="0" xfId="2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right"/>
    </xf>
    <xf numFmtId="164" fontId="5" fillId="0" borderId="0" xfId="0" applyNumberFormat="1" applyFont="1"/>
    <xf numFmtId="0" fontId="2" fillId="2" borderId="1" xfId="0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colors>
    <mruColors>
      <color rgb="FFFFB0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2"/>
  <sheetViews>
    <sheetView tabSelected="1" topLeftCell="K1" zoomScale="93" zoomScaleNormal="93" workbookViewId="0">
      <selection activeCell="Q9" sqref="Q9"/>
    </sheetView>
  </sheetViews>
  <sheetFormatPr baseColWidth="10" defaultColWidth="11.44140625" defaultRowHeight="14.4" x14ac:dyDescent="0.3"/>
  <cols>
    <col min="2" max="2" width="36.109375" bestFit="1" customWidth="1"/>
    <col min="3" max="3" width="11.6640625" bestFit="1" customWidth="1"/>
    <col min="4" max="4" width="10.109375" bestFit="1" customWidth="1"/>
    <col min="5" max="5" width="36.109375" bestFit="1" customWidth="1"/>
    <col min="6" max="10" width="11.6640625" bestFit="1" customWidth="1"/>
    <col min="11" max="11" width="13.21875" bestFit="1" customWidth="1"/>
    <col min="13" max="13" width="49.44140625" bestFit="1" customWidth="1"/>
    <col min="14" max="15" width="11.88671875" bestFit="1" customWidth="1"/>
    <col min="16" max="16" width="36.109375" bestFit="1" customWidth="1"/>
    <col min="17" max="19" width="13.44140625" bestFit="1" customWidth="1"/>
    <col min="21" max="21" width="11.6640625" bestFit="1" customWidth="1"/>
    <col min="22" max="22" width="13.21875" bestFit="1" customWidth="1"/>
    <col min="23" max="27" width="11.88671875" bestFit="1" customWidth="1"/>
  </cols>
  <sheetData>
    <row r="1" spans="2:27" x14ac:dyDescent="0.3">
      <c r="F1" s="15"/>
    </row>
    <row r="2" spans="2:27" x14ac:dyDescent="0.3">
      <c r="B2" s="33" t="s">
        <v>28</v>
      </c>
      <c r="C2" s="33"/>
      <c r="D2" s="13" t="s">
        <v>17</v>
      </c>
      <c r="E2" s="33" t="s">
        <v>29</v>
      </c>
      <c r="F2" s="33"/>
      <c r="G2" s="33"/>
      <c r="H2" s="33"/>
      <c r="I2" s="33"/>
      <c r="J2" s="33"/>
      <c r="K2" s="33"/>
      <c r="M2" s="33" t="s">
        <v>28</v>
      </c>
      <c r="N2" s="33"/>
      <c r="O2" s="13" t="s">
        <v>17</v>
      </c>
      <c r="P2" s="33" t="s">
        <v>29</v>
      </c>
      <c r="Q2" s="33"/>
      <c r="R2" s="33"/>
      <c r="S2" s="33"/>
      <c r="T2" s="33"/>
      <c r="U2" s="33"/>
      <c r="V2" s="33"/>
      <c r="W2" s="29"/>
      <c r="X2" s="29"/>
      <c r="Y2" s="29"/>
      <c r="Z2" s="29"/>
      <c r="AA2" s="29"/>
    </row>
    <row r="3" spans="2:27" x14ac:dyDescent="0.3">
      <c r="B3" s="1"/>
      <c r="C3" s="9" t="s">
        <v>9</v>
      </c>
      <c r="D3" s="10"/>
      <c r="E3" s="9"/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M3" s="1"/>
      <c r="N3" s="9" t="s">
        <v>9</v>
      </c>
      <c r="O3" s="10"/>
      <c r="P3" s="9"/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29" t="s">
        <v>20</v>
      </c>
      <c r="X3" s="29" t="s">
        <v>21</v>
      </c>
      <c r="Y3" s="29" t="s">
        <v>22</v>
      </c>
      <c r="Z3" s="29" t="s">
        <v>23</v>
      </c>
      <c r="AA3" s="29" t="s">
        <v>24</v>
      </c>
    </row>
    <row r="4" spans="2:27" x14ac:dyDescent="0.3">
      <c r="B4" s="1"/>
      <c r="C4" s="1"/>
      <c r="D4" s="8"/>
      <c r="E4" s="1" t="s">
        <v>26</v>
      </c>
      <c r="F4" s="11">
        <v>7.0000000000000007E-2</v>
      </c>
      <c r="G4" s="11">
        <v>0.08</v>
      </c>
      <c r="H4" s="11">
        <v>0.12</v>
      </c>
      <c r="I4" s="11">
        <v>0.06</v>
      </c>
      <c r="J4" s="11">
        <v>0.1</v>
      </c>
      <c r="K4" s="11">
        <v>0.2</v>
      </c>
      <c r="M4" s="1"/>
      <c r="N4" s="1"/>
      <c r="O4" s="8"/>
      <c r="P4" s="1" t="s">
        <v>26</v>
      </c>
      <c r="Q4" s="11">
        <v>0.14000000000000001</v>
      </c>
      <c r="R4" s="11">
        <v>0.16</v>
      </c>
      <c r="S4" s="11">
        <v>0.24</v>
      </c>
      <c r="T4" s="11">
        <v>0.12</v>
      </c>
      <c r="U4" s="11">
        <v>0.2</v>
      </c>
      <c r="V4" s="11">
        <v>0.4</v>
      </c>
      <c r="W4" s="30">
        <f t="shared" ref="W4:Z4" si="0">G4*0.5</f>
        <v>0.04</v>
      </c>
      <c r="X4" s="30">
        <f t="shared" si="0"/>
        <v>0.06</v>
      </c>
      <c r="Y4" s="30">
        <f t="shared" si="0"/>
        <v>0.03</v>
      </c>
      <c r="Z4" s="30">
        <f t="shared" si="0"/>
        <v>0.05</v>
      </c>
      <c r="AA4" s="30">
        <f>K4*0.5</f>
        <v>0.1</v>
      </c>
    </row>
    <row r="5" spans="2:27" x14ac:dyDescent="0.3">
      <c r="B5" s="22" t="s">
        <v>0</v>
      </c>
      <c r="C5" s="23">
        <f>SUM(C6:C8)</f>
        <v>404000</v>
      </c>
      <c r="D5" s="24"/>
      <c r="E5" s="22" t="s">
        <v>0</v>
      </c>
      <c r="F5" s="23">
        <f>C5*(1+F4)</f>
        <v>432280</v>
      </c>
      <c r="G5" s="4">
        <f>F5*(1+G4)</f>
        <v>466862.4</v>
      </c>
      <c r="H5" s="4">
        <f>G5*(1+H4)</f>
        <v>522885.88800000009</v>
      </c>
      <c r="I5" s="4">
        <f t="shared" ref="I5" si="1">H5*(1+I4)</f>
        <v>554259.04128000012</v>
      </c>
      <c r="J5" s="4">
        <f>I5*(1+J4)</f>
        <v>609684.94540800015</v>
      </c>
      <c r="K5" s="4">
        <f>J5*(1+K4)</f>
        <v>731621.93448960013</v>
      </c>
      <c r="M5" s="22" t="s">
        <v>0</v>
      </c>
      <c r="N5" s="23">
        <f>SUM(N6:N8)</f>
        <v>404000</v>
      </c>
      <c r="O5" s="24"/>
      <c r="P5" s="22" t="s">
        <v>0</v>
      </c>
      <c r="Q5" s="23">
        <f>N5*(1+Q4)</f>
        <v>460560.00000000006</v>
      </c>
      <c r="R5" s="4">
        <f>Q5*(1+R4)</f>
        <v>534249.6</v>
      </c>
      <c r="S5" s="4">
        <f>R5*(1+S4)</f>
        <v>662469.50399999996</v>
      </c>
      <c r="T5" s="4">
        <f t="shared" ref="T5" si="2">S5*(1+T4)</f>
        <v>741965.84447999997</v>
      </c>
      <c r="U5" s="4">
        <f>T5*(1+U4)</f>
        <v>890359.01337599999</v>
      </c>
      <c r="V5" s="4">
        <f>U5*(1+V4)</f>
        <v>1246502.6187264</v>
      </c>
      <c r="W5" s="31"/>
      <c r="X5" s="31"/>
      <c r="Y5" s="31"/>
      <c r="Z5" s="31"/>
      <c r="AA5" s="31"/>
    </row>
    <row r="6" spans="2:27" x14ac:dyDescent="0.3">
      <c r="B6" s="1" t="s">
        <v>14</v>
      </c>
      <c r="C6" s="5">
        <v>50000</v>
      </c>
      <c r="D6" s="12">
        <f>C6/$C$5</f>
        <v>0.12376237623762376</v>
      </c>
      <c r="E6" s="1" t="s">
        <v>14</v>
      </c>
      <c r="F6" s="5">
        <f>$D$6*F5</f>
        <v>53500</v>
      </c>
      <c r="G6" s="5">
        <f t="shared" ref="G6:K6" si="3">$D$6*G5</f>
        <v>57780</v>
      </c>
      <c r="H6" s="5">
        <f t="shared" si="3"/>
        <v>64713.600000000013</v>
      </c>
      <c r="I6" s="5">
        <f t="shared" si="3"/>
        <v>68596.416000000012</v>
      </c>
      <c r="J6" s="5">
        <f t="shared" si="3"/>
        <v>75456.057600000015</v>
      </c>
      <c r="K6" s="5">
        <f t="shared" si="3"/>
        <v>90547.269120000012</v>
      </c>
      <c r="M6" s="1" t="s">
        <v>14</v>
      </c>
      <c r="N6" s="5">
        <v>50000</v>
      </c>
      <c r="O6" s="12">
        <f>N6/$C$5</f>
        <v>0.12376237623762376</v>
      </c>
      <c r="P6" s="1" t="s">
        <v>14</v>
      </c>
      <c r="Q6" s="5">
        <f>$D$6*Q5</f>
        <v>57000.000000000007</v>
      </c>
      <c r="R6" s="5">
        <f t="shared" ref="R6:V6" si="4">$D$6*R5</f>
        <v>66120</v>
      </c>
      <c r="S6" s="5">
        <f t="shared" si="4"/>
        <v>81988.799999999988</v>
      </c>
      <c r="T6" s="5">
        <f t="shared" si="4"/>
        <v>91827.455999999991</v>
      </c>
      <c r="U6" s="5">
        <f t="shared" si="4"/>
        <v>110192.9472</v>
      </c>
      <c r="V6" s="5">
        <f t="shared" si="4"/>
        <v>154270.12607999999</v>
      </c>
      <c r="W6" s="32"/>
      <c r="X6" s="32"/>
      <c r="Y6" s="32"/>
      <c r="Z6" s="32"/>
      <c r="AA6" s="32"/>
    </row>
    <row r="7" spans="2:27" x14ac:dyDescent="0.3">
      <c r="B7" s="1" t="s">
        <v>15</v>
      </c>
      <c r="C7" s="5">
        <v>150000</v>
      </c>
      <c r="D7" s="12">
        <f t="shared" ref="D7:D8" si="5">C7/$C$5</f>
        <v>0.37128712871287128</v>
      </c>
      <c r="E7" s="1" t="s">
        <v>15</v>
      </c>
      <c r="F7" s="5">
        <f>$D$7*F5</f>
        <v>160500</v>
      </c>
      <c r="G7" s="5">
        <f t="shared" ref="G7:K7" si="6">$D$7*G5</f>
        <v>173340</v>
      </c>
      <c r="H7" s="5">
        <f t="shared" si="6"/>
        <v>194140.80000000005</v>
      </c>
      <c r="I7" s="5">
        <f t="shared" si="6"/>
        <v>205789.24800000005</v>
      </c>
      <c r="J7" s="5">
        <f t="shared" si="6"/>
        <v>226368.17280000006</v>
      </c>
      <c r="K7" s="5">
        <f t="shared" si="6"/>
        <v>271641.80736000004</v>
      </c>
      <c r="M7" s="1" t="s">
        <v>15</v>
      </c>
      <c r="N7" s="5">
        <v>150000</v>
      </c>
      <c r="O7" s="12">
        <f t="shared" ref="O7:O8" si="7">N7/$C$5</f>
        <v>0.37128712871287128</v>
      </c>
      <c r="P7" s="1" t="s">
        <v>15</v>
      </c>
      <c r="Q7" s="5">
        <f>$D$7*Q5</f>
        <v>171000.00000000003</v>
      </c>
      <c r="R7" s="5">
        <f t="shared" ref="R7:V7" si="8">$D$7*R5</f>
        <v>198360</v>
      </c>
      <c r="S7" s="5">
        <f t="shared" si="8"/>
        <v>245966.4</v>
      </c>
      <c r="T7" s="5">
        <f t="shared" si="8"/>
        <v>275482.36799999996</v>
      </c>
      <c r="U7" s="5">
        <f t="shared" si="8"/>
        <v>330578.84159999999</v>
      </c>
      <c r="V7" s="5">
        <f t="shared" si="8"/>
        <v>462810.37823999999</v>
      </c>
      <c r="W7" s="32"/>
      <c r="X7" s="32"/>
      <c r="Y7" s="32"/>
      <c r="Z7" s="32"/>
      <c r="AA7" s="32"/>
    </row>
    <row r="8" spans="2:27" x14ac:dyDescent="0.3">
      <c r="B8" s="1" t="s">
        <v>16</v>
      </c>
      <c r="C8" s="5">
        <v>204000</v>
      </c>
      <c r="D8" s="12">
        <f t="shared" si="5"/>
        <v>0.50495049504950495</v>
      </c>
      <c r="E8" s="1" t="s">
        <v>16</v>
      </c>
      <c r="F8" s="5">
        <f>$D$8*F5</f>
        <v>218280</v>
      </c>
      <c r="G8" s="5">
        <f t="shared" ref="G8:K8" si="9">$D$8*G5</f>
        <v>235742.40000000002</v>
      </c>
      <c r="H8" s="5">
        <f t="shared" si="9"/>
        <v>264031.48800000007</v>
      </c>
      <c r="I8" s="5">
        <f t="shared" si="9"/>
        <v>279873.37728000007</v>
      </c>
      <c r="J8" s="5">
        <f t="shared" si="9"/>
        <v>307860.71500800009</v>
      </c>
      <c r="K8" s="5">
        <f t="shared" si="9"/>
        <v>369432.85800960008</v>
      </c>
      <c r="M8" s="1" t="s">
        <v>16</v>
      </c>
      <c r="N8" s="5">
        <v>204000</v>
      </c>
      <c r="O8" s="12">
        <f t="shared" si="7"/>
        <v>0.50495049504950495</v>
      </c>
      <c r="P8" s="1" t="s">
        <v>16</v>
      </c>
      <c r="Q8" s="5">
        <f>$D$8*Q5</f>
        <v>232560.00000000003</v>
      </c>
      <c r="R8" s="5">
        <f t="shared" ref="R8:V8" si="10">$D$8*R5</f>
        <v>269769.59999999998</v>
      </c>
      <c r="S8" s="5">
        <f t="shared" si="10"/>
        <v>334514.304</v>
      </c>
      <c r="T8" s="5">
        <f t="shared" si="10"/>
        <v>374656.02048000001</v>
      </c>
      <c r="U8" s="5">
        <f t="shared" si="10"/>
        <v>449587.22457600001</v>
      </c>
      <c r="V8" s="5">
        <f t="shared" si="10"/>
        <v>629422.11440640001</v>
      </c>
      <c r="W8" s="32"/>
      <c r="X8" s="32"/>
      <c r="Y8" s="32"/>
      <c r="Z8" s="32"/>
      <c r="AA8" s="32"/>
    </row>
    <row r="9" spans="2:27" x14ac:dyDescent="0.3">
      <c r="B9" s="1" t="s">
        <v>1</v>
      </c>
      <c r="C9" s="4">
        <f>SUM(C10:C11)</f>
        <v>230000</v>
      </c>
      <c r="D9" s="12"/>
      <c r="E9" s="1" t="s">
        <v>30</v>
      </c>
      <c r="F9" s="4">
        <f>F10+F11</f>
        <v>239800</v>
      </c>
      <c r="G9" s="4">
        <f t="shared" ref="G9:K9" si="11">G10+G11</f>
        <v>251784</v>
      </c>
      <c r="H9" s="4">
        <f t="shared" si="11"/>
        <v>271198.08000000002</v>
      </c>
      <c r="I9" s="4">
        <f t="shared" si="11"/>
        <v>282069.96480000002</v>
      </c>
      <c r="J9" s="4">
        <f t="shared" si="11"/>
        <v>301276.96128000005</v>
      </c>
      <c r="K9" s="4">
        <f t="shared" si="11"/>
        <v>343532.35353600001</v>
      </c>
      <c r="M9" s="1" t="s">
        <v>1</v>
      </c>
      <c r="N9" s="4">
        <f>SUM(N10:N11)</f>
        <v>230000</v>
      </c>
      <c r="O9" s="12"/>
      <c r="P9" s="1" t="s">
        <v>30</v>
      </c>
      <c r="Q9" s="4">
        <f>Q10+Q11</f>
        <v>249600</v>
      </c>
      <c r="R9" s="4">
        <f t="shared" ref="R9:V9" si="12">R10+R11</f>
        <v>275136</v>
      </c>
      <c r="S9" s="4">
        <f t="shared" si="12"/>
        <v>319568.63999999996</v>
      </c>
      <c r="T9" s="4">
        <f t="shared" si="12"/>
        <v>347116.87679999997</v>
      </c>
      <c r="U9" s="4">
        <f t="shared" si="12"/>
        <v>398540.25215999997</v>
      </c>
      <c r="V9" s="4">
        <f t="shared" si="12"/>
        <v>521956.35302399995</v>
      </c>
      <c r="W9" s="31"/>
      <c r="X9" s="31"/>
      <c r="Y9" s="31"/>
      <c r="Z9" s="31"/>
      <c r="AA9" s="31"/>
    </row>
    <row r="10" spans="2:27" x14ac:dyDescent="0.3">
      <c r="B10" s="17" t="s">
        <v>27</v>
      </c>
      <c r="C10" s="18">
        <v>90000</v>
      </c>
      <c r="D10" s="19"/>
      <c r="E10" s="17" t="s">
        <v>27</v>
      </c>
      <c r="F10" s="18">
        <f>$C$10</f>
        <v>90000</v>
      </c>
      <c r="G10" s="16">
        <f t="shared" ref="G10:K10" si="13">$C$10</f>
        <v>90000</v>
      </c>
      <c r="H10" s="16">
        <f t="shared" si="13"/>
        <v>90000</v>
      </c>
      <c r="I10" s="16">
        <f t="shared" si="13"/>
        <v>90000</v>
      </c>
      <c r="J10" s="16">
        <f t="shared" si="13"/>
        <v>90000</v>
      </c>
      <c r="K10" s="16">
        <f t="shared" si="13"/>
        <v>90000</v>
      </c>
      <c r="M10" s="17" t="s">
        <v>27</v>
      </c>
      <c r="N10" s="18">
        <v>90000</v>
      </c>
      <c r="O10" s="19"/>
      <c r="P10" s="17" t="s">
        <v>27</v>
      </c>
      <c r="Q10" s="18">
        <f>$C$10</f>
        <v>90000</v>
      </c>
      <c r="R10" s="16">
        <f t="shared" ref="R10:V10" si="14">$C$10</f>
        <v>90000</v>
      </c>
      <c r="S10" s="16">
        <f t="shared" si="14"/>
        <v>90000</v>
      </c>
      <c r="T10" s="16">
        <f t="shared" si="14"/>
        <v>90000</v>
      </c>
      <c r="U10" s="16">
        <f t="shared" si="14"/>
        <v>90000</v>
      </c>
      <c r="V10" s="16">
        <f t="shared" si="14"/>
        <v>90000</v>
      </c>
      <c r="W10" s="32"/>
      <c r="X10" s="32"/>
      <c r="Y10" s="32"/>
      <c r="Z10" s="32"/>
      <c r="AA10" s="32"/>
    </row>
    <row r="11" spans="2:27" x14ac:dyDescent="0.3">
      <c r="B11" s="25" t="s">
        <v>10</v>
      </c>
      <c r="C11" s="26">
        <v>140000</v>
      </c>
      <c r="D11" s="27">
        <f>C11/$C$5</f>
        <v>0.34653465346534651</v>
      </c>
      <c r="E11" s="25" t="s">
        <v>10</v>
      </c>
      <c r="F11" s="26">
        <f>$D$11*F5</f>
        <v>149800</v>
      </c>
      <c r="G11" s="5">
        <f t="shared" ref="G11:K11" si="15">$D$11*G5</f>
        <v>161784</v>
      </c>
      <c r="H11" s="5">
        <f t="shared" si="15"/>
        <v>181198.08000000002</v>
      </c>
      <c r="I11" s="5">
        <f t="shared" si="15"/>
        <v>192069.96480000002</v>
      </c>
      <c r="J11" s="5">
        <f t="shared" si="15"/>
        <v>211276.96128000005</v>
      </c>
      <c r="K11" s="5">
        <f t="shared" si="15"/>
        <v>253532.35353600004</v>
      </c>
      <c r="M11" s="25" t="s">
        <v>10</v>
      </c>
      <c r="N11" s="26">
        <v>140000</v>
      </c>
      <c r="O11" s="27">
        <f>N11/$C$5</f>
        <v>0.34653465346534651</v>
      </c>
      <c r="P11" s="25" t="s">
        <v>10</v>
      </c>
      <c r="Q11" s="26">
        <f>$D$11*Q5</f>
        <v>159600</v>
      </c>
      <c r="R11" s="5">
        <f t="shared" ref="R11:V11" si="16">$D$11*R5</f>
        <v>185135.99999999997</v>
      </c>
      <c r="S11" s="5">
        <f t="shared" si="16"/>
        <v>229568.63999999996</v>
      </c>
      <c r="T11" s="5">
        <f t="shared" si="16"/>
        <v>257116.87679999997</v>
      </c>
      <c r="U11" s="5">
        <f t="shared" si="16"/>
        <v>308540.25215999997</v>
      </c>
      <c r="V11" s="5">
        <f t="shared" si="16"/>
        <v>431956.35302399995</v>
      </c>
      <c r="W11" s="32"/>
      <c r="X11" s="32"/>
      <c r="Y11" s="32"/>
      <c r="Z11" s="32"/>
      <c r="AA11" s="32"/>
    </row>
    <row r="12" spans="2:27" x14ac:dyDescent="0.3">
      <c r="B12" s="2" t="s">
        <v>5</v>
      </c>
      <c r="C12" s="6">
        <f>C5-C9</f>
        <v>174000</v>
      </c>
      <c r="D12" s="12"/>
      <c r="E12" s="2" t="s">
        <v>31</v>
      </c>
      <c r="F12" s="6">
        <f>F5-F9</f>
        <v>192480</v>
      </c>
      <c r="G12" s="6">
        <f t="shared" ref="G12:K12" si="17">G5-G9</f>
        <v>215078.40000000002</v>
      </c>
      <c r="H12" s="6">
        <f t="shared" si="17"/>
        <v>251687.80800000008</v>
      </c>
      <c r="I12" s="6">
        <f t="shared" si="17"/>
        <v>272189.07648000011</v>
      </c>
      <c r="J12" s="6">
        <f t="shared" si="17"/>
        <v>308407.9841280001</v>
      </c>
      <c r="K12" s="6">
        <f t="shared" si="17"/>
        <v>388089.58095360012</v>
      </c>
      <c r="M12" s="2" t="s">
        <v>5</v>
      </c>
      <c r="N12" s="6">
        <f>N5-N9</f>
        <v>174000</v>
      </c>
      <c r="O12" s="12"/>
      <c r="P12" s="2" t="s">
        <v>31</v>
      </c>
      <c r="Q12" s="6">
        <f>Q5-Q9</f>
        <v>210960.00000000006</v>
      </c>
      <c r="R12" s="6">
        <f t="shared" ref="R12:V12" si="18">R5-R9</f>
        <v>259113.59999999998</v>
      </c>
      <c r="S12" s="6">
        <f t="shared" si="18"/>
        <v>342900.864</v>
      </c>
      <c r="T12" s="6">
        <f t="shared" si="18"/>
        <v>394848.96768</v>
      </c>
      <c r="U12" s="6">
        <f t="shared" si="18"/>
        <v>491818.76121600001</v>
      </c>
      <c r="V12" s="6">
        <f t="shared" si="18"/>
        <v>724546.26570240001</v>
      </c>
      <c r="W12" s="31"/>
      <c r="X12" s="31"/>
      <c r="Y12" s="31"/>
      <c r="Z12" s="31"/>
      <c r="AA12" s="31"/>
    </row>
    <row r="13" spans="2:27" x14ac:dyDescent="0.3">
      <c r="B13" s="1" t="s">
        <v>2</v>
      </c>
      <c r="C13" s="4">
        <f>SUM(C14:C15)</f>
        <v>65000</v>
      </c>
      <c r="D13" s="12"/>
      <c r="E13" s="1" t="s">
        <v>32</v>
      </c>
      <c r="F13" s="4">
        <f>F14+F15</f>
        <v>67450</v>
      </c>
      <c r="G13" s="4">
        <f t="shared" ref="G13:K13" si="19">G14+G15</f>
        <v>70446</v>
      </c>
      <c r="H13" s="4">
        <f t="shared" si="19"/>
        <v>75299.520000000004</v>
      </c>
      <c r="I13" s="4">
        <f t="shared" si="19"/>
        <v>78017.491200000004</v>
      </c>
      <c r="J13" s="4">
        <f t="shared" si="19"/>
        <v>82819.240320000012</v>
      </c>
      <c r="K13" s="4">
        <f t="shared" si="19"/>
        <v>93383.088384000002</v>
      </c>
      <c r="M13" s="1" t="s">
        <v>2</v>
      </c>
      <c r="N13" s="4">
        <f>SUM(N14:N15)</f>
        <v>65000</v>
      </c>
      <c r="O13" s="12"/>
      <c r="P13" s="1" t="s">
        <v>32</v>
      </c>
      <c r="Q13" s="4">
        <f>Q14+Q15</f>
        <v>69900</v>
      </c>
      <c r="R13" s="4">
        <f t="shared" ref="R13:V13" si="20">R14+R15</f>
        <v>76284</v>
      </c>
      <c r="S13" s="4">
        <f t="shared" si="20"/>
        <v>87392.159999999989</v>
      </c>
      <c r="T13" s="4">
        <f t="shared" si="20"/>
        <v>94279.219199999992</v>
      </c>
      <c r="U13" s="4">
        <f t="shared" si="20"/>
        <v>107135.06303999999</v>
      </c>
      <c r="V13" s="4">
        <f t="shared" si="20"/>
        <v>137989.08825599999</v>
      </c>
      <c r="W13" s="31"/>
      <c r="X13" s="31"/>
      <c r="Y13" s="31"/>
      <c r="Z13" s="31"/>
      <c r="AA13" s="31"/>
    </row>
    <row r="14" spans="2:27" x14ac:dyDescent="0.3">
      <c r="B14" s="20" t="s">
        <v>11</v>
      </c>
      <c r="C14" s="21">
        <v>30000</v>
      </c>
      <c r="D14" s="19"/>
      <c r="E14" s="20" t="s">
        <v>11</v>
      </c>
      <c r="F14" s="21">
        <f>$C$14</f>
        <v>30000</v>
      </c>
      <c r="G14" s="4">
        <f t="shared" ref="G14:K14" si="21">$C$14</f>
        <v>30000</v>
      </c>
      <c r="H14" s="4">
        <f t="shared" si="21"/>
        <v>30000</v>
      </c>
      <c r="I14" s="4">
        <f t="shared" si="21"/>
        <v>30000</v>
      </c>
      <c r="J14" s="4">
        <f t="shared" si="21"/>
        <v>30000</v>
      </c>
      <c r="K14" s="4">
        <f t="shared" si="21"/>
        <v>30000</v>
      </c>
      <c r="M14" s="20" t="s">
        <v>11</v>
      </c>
      <c r="N14" s="21">
        <v>30000</v>
      </c>
      <c r="O14" s="19"/>
      <c r="P14" s="20" t="s">
        <v>11</v>
      </c>
      <c r="Q14" s="21">
        <f>$C$14</f>
        <v>30000</v>
      </c>
      <c r="R14" s="4">
        <f t="shared" ref="R14:V14" si="22">$C$14</f>
        <v>30000</v>
      </c>
      <c r="S14" s="4">
        <f t="shared" si="22"/>
        <v>30000</v>
      </c>
      <c r="T14" s="4">
        <f t="shared" si="22"/>
        <v>30000</v>
      </c>
      <c r="U14" s="4">
        <f t="shared" si="22"/>
        <v>30000</v>
      </c>
      <c r="V14" s="4">
        <f t="shared" si="22"/>
        <v>30000</v>
      </c>
      <c r="W14" s="31"/>
      <c r="X14" s="31"/>
      <c r="Y14" s="31"/>
      <c r="Z14" s="31"/>
      <c r="AA14" s="31"/>
    </row>
    <row r="15" spans="2:27" x14ac:dyDescent="0.3">
      <c r="B15" s="25" t="s">
        <v>12</v>
      </c>
      <c r="C15" s="28">
        <v>35000</v>
      </c>
      <c r="D15" s="27">
        <f t="shared" ref="D15" si="23">C15/$C$5</f>
        <v>8.6633663366336627E-2</v>
      </c>
      <c r="E15" s="25" t="s">
        <v>12</v>
      </c>
      <c r="F15" s="28">
        <f>$D$15*F5</f>
        <v>37450</v>
      </c>
      <c r="G15" s="4">
        <f t="shared" ref="G15:K15" si="24">$D$15*G5</f>
        <v>40446</v>
      </c>
      <c r="H15" s="4">
        <f t="shared" si="24"/>
        <v>45299.520000000004</v>
      </c>
      <c r="I15" s="4">
        <f t="shared" si="24"/>
        <v>48017.491200000004</v>
      </c>
      <c r="J15" s="4">
        <f t="shared" si="24"/>
        <v>52819.240320000012</v>
      </c>
      <c r="K15" s="4">
        <f t="shared" si="24"/>
        <v>63383.08838400001</v>
      </c>
      <c r="M15" s="25" t="s">
        <v>12</v>
      </c>
      <c r="N15" s="28">
        <v>35000</v>
      </c>
      <c r="O15" s="27">
        <f t="shared" ref="O15" si="25">N15/$C$5</f>
        <v>8.6633663366336627E-2</v>
      </c>
      <c r="P15" s="25" t="s">
        <v>12</v>
      </c>
      <c r="Q15" s="28">
        <f>$D$15*Q5</f>
        <v>39900</v>
      </c>
      <c r="R15" s="4">
        <f t="shared" ref="R15:V15" si="26">$D$15*R5</f>
        <v>46283.999999999993</v>
      </c>
      <c r="S15" s="4">
        <f t="shared" si="26"/>
        <v>57392.159999999989</v>
      </c>
      <c r="T15" s="4">
        <f t="shared" si="26"/>
        <v>64279.219199999992</v>
      </c>
      <c r="U15" s="4">
        <f t="shared" si="26"/>
        <v>77135.063039999994</v>
      </c>
      <c r="V15" s="4">
        <f t="shared" si="26"/>
        <v>107989.08825599999</v>
      </c>
      <c r="W15" s="31"/>
      <c r="X15" s="31"/>
      <c r="Y15" s="31"/>
      <c r="Z15" s="31"/>
      <c r="AA15" s="31"/>
    </row>
    <row r="16" spans="2:27" x14ac:dyDescent="0.3">
      <c r="B16" s="2" t="s">
        <v>6</v>
      </c>
      <c r="C16" s="6">
        <f>C12-C13</f>
        <v>109000</v>
      </c>
      <c r="D16" s="12"/>
      <c r="E16" s="2" t="s">
        <v>33</v>
      </c>
      <c r="F16" s="6">
        <f>F12-F13</f>
        <v>125030</v>
      </c>
      <c r="G16" s="6">
        <f t="shared" ref="G16:K16" si="27">G12-G13</f>
        <v>144632.40000000002</v>
      </c>
      <c r="H16" s="6">
        <f t="shared" si="27"/>
        <v>176388.28800000006</v>
      </c>
      <c r="I16" s="6">
        <f t="shared" si="27"/>
        <v>194171.58528000012</v>
      </c>
      <c r="J16" s="6">
        <f t="shared" si="27"/>
        <v>225588.74380800009</v>
      </c>
      <c r="K16" s="6">
        <f t="shared" si="27"/>
        <v>294706.49256960012</v>
      </c>
      <c r="M16" s="2" t="s">
        <v>6</v>
      </c>
      <c r="N16" s="6">
        <f>N12-N13</f>
        <v>109000</v>
      </c>
      <c r="O16" s="12"/>
      <c r="P16" s="2" t="s">
        <v>33</v>
      </c>
      <c r="Q16" s="6">
        <f>Q12-Q13</f>
        <v>141060.00000000006</v>
      </c>
      <c r="R16" s="6">
        <f t="shared" ref="R16:V16" si="28">R12-R13</f>
        <v>182829.59999999998</v>
      </c>
      <c r="S16" s="6">
        <f t="shared" si="28"/>
        <v>255508.70400000003</v>
      </c>
      <c r="T16" s="6">
        <f t="shared" si="28"/>
        <v>300569.74848000001</v>
      </c>
      <c r="U16" s="6">
        <f t="shared" si="28"/>
        <v>384683.69817600003</v>
      </c>
      <c r="V16" s="6">
        <f t="shared" si="28"/>
        <v>586557.17744640005</v>
      </c>
      <c r="W16" s="31"/>
      <c r="X16" s="31"/>
      <c r="Y16" s="31"/>
      <c r="Z16" s="31"/>
      <c r="AA16" s="31"/>
    </row>
    <row r="17" spans="2:27" x14ac:dyDescent="0.3">
      <c r="B17" s="20" t="s">
        <v>18</v>
      </c>
      <c r="C17" s="21">
        <v>8000</v>
      </c>
      <c r="D17" s="19"/>
      <c r="E17" s="20" t="s">
        <v>3</v>
      </c>
      <c r="F17" s="21">
        <f>$C$17</f>
        <v>8000</v>
      </c>
      <c r="G17" s="4">
        <f t="shared" ref="G17:K17" si="29">$C$17</f>
        <v>8000</v>
      </c>
      <c r="H17" s="4">
        <f t="shared" si="29"/>
        <v>8000</v>
      </c>
      <c r="I17" s="4">
        <f t="shared" si="29"/>
        <v>8000</v>
      </c>
      <c r="J17" s="4">
        <f t="shared" si="29"/>
        <v>8000</v>
      </c>
      <c r="K17" s="4">
        <f t="shared" si="29"/>
        <v>8000</v>
      </c>
      <c r="M17" s="20" t="s">
        <v>18</v>
      </c>
      <c r="N17" s="21">
        <v>8000</v>
      </c>
      <c r="O17" s="19"/>
      <c r="P17" s="20" t="s">
        <v>3</v>
      </c>
      <c r="Q17" s="21">
        <f>$C$17</f>
        <v>8000</v>
      </c>
      <c r="R17" s="4">
        <f t="shared" ref="R17:V17" si="30">$C$17</f>
        <v>8000</v>
      </c>
      <c r="S17" s="4">
        <f t="shared" si="30"/>
        <v>8000</v>
      </c>
      <c r="T17" s="4">
        <f t="shared" si="30"/>
        <v>8000</v>
      </c>
      <c r="U17" s="4">
        <f t="shared" si="30"/>
        <v>8000</v>
      </c>
      <c r="V17" s="4">
        <f t="shared" si="30"/>
        <v>8000</v>
      </c>
      <c r="W17" s="31"/>
      <c r="X17" s="31"/>
      <c r="Y17" s="31"/>
      <c r="Z17" s="31"/>
      <c r="AA17" s="31"/>
    </row>
    <row r="18" spans="2:27" x14ac:dyDescent="0.3">
      <c r="B18" s="2" t="s">
        <v>7</v>
      </c>
      <c r="C18" s="6">
        <f>C16-C17</f>
        <v>101000</v>
      </c>
      <c r="D18" s="12"/>
      <c r="E18" s="2" t="s">
        <v>7</v>
      </c>
      <c r="F18" s="6">
        <f>F16-F17</f>
        <v>117030</v>
      </c>
      <c r="G18" s="6">
        <f t="shared" ref="G18:K18" si="31">G16-G17</f>
        <v>136632.40000000002</v>
      </c>
      <c r="H18" s="6">
        <f t="shared" si="31"/>
        <v>168388.28800000006</v>
      </c>
      <c r="I18" s="6">
        <f t="shared" si="31"/>
        <v>186171.58528000012</v>
      </c>
      <c r="J18" s="6">
        <f t="shared" si="31"/>
        <v>217588.74380800009</v>
      </c>
      <c r="K18" s="6">
        <f t="shared" si="31"/>
        <v>286706.49256960012</v>
      </c>
      <c r="M18" s="2" t="s">
        <v>7</v>
      </c>
      <c r="N18" s="6">
        <f>N16-N17</f>
        <v>101000</v>
      </c>
      <c r="O18" s="12"/>
      <c r="P18" s="2" t="s">
        <v>7</v>
      </c>
      <c r="Q18" s="6">
        <f>Q16-Q17</f>
        <v>133060.00000000006</v>
      </c>
      <c r="R18" s="6">
        <f t="shared" ref="R18:V18" si="32">R16-R17</f>
        <v>174829.59999999998</v>
      </c>
      <c r="S18" s="6">
        <f t="shared" si="32"/>
        <v>247508.70400000003</v>
      </c>
      <c r="T18" s="6">
        <f t="shared" si="32"/>
        <v>292569.74848000001</v>
      </c>
      <c r="U18" s="6">
        <f t="shared" si="32"/>
        <v>376683.69817600003</v>
      </c>
      <c r="V18" s="6">
        <f t="shared" si="32"/>
        <v>578557.17744640005</v>
      </c>
      <c r="W18" s="31"/>
      <c r="X18" s="31"/>
      <c r="Y18" s="31"/>
      <c r="Z18" s="31"/>
      <c r="AA18" s="31"/>
    </row>
    <row r="19" spans="2:27" x14ac:dyDescent="0.3">
      <c r="B19" s="1" t="s">
        <v>4</v>
      </c>
      <c r="C19" s="4">
        <f>C18*0.3</f>
        <v>30300</v>
      </c>
      <c r="D19" s="12"/>
      <c r="E19" s="1" t="s">
        <v>4</v>
      </c>
      <c r="F19" s="4">
        <f>F18*30%</f>
        <v>35109</v>
      </c>
      <c r="G19" s="4">
        <f t="shared" ref="G19:J19" si="33">G18*30%</f>
        <v>40989.720000000008</v>
      </c>
      <c r="H19" s="4">
        <f t="shared" si="33"/>
        <v>50516.486400000016</v>
      </c>
      <c r="I19" s="4">
        <f t="shared" si="33"/>
        <v>55851.475584000036</v>
      </c>
      <c r="J19" s="4">
        <f t="shared" si="33"/>
        <v>65276.623142400022</v>
      </c>
      <c r="K19" s="4">
        <f>K18*30%</f>
        <v>86011.947770880026</v>
      </c>
      <c r="M19" s="1" t="s">
        <v>4</v>
      </c>
      <c r="N19" s="4">
        <f>N18*0.3</f>
        <v>30300</v>
      </c>
      <c r="O19" s="12"/>
      <c r="P19" s="1" t="s">
        <v>4</v>
      </c>
      <c r="Q19" s="4">
        <f>Q18*30%</f>
        <v>39918.000000000015</v>
      </c>
      <c r="R19" s="4">
        <f t="shared" ref="R19:U19" si="34">R18*30%</f>
        <v>52448.87999999999</v>
      </c>
      <c r="S19" s="4">
        <f t="shared" si="34"/>
        <v>74252.611199999999</v>
      </c>
      <c r="T19" s="4">
        <f t="shared" si="34"/>
        <v>87770.924543999994</v>
      </c>
      <c r="U19" s="4">
        <f t="shared" si="34"/>
        <v>113005.10945280001</v>
      </c>
      <c r="V19" s="4">
        <f>V18*30%</f>
        <v>173567.15323392002</v>
      </c>
      <c r="W19" s="31"/>
      <c r="X19" s="31"/>
      <c r="Y19" s="31"/>
      <c r="Z19" s="31"/>
      <c r="AA19" s="31"/>
    </row>
    <row r="20" spans="2:27" x14ac:dyDescent="0.3">
      <c r="B20" s="2" t="s">
        <v>8</v>
      </c>
      <c r="C20" s="6">
        <f>C18-C19</f>
        <v>70700</v>
      </c>
      <c r="D20" s="12"/>
      <c r="E20" s="2" t="s">
        <v>8</v>
      </c>
      <c r="F20" s="6">
        <f>F18-F19</f>
        <v>81921</v>
      </c>
      <c r="G20" s="6">
        <f t="shared" ref="G20:J20" si="35">G18-G19</f>
        <v>95642.680000000022</v>
      </c>
      <c r="H20" s="6">
        <f t="shared" si="35"/>
        <v>117871.80160000004</v>
      </c>
      <c r="I20" s="6">
        <f t="shared" si="35"/>
        <v>130320.10969600009</v>
      </c>
      <c r="J20" s="6">
        <f t="shared" si="35"/>
        <v>152312.12066560006</v>
      </c>
      <c r="K20" s="6">
        <f>K18-K19</f>
        <v>200694.5447987201</v>
      </c>
      <c r="M20" s="2" t="s">
        <v>8</v>
      </c>
      <c r="N20" s="6">
        <f>N18-N19</f>
        <v>70700</v>
      </c>
      <c r="O20" s="12"/>
      <c r="P20" s="2" t="s">
        <v>8</v>
      </c>
      <c r="Q20" s="6">
        <f>Q18-Q19</f>
        <v>93142.000000000044</v>
      </c>
      <c r="R20" s="6">
        <f t="shared" ref="R20:U20" si="36">R18-R19</f>
        <v>122380.71999999999</v>
      </c>
      <c r="S20" s="6">
        <f t="shared" si="36"/>
        <v>173256.09280000004</v>
      </c>
      <c r="T20" s="6">
        <f t="shared" si="36"/>
        <v>204798.823936</v>
      </c>
      <c r="U20" s="6">
        <f t="shared" si="36"/>
        <v>263678.58872320002</v>
      </c>
      <c r="V20" s="6">
        <f>V18-V19</f>
        <v>404990.02421248006</v>
      </c>
      <c r="W20" s="31"/>
      <c r="X20" s="31"/>
      <c r="Y20" s="31"/>
      <c r="Z20" s="31"/>
      <c r="AA20" s="31"/>
    </row>
    <row r="21" spans="2:27" x14ac:dyDescent="0.3">
      <c r="B21" s="1" t="s">
        <v>13</v>
      </c>
      <c r="C21" s="4">
        <f>C20*0.1</f>
        <v>7070</v>
      </c>
      <c r="D21" s="12"/>
      <c r="E21" s="1" t="s">
        <v>13</v>
      </c>
      <c r="F21" s="4">
        <f>F20*10%</f>
        <v>8192.1</v>
      </c>
      <c r="G21" s="4">
        <f t="shared" ref="G21:K21" si="37">G20*10%</f>
        <v>9564.2680000000018</v>
      </c>
      <c r="H21" s="4">
        <f t="shared" si="37"/>
        <v>11787.180160000004</v>
      </c>
      <c r="I21" s="4">
        <f t="shared" si="37"/>
        <v>13032.010969600009</v>
      </c>
      <c r="J21" s="4">
        <f t="shared" si="37"/>
        <v>15231.212066560007</v>
      </c>
      <c r="K21" s="4">
        <f t="shared" si="37"/>
        <v>20069.454479872013</v>
      </c>
      <c r="M21" s="1" t="s">
        <v>13</v>
      </c>
      <c r="N21" s="4">
        <f>N20*0.1</f>
        <v>7070</v>
      </c>
      <c r="O21" s="12"/>
      <c r="P21" s="1" t="s">
        <v>13</v>
      </c>
      <c r="Q21" s="4">
        <f>Q20*10%</f>
        <v>9314.2000000000044</v>
      </c>
      <c r="R21" s="4">
        <f t="shared" ref="R21:V21" si="38">R20*10%</f>
        <v>12238.072</v>
      </c>
      <c r="S21" s="4">
        <f t="shared" si="38"/>
        <v>17325.609280000004</v>
      </c>
      <c r="T21" s="4">
        <f t="shared" si="38"/>
        <v>20479.882393600001</v>
      </c>
      <c r="U21" s="4">
        <f t="shared" si="38"/>
        <v>26367.858872320005</v>
      </c>
      <c r="V21" s="4">
        <f t="shared" si="38"/>
        <v>40499.002421248006</v>
      </c>
      <c r="W21" s="31"/>
      <c r="X21" s="31"/>
      <c r="Y21" s="31"/>
      <c r="Z21" s="31"/>
      <c r="AA21" s="31"/>
    </row>
    <row r="22" spans="2:27" x14ac:dyDescent="0.3">
      <c r="B22" s="3" t="s">
        <v>25</v>
      </c>
      <c r="C22" s="7">
        <f>C20-C21</f>
        <v>63630</v>
      </c>
      <c r="D22" s="14"/>
      <c r="E22" s="3" t="s">
        <v>25</v>
      </c>
      <c r="F22" s="7">
        <f>F20-F21</f>
        <v>73728.899999999994</v>
      </c>
      <c r="G22" s="7">
        <f t="shared" ref="G22:K22" si="39">G20-G21</f>
        <v>86078.412000000026</v>
      </c>
      <c r="H22" s="7">
        <f t="shared" si="39"/>
        <v>106084.62144000003</v>
      </c>
      <c r="I22" s="7">
        <f t="shared" si="39"/>
        <v>117288.09872640007</v>
      </c>
      <c r="J22" s="7">
        <f t="shared" si="39"/>
        <v>137080.90859904006</v>
      </c>
      <c r="K22" s="7">
        <f t="shared" si="39"/>
        <v>180625.09031884809</v>
      </c>
      <c r="M22" s="3" t="s">
        <v>25</v>
      </c>
      <c r="N22" s="7">
        <f>N20-N21</f>
        <v>63630</v>
      </c>
      <c r="O22" s="14"/>
      <c r="P22" s="3" t="s">
        <v>25</v>
      </c>
      <c r="Q22" s="7">
        <f>Q20-Q21</f>
        <v>83827.800000000047</v>
      </c>
      <c r="R22" s="7">
        <f t="shared" ref="R22:V22" si="40">R20-R21</f>
        <v>110142.64799999999</v>
      </c>
      <c r="S22" s="7">
        <f t="shared" si="40"/>
        <v>155930.48352000004</v>
      </c>
      <c r="T22" s="7">
        <f t="shared" si="40"/>
        <v>184318.94154239999</v>
      </c>
      <c r="U22" s="7">
        <f t="shared" si="40"/>
        <v>237310.72985088002</v>
      </c>
      <c r="V22" s="7">
        <f t="shared" si="40"/>
        <v>364491.02179123205</v>
      </c>
      <c r="W22" s="31"/>
      <c r="X22" s="31"/>
      <c r="Y22" s="31"/>
      <c r="Z22" s="31"/>
      <c r="AA22" s="31"/>
    </row>
  </sheetData>
  <mergeCells count="4">
    <mergeCell ref="B2:C2"/>
    <mergeCell ref="E2:K2"/>
    <mergeCell ref="M2:N2"/>
    <mergeCell ref="P2:V2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F47D93F1711249B94E2F3907099445" ma:contentTypeVersion="3" ma:contentTypeDescription="Create a new document." ma:contentTypeScope="" ma:versionID="4b58f907fea62f8818877e9e18801413">
  <xsd:schema xmlns:xsd="http://www.w3.org/2001/XMLSchema" xmlns:xs="http://www.w3.org/2001/XMLSchema" xmlns:p="http://schemas.microsoft.com/office/2006/metadata/properties" xmlns:ns2="d25ccf01-e544-487a-9b83-cef692376d52" targetNamespace="http://schemas.microsoft.com/office/2006/metadata/properties" ma:root="true" ma:fieldsID="c8cc6174cc700f6fdeb3d5104cea4065" ns2:_="">
    <xsd:import namespace="d25ccf01-e544-487a-9b83-cef692376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ccf01-e544-487a-9b83-cef692376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00C486-836B-4C5D-B730-C007393600F4}"/>
</file>

<file path=customXml/itemProps2.xml><?xml version="1.0" encoding="utf-8"?>
<ds:datastoreItem xmlns:ds="http://schemas.openxmlformats.org/officeDocument/2006/customXml" ds:itemID="{7DFD142F-6BD6-46B1-A549-1E85CACE0EBF}"/>
</file>

<file path=customXml/itemProps3.xml><?xml version="1.0" encoding="utf-8"?>
<ds:datastoreItem xmlns:ds="http://schemas.openxmlformats.org/officeDocument/2006/customXml" ds:itemID="{C8AA952A-0FF7-42A3-8662-C2BCD40E0D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2023-06-14T17:10:37Z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0x01010090F47D93F1711249B94E2F3907099445</vt:lpwstr>
  </property>
</Properties>
</file>