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304D66B-CDD2-4C78-8D59-8F9722EC60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1" i="1"/>
  <c r="D61" i="1" s="1"/>
  <c r="C57" i="1"/>
  <c r="C51" i="1"/>
  <c r="D54" i="1"/>
  <c r="D53" i="1"/>
  <c r="D50" i="1"/>
  <c r="D49" i="1"/>
  <c r="D52" i="1"/>
  <c r="D62" i="1"/>
  <c r="D60" i="1"/>
  <c r="D59" i="1"/>
  <c r="D58" i="1"/>
  <c r="D56" i="1"/>
  <c r="D55" i="1"/>
  <c r="D48" i="1"/>
  <c r="D29" i="1"/>
  <c r="D30" i="1"/>
  <c r="D31" i="1"/>
  <c r="D32" i="1"/>
  <c r="D34" i="1"/>
  <c r="D35" i="1"/>
  <c r="D36" i="1"/>
  <c r="D37" i="1"/>
  <c r="D39" i="1"/>
  <c r="D27" i="1"/>
  <c r="C38" i="1"/>
  <c r="D38" i="1" s="1"/>
  <c r="C28" i="1"/>
  <c r="D28" i="1" s="1"/>
  <c r="C17" i="1"/>
  <c r="D17" i="1" s="1"/>
  <c r="D14" i="1"/>
  <c r="C7" i="1"/>
  <c r="D7" i="1" s="1"/>
  <c r="D6" i="1"/>
  <c r="D5" i="1"/>
  <c r="D8" i="1"/>
  <c r="D9" i="1"/>
  <c r="D10" i="1"/>
  <c r="D11" i="1"/>
  <c r="D13" i="1"/>
  <c r="D15" i="1"/>
  <c r="D16" i="1"/>
  <c r="D18" i="1"/>
  <c r="D4" i="1"/>
  <c r="H11" i="1"/>
  <c r="H8" i="1"/>
  <c r="D51" i="1" l="1"/>
  <c r="C64" i="1"/>
  <c r="D64" i="1" s="1"/>
  <c r="D57" i="1"/>
  <c r="C33" i="1"/>
  <c r="C12" i="1"/>
  <c r="C19" i="1" s="1"/>
  <c r="D63" i="1" l="1"/>
  <c r="C65" i="1"/>
  <c r="D65" i="1" s="1"/>
  <c r="D33" i="1"/>
  <c r="C40" i="1"/>
  <c r="C42" i="1" s="1"/>
  <c r="D42" i="1" s="1"/>
  <c r="D19" i="1"/>
  <c r="C21" i="1"/>
  <c r="C20" i="1"/>
  <c r="D12" i="1"/>
  <c r="C22" i="1" l="1"/>
  <c r="D22" i="1" s="1"/>
  <c r="C66" i="1"/>
  <c r="D66" i="1" s="1"/>
  <c r="C41" i="1"/>
  <c r="D41" i="1" s="1"/>
  <c r="D40" i="1"/>
  <c r="D21" i="1"/>
  <c r="D20" i="1"/>
  <c r="C43" i="1" l="1"/>
  <c r="D43" i="1" s="1"/>
</calcChain>
</file>

<file path=xl/sharedStrings.xml><?xml version="1.0" encoding="utf-8"?>
<sst xmlns="http://schemas.openxmlformats.org/spreadsheetml/2006/main" count="117" uniqueCount="52">
  <si>
    <t>"Ralencar S.A. de C.V."</t>
  </si>
  <si>
    <t>Estado de Resultados de la empresa chocobocho</t>
  </si>
  <si>
    <t>Estado de Resultados del 01 de julio al 31 de diciembre de 2013</t>
  </si>
  <si>
    <t>del 1 de Julio al 30 de Septiembre de 2022</t>
  </si>
  <si>
    <t>Importe</t>
  </si>
  <si>
    <t>Porcentaje</t>
  </si>
  <si>
    <t>ventas totales</t>
  </si>
  <si>
    <t>(mas)</t>
  </si>
  <si>
    <t>Ventas</t>
  </si>
  <si>
    <t>Revoluciones</t>
  </si>
  <si>
    <t>(menos)</t>
  </si>
  <si>
    <t>Devoluciones S/Ventas</t>
  </si>
  <si>
    <t>Rebajs</t>
  </si>
  <si>
    <t>Descuentos S/ventas</t>
  </si>
  <si>
    <t>Total de ventas netasa</t>
  </si>
  <si>
    <t>Igual</t>
  </si>
  <si>
    <t>Ventas netas</t>
  </si>
  <si>
    <t>Costo de ventas</t>
  </si>
  <si>
    <t>Compras</t>
  </si>
  <si>
    <t>Utilidad(perdida) bruta</t>
  </si>
  <si>
    <t>Devoluciones S/Compra</t>
  </si>
  <si>
    <t>Costo de venta</t>
  </si>
  <si>
    <t>Inventario Inicial</t>
  </si>
  <si>
    <t>Costo de administracion</t>
  </si>
  <si>
    <t>Inventario final</t>
  </si>
  <si>
    <t>Total de gastos generales</t>
  </si>
  <si>
    <t>Utilidad bruta</t>
  </si>
  <si>
    <t>Otros ingresos y gastos</t>
  </si>
  <si>
    <t>Resultado integral del dinanciamiento</t>
  </si>
  <si>
    <t>gastos de venta</t>
  </si>
  <si>
    <t>Partidas no ordinarias</t>
  </si>
  <si>
    <t>gastos de administracion</t>
  </si>
  <si>
    <t>Utilidad (perdida) antes del impuesto a la utilidad</t>
  </si>
  <si>
    <t>gastos financieros</t>
  </si>
  <si>
    <t>Impuesto a la utilidad</t>
  </si>
  <si>
    <t>total de gastos</t>
  </si>
  <si>
    <t>Utilidad neta</t>
  </si>
  <si>
    <t>Utilidad antes de impuestos</t>
  </si>
  <si>
    <t>ISR</t>
  </si>
  <si>
    <t>PTU</t>
  </si>
  <si>
    <t>Utilidad neta del ejercicio</t>
  </si>
  <si>
    <t>“Rolcar S.A. de C.V.”</t>
  </si>
  <si>
    <t>Estado de Resultados del 01 de mayo al 31 agosto de 2015</t>
  </si>
  <si>
    <t>Otros Productos</t>
  </si>
  <si>
    <t>Gastos de Compra</t>
  </si>
  <si>
    <t>Gastos Financieros</t>
  </si>
  <si>
    <t>Otros Gastos</t>
  </si>
  <si>
    <t>Utilidad por operaciones continuas</t>
  </si>
  <si>
    <t xml:space="preserve"> antes del ISR y PTU</t>
  </si>
  <si>
    <t>“Silvino y asociados A.C.”</t>
  </si>
  <si>
    <t>Estado de Resultados del 01 de de enero al 31 diciembre de 2009</t>
  </si>
  <si>
    <t>Productos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</si>
</sst>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164" fontId="0" fillId="0" borderId="0" xfId="1" applyFont="1"/>
    <xf numFmtId="164" fontId="0" fillId="0" borderId="0" xfId="0" applyNumberFormat="1"/>
    <xf numFmtId="0" fontId="0" fillId="5" borderId="1" xfId="0" applyFill="1" applyBorder="1"/>
    <xf numFmtId="164" fontId="0" fillId="5" borderId="1" xfId="1" applyFont="1" applyFill="1" applyBorder="1"/>
    <xf numFmtId="9" fontId="0" fillId="5" borderId="1" xfId="2" applyFont="1" applyFill="1" applyBorder="1"/>
    <xf numFmtId="0" fontId="3" fillId="3" borderId="1" xfId="4" applyBorder="1"/>
    <xf numFmtId="164" fontId="3" fillId="3" borderId="1" xfId="4" applyNumberFormat="1" applyBorder="1"/>
    <xf numFmtId="0" fontId="3" fillId="5" borderId="1" xfId="4" applyFill="1" applyBorder="1"/>
    <xf numFmtId="164" fontId="3" fillId="3" borderId="1" xfId="1" applyFont="1" applyFill="1" applyBorder="1"/>
    <xf numFmtId="0" fontId="0" fillId="0" borderId="1" xfId="0" applyBorder="1"/>
    <xf numFmtId="164" fontId="0" fillId="0" borderId="1" xfId="1" applyFont="1" applyBorder="1"/>
    <xf numFmtId="164" fontId="0" fillId="0" borderId="1" xfId="0" applyNumberFormat="1" applyBorder="1"/>
    <xf numFmtId="0" fontId="2" fillId="2" borderId="1" xfId="3" applyBorder="1"/>
    <xf numFmtId="164" fontId="2" fillId="2" borderId="1" xfId="1" applyFont="1" applyFill="1" applyBorder="1"/>
    <xf numFmtId="0" fontId="4" fillId="6" borderId="1" xfId="5" applyFill="1" applyBorder="1"/>
    <xf numFmtId="0" fontId="4" fillId="6" borderId="1" xfId="5" applyFill="1" applyBorder="1" applyAlignment="1">
      <alignment horizontal="center"/>
    </xf>
    <xf numFmtId="0" fontId="4" fillId="4" borderId="1" xfId="5" applyBorder="1" applyAlignment="1">
      <alignment horizontal="center"/>
    </xf>
  </cellXfs>
  <cellStyles count="6">
    <cellStyle name="Bueno" xfId="3" builtinId="26"/>
    <cellStyle name="Énfasis1" xfId="5" builtinId="29"/>
    <cellStyle name="Moneda" xfId="1" builtinId="4"/>
    <cellStyle name="Neutral" xfId="4" builtinId="2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workbookViewId="0">
      <selection activeCell="J15" sqref="J15"/>
    </sheetView>
  </sheetViews>
  <sheetFormatPr defaultColWidth="11.42578125" defaultRowHeight="14.45"/>
  <cols>
    <col min="1" max="1" width="7.5703125" bestFit="1" customWidth="1"/>
    <col min="2" max="2" width="29.7109375" bestFit="1" customWidth="1"/>
    <col min="3" max="3" width="14.7109375" bestFit="1" customWidth="1"/>
    <col min="4" max="4" width="9.7109375" bestFit="1" customWidth="1"/>
    <col min="6" max="6" width="41.140625" bestFit="1" customWidth="1"/>
    <col min="7" max="8" width="12.28515625" bestFit="1" customWidth="1"/>
    <col min="14" max="14" width="45.7109375" bestFit="1" customWidth="1"/>
    <col min="15" max="16" width="12.5703125" bestFit="1" customWidth="1"/>
    <col min="18" max="18" width="8.42578125" customWidth="1"/>
    <col min="19" max="19" width="32.7109375" bestFit="1" customWidth="1"/>
    <col min="20" max="20" width="15.140625" customWidth="1"/>
    <col min="21" max="21" width="10.5703125" customWidth="1"/>
    <col min="22" max="22" width="13.7109375" bestFit="1" customWidth="1"/>
  </cols>
  <sheetData>
    <row r="1" spans="1:22">
      <c r="A1" s="16" t="s">
        <v>0</v>
      </c>
      <c r="B1" s="16"/>
      <c r="C1" s="16"/>
      <c r="D1" s="16"/>
      <c r="F1" s="17" t="s">
        <v>1</v>
      </c>
      <c r="G1" s="17"/>
      <c r="H1" s="17"/>
    </row>
    <row r="2" spans="1:22">
      <c r="A2" s="16" t="s">
        <v>2</v>
      </c>
      <c r="B2" s="16"/>
      <c r="C2" s="16"/>
      <c r="D2" s="16"/>
      <c r="F2" s="17" t="s">
        <v>3</v>
      </c>
      <c r="G2" s="17"/>
      <c r="H2" s="17"/>
    </row>
    <row r="3" spans="1:22">
      <c r="A3" s="15"/>
      <c r="B3" s="15"/>
      <c r="C3" s="15" t="s">
        <v>4</v>
      </c>
      <c r="D3" s="15" t="s">
        <v>5</v>
      </c>
      <c r="F3" s="10" t="s">
        <v>6</v>
      </c>
      <c r="G3" s="11">
        <v>250000</v>
      </c>
      <c r="H3" s="11"/>
    </row>
    <row r="4" spans="1:22">
      <c r="A4" s="3" t="s">
        <v>7</v>
      </c>
      <c r="B4" s="3" t="s">
        <v>8</v>
      </c>
      <c r="C4" s="4">
        <v>3725000</v>
      </c>
      <c r="D4" s="5">
        <f>C4/$C$4</f>
        <v>1</v>
      </c>
      <c r="F4" s="10" t="s">
        <v>9</v>
      </c>
      <c r="G4" s="11">
        <v>5000</v>
      </c>
      <c r="H4" s="11"/>
    </row>
    <row r="5" spans="1:22">
      <c r="A5" s="3" t="s">
        <v>10</v>
      </c>
      <c r="B5" s="3" t="s">
        <v>11</v>
      </c>
      <c r="C5" s="4">
        <v>725000</v>
      </c>
      <c r="D5" s="5">
        <f>C5/$C$4</f>
        <v>0.19463087248322147</v>
      </c>
      <c r="F5" s="10" t="s">
        <v>12</v>
      </c>
      <c r="G5" s="11">
        <v>5000</v>
      </c>
      <c r="H5" s="11"/>
    </row>
    <row r="6" spans="1:22">
      <c r="A6" s="3" t="s">
        <v>10</v>
      </c>
      <c r="B6" s="3" t="s">
        <v>13</v>
      </c>
      <c r="C6" s="4">
        <v>15000</v>
      </c>
      <c r="D6" s="5">
        <f>C6/$C$4</f>
        <v>4.0268456375838931E-3</v>
      </c>
      <c r="F6" s="10" t="s">
        <v>14</v>
      </c>
      <c r="G6" s="11"/>
      <c r="H6" s="11">
        <v>240000</v>
      </c>
    </row>
    <row r="7" spans="1:22">
      <c r="A7" s="6" t="s">
        <v>15</v>
      </c>
      <c r="B7" s="6" t="s">
        <v>16</v>
      </c>
      <c r="C7" s="7">
        <f>C4-(C5+C6)</f>
        <v>2985000</v>
      </c>
      <c r="D7" s="5">
        <f>C7/$C$4</f>
        <v>0.80134228187919465</v>
      </c>
      <c r="F7" s="10" t="s">
        <v>17</v>
      </c>
      <c r="G7" s="11"/>
      <c r="H7" s="11">
        <v>135000</v>
      </c>
    </row>
    <row r="8" spans="1:22">
      <c r="A8" s="3" t="s">
        <v>10</v>
      </c>
      <c r="B8" s="3" t="s">
        <v>18</v>
      </c>
      <c r="C8" s="4">
        <v>1700000</v>
      </c>
      <c r="D8" s="5">
        <f>C8/$C$4</f>
        <v>0.4563758389261745</v>
      </c>
      <c r="F8" s="10" t="s">
        <v>19</v>
      </c>
      <c r="G8" s="11"/>
      <c r="H8" s="11">
        <f>H6-H7</f>
        <v>105000</v>
      </c>
    </row>
    <row r="9" spans="1:22">
      <c r="A9" s="8" t="s">
        <v>7</v>
      </c>
      <c r="B9" s="3" t="s">
        <v>20</v>
      </c>
      <c r="C9" s="4">
        <v>325000</v>
      </c>
      <c r="D9" s="5">
        <f>C9/$C$4</f>
        <v>8.7248322147651006E-2</v>
      </c>
      <c r="F9" s="10" t="s">
        <v>21</v>
      </c>
      <c r="G9" s="11">
        <v>135000</v>
      </c>
      <c r="H9" s="11"/>
      <c r="V9" s="2"/>
    </row>
    <row r="10" spans="1:22">
      <c r="A10" s="3" t="s">
        <v>10</v>
      </c>
      <c r="B10" s="3" t="s">
        <v>22</v>
      </c>
      <c r="C10" s="4">
        <v>600000</v>
      </c>
      <c r="D10" s="5">
        <f>C10/$C$4</f>
        <v>0.16107382550335569</v>
      </c>
      <c r="F10" s="10" t="s">
        <v>23</v>
      </c>
      <c r="G10" s="11">
        <v>45000</v>
      </c>
      <c r="H10" s="11"/>
      <c r="V10" s="2"/>
    </row>
    <row r="11" spans="1:22">
      <c r="A11" s="8" t="s">
        <v>7</v>
      </c>
      <c r="B11" s="3" t="s">
        <v>24</v>
      </c>
      <c r="C11" s="4">
        <v>300000</v>
      </c>
      <c r="D11" s="5">
        <f>C11/$C$4</f>
        <v>8.0536912751677847E-2</v>
      </c>
      <c r="F11" s="10" t="s">
        <v>25</v>
      </c>
      <c r="G11" s="11"/>
      <c r="H11" s="11">
        <f>G9+G10</f>
        <v>180000</v>
      </c>
      <c r="V11" s="2"/>
    </row>
    <row r="12" spans="1:22">
      <c r="A12" s="6" t="s">
        <v>15</v>
      </c>
      <c r="B12" s="6" t="s">
        <v>26</v>
      </c>
      <c r="C12" s="9">
        <f>C7+C9+C11-C8-C10</f>
        <v>1310000</v>
      </c>
      <c r="D12" s="5">
        <f>C12/$C$4</f>
        <v>0.35167785234899329</v>
      </c>
      <c r="F12" s="10" t="s">
        <v>27</v>
      </c>
      <c r="G12" s="11"/>
      <c r="H12" s="11">
        <v>5000</v>
      </c>
      <c r="V12" s="2"/>
    </row>
    <row r="13" spans="1:22">
      <c r="A13" s="3"/>
      <c r="B13" s="3"/>
      <c r="C13" s="4"/>
      <c r="D13" s="5">
        <f>C13/$C$4</f>
        <v>0</v>
      </c>
      <c r="F13" s="10" t="s">
        <v>28</v>
      </c>
      <c r="G13" s="11"/>
      <c r="H13" s="11">
        <v>70000</v>
      </c>
    </row>
    <row r="14" spans="1:22">
      <c r="A14" s="3" t="s">
        <v>10</v>
      </c>
      <c r="B14" s="3" t="s">
        <v>29</v>
      </c>
      <c r="C14" s="4">
        <v>110000</v>
      </c>
      <c r="D14" s="5">
        <f>C14/$C$4</f>
        <v>2.9530201342281879E-2</v>
      </c>
      <c r="F14" s="10" t="s">
        <v>30</v>
      </c>
      <c r="G14" s="11"/>
      <c r="H14" s="11">
        <v>0</v>
      </c>
    </row>
    <row r="15" spans="1:22">
      <c r="A15" s="3" t="s">
        <v>10</v>
      </c>
      <c r="B15" s="3" t="s">
        <v>31</v>
      </c>
      <c r="C15" s="4">
        <v>93000</v>
      </c>
      <c r="D15" s="5">
        <f>C14/$C$4</f>
        <v>2.9530201342281879E-2</v>
      </c>
      <c r="F15" s="10" t="s">
        <v>32</v>
      </c>
      <c r="G15" s="11"/>
      <c r="H15" s="11">
        <v>-150000</v>
      </c>
    </row>
    <row r="16" spans="1:22">
      <c r="A16" s="3" t="s">
        <v>10</v>
      </c>
      <c r="B16" s="3" t="s">
        <v>33</v>
      </c>
      <c r="C16" s="4">
        <v>15000</v>
      </c>
      <c r="D16" s="5">
        <f>C16/$C$4</f>
        <v>4.0268456375838931E-3</v>
      </c>
      <c r="F16" s="10" t="s">
        <v>34</v>
      </c>
      <c r="G16" s="11"/>
      <c r="H16" s="11">
        <v>0</v>
      </c>
    </row>
    <row r="17" spans="1:22">
      <c r="A17" s="6"/>
      <c r="B17" s="6" t="s">
        <v>35</v>
      </c>
      <c r="C17" s="9">
        <f>SUM(C14:C16)</f>
        <v>218000</v>
      </c>
      <c r="D17" s="5">
        <f>C17/$C$4</f>
        <v>5.8523489932885905E-2</v>
      </c>
      <c r="F17" s="10" t="s">
        <v>36</v>
      </c>
      <c r="G17" s="11"/>
      <c r="H17" s="11">
        <v>-150000</v>
      </c>
      <c r="V17" s="2"/>
    </row>
    <row r="18" spans="1:22">
      <c r="A18" s="10"/>
      <c r="B18" s="10"/>
      <c r="C18" s="11"/>
      <c r="D18" s="5">
        <f>C18/$C$4</f>
        <v>0</v>
      </c>
    </row>
    <row r="19" spans="1:22">
      <c r="A19" s="6"/>
      <c r="B19" s="6" t="s">
        <v>37</v>
      </c>
      <c r="C19" s="9">
        <f>C12-C17</f>
        <v>1092000</v>
      </c>
      <c r="D19" s="5">
        <f>C19/$C$4</f>
        <v>0.29315436241610737</v>
      </c>
    </row>
    <row r="20" spans="1:22">
      <c r="A20" s="10"/>
      <c r="B20" s="10" t="s">
        <v>38</v>
      </c>
      <c r="C20" s="12">
        <f>C19*0.3</f>
        <v>327600</v>
      </c>
      <c r="D20" s="5">
        <f>C20/C19</f>
        <v>0.3</v>
      </c>
    </row>
    <row r="21" spans="1:22">
      <c r="A21" s="10"/>
      <c r="B21" s="10" t="s">
        <v>39</v>
      </c>
      <c r="C21" s="12">
        <f>C19*0.1</f>
        <v>109200</v>
      </c>
      <c r="D21" s="5">
        <f>C21/C19</f>
        <v>0.1</v>
      </c>
    </row>
    <row r="22" spans="1:22">
      <c r="A22" s="13"/>
      <c r="B22" s="13" t="s">
        <v>40</v>
      </c>
      <c r="C22" s="14">
        <f>C19-C20-C21</f>
        <v>655200</v>
      </c>
      <c r="D22" s="5">
        <f>C22/$C$4</f>
        <v>0.17589261744966442</v>
      </c>
    </row>
    <row r="23" spans="1:22">
      <c r="C23" s="2"/>
    </row>
    <row r="24" spans="1:22">
      <c r="A24" s="16" t="s">
        <v>41</v>
      </c>
      <c r="B24" s="16"/>
      <c r="C24" s="16"/>
      <c r="D24" s="16"/>
    </row>
    <row r="25" spans="1:22">
      <c r="A25" s="16" t="s">
        <v>42</v>
      </c>
      <c r="B25" s="16"/>
      <c r="C25" s="16"/>
      <c r="D25" s="16"/>
    </row>
    <row r="26" spans="1:22">
      <c r="A26" s="15"/>
      <c r="B26" s="15"/>
      <c r="C26" s="15" t="s">
        <v>4</v>
      </c>
      <c r="D26" s="15" t="s">
        <v>5</v>
      </c>
    </row>
    <row r="27" spans="1:22">
      <c r="A27" s="3" t="s">
        <v>7</v>
      </c>
      <c r="B27" s="3" t="s">
        <v>8</v>
      </c>
      <c r="C27" s="4">
        <v>350000</v>
      </c>
      <c r="D27" s="5">
        <f>C27/$C$4</f>
        <v>9.3959731543624164E-2</v>
      </c>
    </row>
    <row r="28" spans="1:22">
      <c r="A28" s="6" t="s">
        <v>15</v>
      </c>
      <c r="B28" s="6" t="s">
        <v>16</v>
      </c>
      <c r="C28" s="7">
        <f>C27</f>
        <v>350000</v>
      </c>
      <c r="D28" s="5">
        <f t="shared" ref="D28:D40" si="0">C28/$C$4</f>
        <v>9.3959731543624164E-2</v>
      </c>
    </row>
    <row r="29" spans="1:22">
      <c r="A29" s="3" t="s">
        <v>10</v>
      </c>
      <c r="B29" s="3" t="s">
        <v>18</v>
      </c>
      <c r="C29" s="4">
        <v>175000</v>
      </c>
      <c r="D29" s="5">
        <f t="shared" si="0"/>
        <v>4.6979865771812082E-2</v>
      </c>
    </row>
    <row r="30" spans="1:22">
      <c r="A30" s="3" t="s">
        <v>10</v>
      </c>
      <c r="B30" s="3" t="s">
        <v>22</v>
      </c>
      <c r="C30" s="4">
        <v>120000</v>
      </c>
      <c r="D30" s="5">
        <f t="shared" si="0"/>
        <v>3.2214765100671144E-2</v>
      </c>
    </row>
    <row r="31" spans="1:22">
      <c r="A31" s="8" t="s">
        <v>7</v>
      </c>
      <c r="B31" s="3" t="s">
        <v>24</v>
      </c>
      <c r="C31" s="4">
        <v>90000</v>
      </c>
      <c r="D31" s="5">
        <f t="shared" si="0"/>
        <v>2.4161073825503355E-2</v>
      </c>
    </row>
    <row r="32" spans="1:22">
      <c r="A32" s="8" t="s">
        <v>7</v>
      </c>
      <c r="B32" s="3" t="s">
        <v>43</v>
      </c>
      <c r="C32" s="4">
        <v>5000</v>
      </c>
      <c r="D32" s="5">
        <f t="shared" si="0"/>
        <v>1.3422818791946308E-3</v>
      </c>
    </row>
    <row r="33" spans="1:4">
      <c r="A33" s="6" t="s">
        <v>15</v>
      </c>
      <c r="B33" s="6" t="s">
        <v>26</v>
      </c>
      <c r="C33" s="9">
        <f>C28-C29-C30+C31+C32</f>
        <v>150000</v>
      </c>
      <c r="D33" s="5">
        <f t="shared" si="0"/>
        <v>4.0268456375838924E-2</v>
      </c>
    </row>
    <row r="34" spans="1:4">
      <c r="A34" s="3"/>
      <c r="B34" s="3" t="s">
        <v>44</v>
      </c>
      <c r="C34" s="4">
        <v>25000</v>
      </c>
      <c r="D34" s="5">
        <f t="shared" si="0"/>
        <v>6.7114093959731542E-3</v>
      </c>
    </row>
    <row r="35" spans="1:4">
      <c r="A35" s="3" t="s">
        <v>10</v>
      </c>
      <c r="B35" s="3" t="s">
        <v>45</v>
      </c>
      <c r="C35" s="4">
        <v>3500</v>
      </c>
      <c r="D35" s="5">
        <f t="shared" si="0"/>
        <v>9.395973154362416E-4</v>
      </c>
    </row>
    <row r="36" spans="1:4">
      <c r="A36" s="3" t="s">
        <v>10</v>
      </c>
      <c r="B36" s="3" t="s">
        <v>31</v>
      </c>
      <c r="C36" s="4">
        <v>40000</v>
      </c>
      <c r="D36" s="5">
        <f t="shared" si="0"/>
        <v>1.0738255033557046E-2</v>
      </c>
    </row>
    <row r="37" spans="1:4">
      <c r="A37" s="3" t="s">
        <v>10</v>
      </c>
      <c r="B37" s="3" t="s">
        <v>46</v>
      </c>
      <c r="C37" s="4">
        <v>5000</v>
      </c>
      <c r="D37" s="5">
        <f t="shared" si="0"/>
        <v>1.3422818791946308E-3</v>
      </c>
    </row>
    <row r="38" spans="1:4">
      <c r="A38" s="6"/>
      <c r="B38" s="6" t="s">
        <v>35</v>
      </c>
      <c r="C38" s="9">
        <f>SUM(C34:C37)</f>
        <v>73500</v>
      </c>
      <c r="D38" s="5">
        <f t="shared" si="0"/>
        <v>1.9731543624161074E-2</v>
      </c>
    </row>
    <row r="39" spans="1:4">
      <c r="A39" s="10"/>
      <c r="B39" s="10" t="s">
        <v>47</v>
      </c>
      <c r="C39" s="11"/>
      <c r="D39" s="5">
        <f t="shared" si="0"/>
        <v>0</v>
      </c>
    </row>
    <row r="40" spans="1:4">
      <c r="A40" s="6"/>
      <c r="B40" s="6" t="s">
        <v>48</v>
      </c>
      <c r="C40" s="9">
        <f>C33-C38</f>
        <v>76500</v>
      </c>
      <c r="D40" s="5">
        <f t="shared" si="0"/>
        <v>2.0536912751677853E-2</v>
      </c>
    </row>
    <row r="41" spans="1:4">
      <c r="A41" s="10"/>
      <c r="B41" s="10" t="s">
        <v>38</v>
      </c>
      <c r="C41" s="12">
        <f>C40*0.3</f>
        <v>22950</v>
      </c>
      <c r="D41" s="5">
        <f>C41/C40</f>
        <v>0.3</v>
      </c>
    </row>
    <row r="42" spans="1:4">
      <c r="A42" s="10"/>
      <c r="B42" s="10" t="s">
        <v>39</v>
      </c>
      <c r="C42" s="12">
        <f>C40*0.1</f>
        <v>7650</v>
      </c>
      <c r="D42" s="5">
        <f>C42/C40</f>
        <v>0.1</v>
      </c>
    </row>
    <row r="43" spans="1:4">
      <c r="A43" s="13"/>
      <c r="B43" s="13" t="s">
        <v>40</v>
      </c>
      <c r="C43" s="14">
        <f>C40-C41-C42</f>
        <v>45900</v>
      </c>
      <c r="D43" s="5">
        <f>C43/$C$4</f>
        <v>1.2322147651006711E-2</v>
      </c>
    </row>
    <row r="45" spans="1:4">
      <c r="A45" s="16" t="s">
        <v>49</v>
      </c>
      <c r="B45" s="16"/>
      <c r="C45" s="16"/>
      <c r="D45" s="16"/>
    </row>
    <row r="46" spans="1:4">
      <c r="A46" s="16" t="s">
        <v>50</v>
      </c>
      <c r="B46" s="16"/>
      <c r="C46" s="16"/>
      <c r="D46" s="16"/>
    </row>
    <row r="47" spans="1:4">
      <c r="A47" s="15"/>
      <c r="B47" s="15"/>
      <c r="C47" s="15" t="s">
        <v>4</v>
      </c>
      <c r="D47" s="15" t="s">
        <v>5</v>
      </c>
    </row>
    <row r="48" spans="1:4">
      <c r="A48" s="3" t="s">
        <v>7</v>
      </c>
      <c r="B48" s="3" t="s">
        <v>8</v>
      </c>
      <c r="C48" s="4">
        <v>15000000</v>
      </c>
      <c r="D48" s="5">
        <f>C48/$C$4</f>
        <v>4.026845637583893</v>
      </c>
    </row>
    <row r="49" spans="1:22">
      <c r="A49" s="3" t="s">
        <v>10</v>
      </c>
      <c r="B49" s="3" t="s">
        <v>11</v>
      </c>
      <c r="C49" s="4">
        <v>2700000</v>
      </c>
      <c r="D49" s="5">
        <f>C49/$C$4</f>
        <v>0.72483221476510062</v>
      </c>
      <c r="G49" s="1"/>
      <c r="H49" s="1"/>
    </row>
    <row r="50" spans="1:22">
      <c r="A50" s="3" t="s">
        <v>10</v>
      </c>
      <c r="B50" s="3" t="s">
        <v>13</v>
      </c>
      <c r="C50" s="4">
        <v>3800000</v>
      </c>
      <c r="D50" s="5">
        <f>C50/$C$4</f>
        <v>1.0201342281879195</v>
      </c>
      <c r="G50" s="1"/>
      <c r="H50" s="1"/>
    </row>
    <row r="51" spans="1:22">
      <c r="A51" s="6" t="s">
        <v>15</v>
      </c>
      <c r="B51" s="6" t="s">
        <v>16</v>
      </c>
      <c r="C51" s="7">
        <f>C48-C49-C50</f>
        <v>8500000</v>
      </c>
      <c r="D51" s="5">
        <f t="shared" ref="D51:D63" si="1">C51/$C$4</f>
        <v>2.2818791946308723</v>
      </c>
    </row>
    <row r="52" spans="1:22">
      <c r="A52" s="3" t="s">
        <v>10</v>
      </c>
      <c r="B52" s="3" t="s">
        <v>18</v>
      </c>
      <c r="C52" s="4">
        <v>9100000</v>
      </c>
      <c r="D52" s="5">
        <f t="shared" si="1"/>
        <v>2.4429530201342282</v>
      </c>
    </row>
    <row r="53" spans="1:22">
      <c r="A53" s="8" t="s">
        <v>7</v>
      </c>
      <c r="B53" s="3" t="s">
        <v>20</v>
      </c>
      <c r="C53" s="4">
        <v>465000</v>
      </c>
      <c r="D53" s="5">
        <f>C53/$C$4</f>
        <v>0.12483221476510067</v>
      </c>
      <c r="G53" s="1"/>
      <c r="H53" s="1"/>
      <c r="V53" s="2"/>
    </row>
    <row r="54" spans="1:22">
      <c r="A54" s="8" t="s">
        <v>7</v>
      </c>
      <c r="B54" s="3" t="s">
        <v>51</v>
      </c>
      <c r="C54" s="4">
        <v>300000</v>
      </c>
      <c r="D54" s="5">
        <f>C54/$C$4</f>
        <v>8.0536912751677847E-2</v>
      </c>
      <c r="G54" s="1"/>
      <c r="H54" s="1"/>
      <c r="V54" s="2"/>
    </row>
    <row r="55" spans="1:22">
      <c r="A55" s="3" t="s">
        <v>10</v>
      </c>
      <c r="B55" s="3" t="s">
        <v>22</v>
      </c>
      <c r="C55" s="4">
        <v>4690000</v>
      </c>
      <c r="D55" s="5">
        <f t="shared" si="1"/>
        <v>1.2590604026845638</v>
      </c>
    </row>
    <row r="56" spans="1:22">
      <c r="A56" s="8" t="s">
        <v>7</v>
      </c>
      <c r="B56" s="3" t="s">
        <v>24</v>
      </c>
      <c r="C56" s="4">
        <v>3960000</v>
      </c>
      <c r="D56" s="5">
        <f t="shared" si="1"/>
        <v>1.0630872483221476</v>
      </c>
    </row>
    <row r="57" spans="1:22">
      <c r="A57" s="6" t="s">
        <v>15</v>
      </c>
      <c r="B57" s="6" t="s">
        <v>26</v>
      </c>
      <c r="C57" s="9">
        <f>C51-C52+C53+C54-C55+C56</f>
        <v>-565000</v>
      </c>
      <c r="D57" s="5">
        <f t="shared" si="1"/>
        <v>-0.15167785234899328</v>
      </c>
    </row>
    <row r="58" spans="1:22">
      <c r="A58" s="3" t="s">
        <v>10</v>
      </c>
      <c r="B58" s="3" t="s">
        <v>44</v>
      </c>
      <c r="C58" s="4">
        <v>135000</v>
      </c>
      <c r="D58" s="5">
        <f t="shared" si="1"/>
        <v>3.6241610738255034E-2</v>
      </c>
    </row>
    <row r="59" spans="1:22">
      <c r="A59" s="3" t="s">
        <v>10</v>
      </c>
      <c r="B59" s="3" t="s">
        <v>31</v>
      </c>
      <c r="C59" s="4">
        <v>3875000</v>
      </c>
      <c r="D59" s="5">
        <f t="shared" si="1"/>
        <v>1.0402684563758389</v>
      </c>
    </row>
    <row r="60" spans="1:22">
      <c r="A60" s="3" t="s">
        <v>10</v>
      </c>
      <c r="B60" s="3" t="s">
        <v>46</v>
      </c>
      <c r="C60" s="4">
        <v>90000</v>
      </c>
      <c r="D60" s="5">
        <f t="shared" si="1"/>
        <v>2.4161073825503355E-2</v>
      </c>
    </row>
    <row r="61" spans="1:22">
      <c r="A61" s="6"/>
      <c r="B61" s="6" t="s">
        <v>35</v>
      </c>
      <c r="C61" s="9">
        <f>SUM(C58:C60)</f>
        <v>4100000</v>
      </c>
      <c r="D61" s="5">
        <f t="shared" si="1"/>
        <v>1.1006711409395973</v>
      </c>
    </row>
    <row r="62" spans="1:22">
      <c r="A62" s="10"/>
      <c r="B62" s="10" t="s">
        <v>47</v>
      </c>
      <c r="C62" s="11"/>
      <c r="D62" s="5">
        <f t="shared" si="1"/>
        <v>0</v>
      </c>
    </row>
    <row r="63" spans="1:22">
      <c r="A63" s="6"/>
      <c r="B63" s="6" t="s">
        <v>48</v>
      </c>
      <c r="C63" s="9">
        <f>C57-C61</f>
        <v>-4665000</v>
      </c>
      <c r="D63" s="5">
        <f t="shared" si="1"/>
        <v>-1.2523489932885905</v>
      </c>
    </row>
    <row r="64" spans="1:22">
      <c r="A64" s="10"/>
      <c r="B64" s="10" t="s">
        <v>38</v>
      </c>
      <c r="C64" s="12">
        <f>C63*0.3</f>
        <v>-1399500</v>
      </c>
      <c r="D64" s="5">
        <f>C64/C63</f>
        <v>0.3</v>
      </c>
    </row>
    <row r="65" spans="1:4">
      <c r="A65" s="10"/>
      <c r="B65" s="10" t="s">
        <v>39</v>
      </c>
      <c r="C65" s="12">
        <f>C63*0.1</f>
        <v>-466500</v>
      </c>
      <c r="D65" s="5">
        <f>C65/C63</f>
        <v>0.1</v>
      </c>
    </row>
    <row r="66" spans="1:4">
      <c r="A66" s="13"/>
      <c r="B66" s="13" t="s">
        <v>40</v>
      </c>
      <c r="C66" s="14">
        <f>C63-C64-C65</f>
        <v>-2799000</v>
      </c>
      <c r="D66" s="5">
        <f>C66/$C$4</f>
        <v>-0.75140939597315437</v>
      </c>
    </row>
  </sheetData>
  <mergeCells count="8">
    <mergeCell ref="A25:D25"/>
    <mergeCell ref="A45:D45"/>
    <mergeCell ref="A46:D46"/>
    <mergeCell ref="F1:H1"/>
    <mergeCell ref="F2:H2"/>
    <mergeCell ref="A2:D2"/>
    <mergeCell ref="A1:D1"/>
    <mergeCell ref="A24:D24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F47D93F1711249B94E2F3907099445" ma:contentTypeVersion="3" ma:contentTypeDescription="Create a new document." ma:contentTypeScope="" ma:versionID="4b58f907fea62f8818877e9e18801413">
  <xsd:schema xmlns:xsd="http://www.w3.org/2001/XMLSchema" xmlns:xs="http://www.w3.org/2001/XMLSchema" xmlns:p="http://schemas.microsoft.com/office/2006/metadata/properties" xmlns:ns2="d25ccf01-e544-487a-9b83-cef692376d52" targetNamespace="http://schemas.microsoft.com/office/2006/metadata/properties" ma:root="true" ma:fieldsID="c8cc6174cc700f6fdeb3d5104cea4065" ns2:_="">
    <xsd:import namespace="d25ccf01-e544-487a-9b83-cef692376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ccf01-e544-487a-9b83-cef692376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8D5B75-9647-4E22-92DE-31730E9083BC}"/>
</file>

<file path=customXml/itemProps2.xml><?xml version="1.0" encoding="utf-8"?>
<ds:datastoreItem xmlns:ds="http://schemas.openxmlformats.org/officeDocument/2006/customXml" ds:itemID="{D2CDE67D-6811-4F6B-B49D-A320C4126633}"/>
</file>

<file path=customXml/itemProps3.xml><?xml version="1.0" encoding="utf-8"?>
<ds:datastoreItem xmlns:ds="http://schemas.openxmlformats.org/officeDocument/2006/customXml" ds:itemID="{F55C00B6-2314-478F-99FF-FDA0FF2837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Alumno</dc:creator>
  <cp:keywords/>
  <dc:description/>
  <cp:lastModifiedBy>Ricardo Daniel Rangel Quiroz</cp:lastModifiedBy>
  <cp:revision/>
  <dcterms:created xsi:type="dcterms:W3CDTF">2023-04-29T01:50:05Z</dcterms:created>
  <dcterms:modified xsi:type="dcterms:W3CDTF">2023-05-03T17:41:58Z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0x01010090F47D93F1711249B94E2F3907099445</vt:lpwstr>
  </property>
</Properties>
</file>