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illi\Documents\HWRS_582\hw-genoonan\Working\HW1_Working\"/>
    </mc:Choice>
  </mc:AlternateContent>
  <xr:revisionPtr revIDLastSave="0" documentId="13_ncr:1_{F61648F4-6B39-45CD-B39E-DAFF26163BE4}" xr6:coauthVersionLast="46" xr6:coauthVersionMax="46" xr10:uidLastSave="{00000000-0000-0000-0000-000000000000}"/>
  <bookViews>
    <workbookView xWindow="-120" yWindow="-120" windowWidth="38640" windowHeight="21240" activeTab="2" xr2:uid="{00000000-000D-0000-FFFF-FFFF00000000}"/>
  </bookViews>
  <sheets>
    <sheet name="inputs" sheetId="2" r:id="rId1"/>
    <sheet name="model and key plot" sheetId="1" r:id="rId2"/>
    <sheet name="homogeneous column" sheetId="3" r:id="rId3"/>
    <sheet name="heterogeneous column" sheetId="4" r:id="rId4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2" i="4" l="1"/>
  <c r="C12" i="3"/>
  <c r="C11" i="3"/>
  <c r="C11" i="4"/>
  <c r="D8" i="3"/>
  <c r="D9" i="3"/>
  <c r="G15" i="3"/>
  <c r="N15" i="3" s="1"/>
  <c r="G16" i="3"/>
  <c r="G17" i="3"/>
  <c r="G18" i="3"/>
  <c r="L18" i="3" s="1"/>
  <c r="G19" i="3"/>
  <c r="N19" i="3" s="1"/>
  <c r="G20" i="3"/>
  <c r="N20" i="3" s="1"/>
  <c r="G11" i="3"/>
  <c r="N11" i="3" s="1"/>
  <c r="G12" i="3"/>
  <c r="N12" i="3" s="1"/>
  <c r="G13" i="3"/>
  <c r="M13" i="3" s="1"/>
  <c r="G14" i="3"/>
  <c r="L14" i="3" s="1"/>
  <c r="N16" i="3"/>
  <c r="N20" i="4"/>
  <c r="M20" i="4"/>
  <c r="L20" i="4"/>
  <c r="F20" i="4"/>
  <c r="F19" i="4" s="1"/>
  <c r="F18" i="4" s="1"/>
  <c r="F17" i="4" s="1"/>
  <c r="F16" i="4" s="1"/>
  <c r="F15" i="4" s="1"/>
  <c r="F14" i="4" s="1"/>
  <c r="F13" i="4" s="1"/>
  <c r="F12" i="4" s="1"/>
  <c r="F11" i="4" s="1"/>
  <c r="F10" i="4" s="1"/>
  <c r="F9" i="4" s="1"/>
  <c r="F8" i="4" s="1"/>
  <c r="N19" i="4"/>
  <c r="M19" i="4"/>
  <c r="L19" i="4"/>
  <c r="N18" i="4"/>
  <c r="M18" i="4"/>
  <c r="L18" i="4"/>
  <c r="N17" i="4"/>
  <c r="M17" i="4"/>
  <c r="L17" i="4"/>
  <c r="N16" i="4"/>
  <c r="M16" i="4"/>
  <c r="L16" i="4"/>
  <c r="N15" i="4"/>
  <c r="M15" i="4"/>
  <c r="L15" i="4"/>
  <c r="N14" i="4"/>
  <c r="N13" i="4"/>
  <c r="M13" i="4"/>
  <c r="L13" i="4"/>
  <c r="N12" i="4"/>
  <c r="N11" i="4"/>
  <c r="M11" i="4"/>
  <c r="L11" i="4"/>
  <c r="G11" i="4"/>
  <c r="G10" i="4"/>
  <c r="N9" i="4"/>
  <c r="M9" i="4"/>
  <c r="L9" i="4"/>
  <c r="G9" i="4"/>
  <c r="G8" i="4"/>
  <c r="L8" i="4" s="1"/>
  <c r="F20" i="3"/>
  <c r="F19" i="3" s="1"/>
  <c r="F18" i="3" s="1"/>
  <c r="F17" i="3" s="1"/>
  <c r="F16" i="3" s="1"/>
  <c r="F15" i="3" s="1"/>
  <c r="F14" i="3" s="1"/>
  <c r="F13" i="3" s="1"/>
  <c r="F12" i="3" s="1"/>
  <c r="F11" i="3" s="1"/>
  <c r="F10" i="3" s="1"/>
  <c r="F9" i="3" s="1"/>
  <c r="F8" i="3" s="1"/>
  <c r="M18" i="3"/>
  <c r="L17" i="3"/>
  <c r="N13" i="3"/>
  <c r="G10" i="3"/>
  <c r="N10" i="3" s="1"/>
  <c r="G9" i="3"/>
  <c r="N9" i="3" s="1"/>
  <c r="G8" i="3"/>
  <c r="N8" i="3" s="1"/>
  <c r="N9" i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  <c r="H9" i="1"/>
  <c r="H10" i="1"/>
  <c r="H11" i="1"/>
  <c r="H12" i="1"/>
  <c r="H13" i="1"/>
  <c r="H14" i="1"/>
  <c r="H15" i="1"/>
  <c r="H16" i="1"/>
  <c r="H17" i="1"/>
  <c r="H18" i="1"/>
  <c r="H19" i="1"/>
  <c r="H20" i="1"/>
  <c r="H8" i="1"/>
  <c r="G8" i="1"/>
  <c r="G9" i="1"/>
  <c r="G10" i="1"/>
  <c r="G11" i="1"/>
  <c r="G12" i="1"/>
  <c r="G13" i="1"/>
  <c r="G14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N18" i="3" l="1"/>
  <c r="M19" i="3"/>
  <c r="M20" i="3"/>
  <c r="L13" i="3"/>
  <c r="M14" i="3"/>
  <c r="N14" i="3"/>
  <c r="L15" i="3"/>
  <c r="L19" i="3"/>
  <c r="M17" i="3"/>
  <c r="M15" i="3"/>
  <c r="L12" i="3"/>
  <c r="L16" i="3"/>
  <c r="N17" i="3"/>
  <c r="M12" i="3"/>
  <c r="M16" i="3"/>
  <c r="L20" i="3"/>
  <c r="M8" i="4"/>
  <c r="L10" i="4"/>
  <c r="N8" i="4"/>
  <c r="M10" i="4"/>
  <c r="N10" i="4"/>
  <c r="L12" i="4"/>
  <c r="L14" i="4"/>
  <c r="M12" i="4"/>
  <c r="M14" i="4"/>
  <c r="M8" i="3"/>
  <c r="L10" i="3"/>
  <c r="L8" i="3"/>
  <c r="M10" i="3"/>
  <c r="L9" i="3"/>
  <c r="L11" i="3"/>
  <c r="M9" i="3"/>
  <c r="M11" i="3"/>
  <c r="D7" i="1"/>
  <c r="D8" i="1"/>
  <c r="D9" i="1"/>
  <c r="D7" i="3" l="1"/>
  <c r="C11" i="1"/>
  <c r="C12" i="1" s="1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J20" i="4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J20" i="3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<sst xmlns="http://schemas.openxmlformats.org/spreadsheetml/2006/main" count="116" uniqueCount="35">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</sst>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B0F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85.11904761904762</c:v>
                </c:pt>
                <c:pt idx="2">
                  <c:v>70.238095238095241</c:v>
                </c:pt>
                <c:pt idx="3">
                  <c:v>55.357142857142861</c:v>
                </c:pt>
                <c:pt idx="4">
                  <c:v>40.476190476190482</c:v>
                </c:pt>
                <c:pt idx="5">
                  <c:v>25.595238095238098</c:v>
                </c:pt>
                <c:pt idx="6">
                  <c:v>10.714285714285719</c:v>
                </c:pt>
                <c:pt idx="7">
                  <c:v>2.9761904761904807</c:v>
                </c:pt>
                <c:pt idx="8">
                  <c:v>2.3809523809523849</c:v>
                </c:pt>
                <c:pt idx="9">
                  <c:v>1.7857142857142891</c:v>
                </c:pt>
                <c:pt idx="10">
                  <c:v>1.1904761904761929</c:v>
                </c:pt>
                <c:pt idx="11">
                  <c:v>0.59523809523809645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1.1904761904761904E-3</c:v>
                </c:pt>
                <c:pt idx="2">
                  <c:v>1.1904761904761904E-3</c:v>
                </c:pt>
                <c:pt idx="3">
                  <c:v>1.1904761904761904E-3</c:v>
                </c:pt>
                <c:pt idx="4">
                  <c:v>1.1904761904761904E-3</c:v>
                </c:pt>
                <c:pt idx="5">
                  <c:v>1.1904761904761906E-3</c:v>
                </c:pt>
                <c:pt idx="6">
                  <c:v>1.1904761904761904E-3</c:v>
                </c:pt>
                <c:pt idx="7">
                  <c:v>1.1904761904761906E-3</c:v>
                </c:pt>
                <c:pt idx="8">
                  <c:v>1.1904761904761915E-3</c:v>
                </c:pt>
                <c:pt idx="9">
                  <c:v>1.1904761904761915E-3</c:v>
                </c:pt>
                <c:pt idx="10">
                  <c:v>1.1904761904761925E-3</c:v>
                </c:pt>
                <c:pt idx="11">
                  <c:v>1.190476190476193E-3</c:v>
                </c:pt>
                <c:pt idx="12">
                  <c:v>1.190476190476193E-3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'homogeneous column'!$I$8:$I$20</c:f>
              <c:numCache>
                <c:formatCode>General</c:formatCode>
                <c:ptCount val="13"/>
                <c:pt idx="0">
                  <c:v>60</c:v>
                </c:pt>
                <c:pt idx="1">
                  <c:v>55.000000000000014</c:v>
                </c:pt>
                <c:pt idx="2">
                  <c:v>50.000000000000028</c:v>
                </c:pt>
                <c:pt idx="3">
                  <c:v>45.000000000000036</c:v>
                </c:pt>
                <c:pt idx="4">
                  <c:v>40.000000000000043</c:v>
                </c:pt>
                <c:pt idx="5">
                  <c:v>35.000000000000043</c:v>
                </c:pt>
                <c:pt idx="6">
                  <c:v>30.000000000000043</c:v>
                </c:pt>
                <c:pt idx="7">
                  <c:v>25.000000000000039</c:v>
                </c:pt>
                <c:pt idx="8">
                  <c:v>20.000000000000036</c:v>
                </c:pt>
                <c:pt idx="9">
                  <c:v>15.000000000000028</c:v>
                </c:pt>
                <c:pt idx="10">
                  <c:v>10.00000000000002</c:v>
                </c:pt>
                <c:pt idx="11">
                  <c:v>5.0000000000000098</c:v>
                </c:pt>
                <c:pt idx="12">
                  <c:v>0</c:v>
                </c:pt>
              </c:numCache>
            </c:numRef>
          </c:xVal>
          <c:yVal>
            <c:numRef>
              <c:f>'homogeneous column'!$F$8:$F$20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3-4B1B-91A6-8B88D5C70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'homogeneous column'!$J$8:$J$20</c:f>
              <c:numCache>
                <c:formatCode>General</c:formatCode>
                <c:ptCount val="13"/>
                <c:pt idx="1">
                  <c:v>0.99999999999999711</c:v>
                </c:pt>
                <c:pt idx="2">
                  <c:v>0.99999999999999711</c:v>
                </c:pt>
                <c:pt idx="3">
                  <c:v>0.99999999999999856</c:v>
                </c:pt>
                <c:pt idx="4">
                  <c:v>0.99999999999999856</c:v>
                </c:pt>
                <c:pt idx="5">
                  <c:v>1</c:v>
                </c:pt>
                <c:pt idx="6">
                  <c:v>1</c:v>
                </c:pt>
                <c:pt idx="7">
                  <c:v>1.0000000000000007</c:v>
                </c:pt>
                <c:pt idx="8">
                  <c:v>1.0000000000000007</c:v>
                </c:pt>
                <c:pt idx="9">
                  <c:v>1.0000000000000013</c:v>
                </c:pt>
                <c:pt idx="10">
                  <c:v>1.0000000000000018</c:v>
                </c:pt>
                <c:pt idx="11">
                  <c:v>1.000000000000002</c:v>
                </c:pt>
                <c:pt idx="12">
                  <c:v>1.000000000000002</c:v>
                </c:pt>
              </c:numCache>
            </c:numRef>
          </c:xVal>
          <c:yVal>
            <c:numRef>
              <c:f>'homogeneous column'!$F$8:$F$20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2-4CDC-BAF4-A67F0898D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'heterogeneous column'!$I$8:$I$20</c:f>
              <c:numCache>
                <c:formatCode>General</c:formatCode>
                <c:ptCount val="13"/>
                <c:pt idx="0">
                  <c:v>60</c:v>
                </c:pt>
                <c:pt idx="1">
                  <c:v>44.790615159008773</c:v>
                </c:pt>
                <c:pt idx="2">
                  <c:v>29.581282970020549</c:v>
                </c:pt>
                <c:pt idx="3">
                  <c:v>14.372019066824675</c:v>
                </c:pt>
                <c:pt idx="4">
                  <c:v>6.0069929991171582</c:v>
                </c:pt>
                <c:pt idx="5">
                  <c:v>4.4861413649142756</c:v>
                </c:pt>
                <c:pt idx="6">
                  <c:v>2.9653394300543767</c:v>
                </c:pt>
                <c:pt idx="7">
                  <c:v>1.4445709225494243</c:v>
                </c:pt>
                <c:pt idx="8">
                  <c:v>0.60817023793708014</c:v>
                </c:pt>
                <c:pt idx="9">
                  <c:v>0.45611528163551807</c:v>
                </c:pt>
                <c:pt idx="10">
                  <c:v>0.30407272215124803</c:v>
                </c:pt>
                <c:pt idx="11">
                  <c:v>0.15203636107562402</c:v>
                </c:pt>
                <c:pt idx="12">
                  <c:v>0</c:v>
                </c:pt>
              </c:numCache>
            </c:numRef>
          </c:xVal>
          <c:yVal>
            <c:numRef>
              <c:f>'heterogeneous column'!$F$8:$F$20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9-4369-B63D-C0294AEA6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'heterogeneous column'!$J$8:$J$20</c:f>
              <c:numCache>
                <c:formatCode>General</c:formatCode>
                <c:ptCount val="13"/>
                <c:pt idx="1">
                  <c:v>3.0418769681982455E-2</c:v>
                </c:pt>
                <c:pt idx="2">
                  <c:v>3.041866437797645E-2</c:v>
                </c:pt>
                <c:pt idx="3">
                  <c:v>3.0418527806391746E-2</c:v>
                </c:pt>
                <c:pt idx="4">
                  <c:v>3.0418276609845522E-2</c:v>
                </c:pt>
                <c:pt idx="5">
                  <c:v>3.0417032684057654E-2</c:v>
                </c:pt>
                <c:pt idx="6">
                  <c:v>3.0416038697197979E-2</c:v>
                </c:pt>
                <c:pt idx="7">
                  <c:v>3.0415370150099048E-2</c:v>
                </c:pt>
                <c:pt idx="8">
                  <c:v>3.0414570349539791E-2</c:v>
                </c:pt>
                <c:pt idx="9">
                  <c:v>3.0410991260312416E-2</c:v>
                </c:pt>
                <c:pt idx="10">
                  <c:v>3.0408511896854007E-2</c:v>
                </c:pt>
                <c:pt idx="11">
                  <c:v>3.0407272215124802E-2</c:v>
                </c:pt>
                <c:pt idx="12">
                  <c:v>3.0407272215124802E-2</c:v>
                </c:pt>
              </c:numCache>
            </c:numRef>
          </c:xVal>
          <c:yVal>
            <c:numRef>
              <c:f>'heterogeneous column'!$F$8:$F$20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1-4D0E-8E89-F0CC3E639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6.000000000000001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B476D067-CB95-4808-A3C2-9D74AB2BC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E054C1-6E44-42FE-805C-A7E3BAED7AF2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 b="1">
              <a:solidFill>
                <a:schemeClr val="tx1"/>
              </a:solidFill>
            </a:rPr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 b="1">
              <a:solidFill>
                <a:srgbClr val="FF0000"/>
              </a:solidFill>
            </a:rPr>
            <a:t>Show,</a:t>
          </a:r>
          <a:r>
            <a:rPr lang="en-US" sz="1100" b="1" baseline="0">
              <a:solidFill>
                <a:srgbClr val="FF0000"/>
              </a:solidFill>
            </a:rPr>
            <a:t> based on the flux with depth, that the model is steady state.  </a:t>
          </a:r>
        </a:p>
        <a:p>
          <a:r>
            <a:rPr lang="en-US" sz="1100" baseline="0"/>
            <a:t>Repeat this for a </a:t>
          </a:r>
          <a:r>
            <a:rPr lang="en-US" sz="1100" b="1" baseline="0">
              <a:solidFill>
                <a:srgbClr val="00B0F0"/>
              </a:solidFill>
            </a:rPr>
            <a:t>homogeneous</a:t>
          </a:r>
          <a:r>
            <a:rPr lang="en-US" sz="1100" baseline="0"/>
            <a:t> and for a heterogeneous column.</a:t>
          </a:r>
        </a:p>
        <a:p>
          <a:endParaRPr lang="en-US" sz="1100" baseline="0"/>
        </a:p>
        <a:p>
          <a:r>
            <a:rPr lang="en-US" sz="1100" b="1" baseline="0">
              <a:solidFill>
                <a:srgbClr val="FF0000"/>
              </a:solidFill>
            </a:rPr>
            <a:t>Show </a:t>
          </a:r>
          <a:r>
            <a:rPr lang="en-US" sz="1100" b="1">
              <a:solidFill>
                <a:srgbClr val="FF0000"/>
              </a:solidFill>
            </a:rPr>
            <a:t>that</a:t>
          </a:r>
          <a:r>
            <a:rPr lang="en-US" sz="1100" b="1" baseline="0">
              <a:solidFill>
                <a:srgbClr val="FF0000"/>
              </a:solidFill>
            </a:rPr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31732569-6C00-43DA-B7ED-5DE738EAB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C3A44190-D3E5-45D7-BB94-E8E3B00EF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963701" cy="233127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6057A01-A8EC-4F74-A62D-2596A7C18F87}"/>
            </a:ext>
          </a:extLst>
        </xdr:cNvPr>
        <xdr:cNvSpPr txBox="1"/>
      </xdr:nvSpPr>
      <xdr:spPr>
        <a:xfrm>
          <a:off x="8620125" y="4581525"/>
          <a:ext cx="6963701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 b="1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</a:t>
          </a:r>
          <a:r>
            <a:rPr lang="en-US" sz="1100" b="1" baseline="0">
              <a:solidFill>
                <a:srgbClr val="7030A0"/>
              </a:solidFill>
            </a:rPr>
            <a:t>heterogeneous</a:t>
          </a:r>
          <a:r>
            <a:rPr lang="en-US" sz="1100" baseline="0"/>
            <a:t> column.</a:t>
          </a:r>
        </a:p>
        <a:p>
          <a:endParaRPr lang="en-US" sz="1100" baseline="0"/>
        </a:p>
        <a:p>
          <a:r>
            <a:rPr lang="en-US" sz="1100" b="1" baseline="0">
              <a:solidFill>
                <a:srgbClr val="FF0000"/>
              </a:solidFill>
            </a:rPr>
            <a:t>Show </a:t>
          </a:r>
          <a:r>
            <a:rPr lang="en-US" sz="1100" b="1">
              <a:solidFill>
                <a:srgbClr val="FF0000"/>
              </a:solidFill>
            </a:rPr>
            <a:t>that</a:t>
          </a:r>
          <a:r>
            <a:rPr lang="en-US" sz="1100" b="1" baseline="0">
              <a:solidFill>
                <a:srgbClr val="FF0000"/>
              </a:solidFill>
            </a:rPr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="1" baseline="0">
              <a:solidFill>
                <a:srgbClr val="7030A0"/>
              </a:solidFill>
            </a:rPr>
            <a:t>Show the steady state head profile for a column with approximately equal-thickness layers with different K values</a:t>
          </a:r>
          <a:r>
            <a:rPr lang="en-US" sz="1100" baseline="0">
              <a:solidFill>
                <a:srgbClr val="7030A0"/>
              </a:solidFill>
            </a:rPr>
            <a:t>.  </a:t>
          </a:r>
        </a:p>
        <a:p>
          <a:r>
            <a:rPr lang="en-US" sz="1100" baseline="0"/>
            <a:t>Use this profile to explain why the equivalent hydraulic conductivity, </a:t>
          </a:r>
          <a:r>
            <a:rPr lang="en-US" sz="1100" b="1" baseline="0">
              <a:solidFill>
                <a:srgbClr val="00B050"/>
              </a:solidFill>
            </a:rPr>
            <a:t>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CF79B419-7227-4430-A9CB-FA2C37FCA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workbookViewId="0">
      <selection activeCell="D8" sqref="D8"/>
    </sheetView>
  </sheetViews>
  <sheetFormatPr defaultColWidth="8.85546875" defaultRowHeight="12.75" x14ac:dyDescent="0.2"/>
  <cols>
    <col min="2" max="2" width="9.140625" bestFit="1" customWidth="1"/>
    <col min="3" max="3" width="10.140625" bestFit="1" customWidth="1"/>
    <col min="4" max="4" width="8.140625" customWidth="1"/>
  </cols>
  <sheetData>
    <row r="4" spans="2:5" x14ac:dyDescent="0.2">
      <c r="B4" t="s">
        <v>11</v>
      </c>
      <c r="C4" t="s">
        <v>9</v>
      </c>
      <c r="D4" s="1">
        <v>100</v>
      </c>
    </row>
    <row r="5" spans="2:5" x14ac:dyDescent="0.2">
      <c r="C5" t="s">
        <v>10</v>
      </c>
      <c r="D5" s="1">
        <v>0</v>
      </c>
    </row>
    <row r="6" spans="2:5" x14ac:dyDescent="0.2">
      <c r="D6" s="1"/>
    </row>
    <row r="7" spans="2:5" x14ac:dyDescent="0.2">
      <c r="D7" s="1"/>
    </row>
    <row r="8" spans="2:5" x14ac:dyDescent="0.2">
      <c r="B8" t="s">
        <v>13</v>
      </c>
      <c r="C8" t="s">
        <v>0</v>
      </c>
      <c r="D8" s="1">
        <v>5</v>
      </c>
    </row>
    <row r="9" spans="2:5" x14ac:dyDescent="0.2">
      <c r="C9" t="s">
        <v>1</v>
      </c>
      <c r="D9" s="1">
        <v>0</v>
      </c>
    </row>
    <row r="10" spans="2:5" x14ac:dyDescent="0.2">
      <c r="D10" s="1"/>
    </row>
    <row r="11" spans="2:5" x14ac:dyDescent="0.2">
      <c r="B11" t="s">
        <v>15</v>
      </c>
      <c r="C11" t="s">
        <v>4</v>
      </c>
      <c r="D11" s="1">
        <v>4.0000000000000002E-4</v>
      </c>
    </row>
    <row r="12" spans="2:5" x14ac:dyDescent="0.2">
      <c r="C12" t="s">
        <v>5</v>
      </c>
      <c r="D12" s="1">
        <v>0.01</v>
      </c>
    </row>
    <row r="13" spans="2:5" x14ac:dyDescent="0.2">
      <c r="C13" t="s">
        <v>6</v>
      </c>
      <c r="D13" s="1">
        <v>1E-4</v>
      </c>
    </row>
    <row r="15" spans="2:5" x14ac:dyDescent="0.2">
      <c r="D15" t="s">
        <v>22</v>
      </c>
      <c r="E15" t="s">
        <v>12</v>
      </c>
    </row>
    <row r="16" spans="2:5" x14ac:dyDescent="0.2">
      <c r="B16" t="s">
        <v>14</v>
      </c>
      <c r="C16" t="s">
        <v>17</v>
      </c>
      <c r="D16" s="1">
        <v>1</v>
      </c>
      <c r="E16" s="1">
        <f>IF(D16=1,+$D$11,+IF(D16=2,+$D$12,+$D$13))</f>
        <v>4.0000000000000002E-4</v>
      </c>
    </row>
    <row r="17" spans="3:5" x14ac:dyDescent="0.2">
      <c r="D17" s="1">
        <v>1</v>
      </c>
      <c r="E17" s="1">
        <f t="shared" ref="E17:E28" si="0">IF(D17=1,+$D$11,+IF(D17=2,+$D$12,+$D$13))</f>
        <v>4.0000000000000002E-4</v>
      </c>
    </row>
    <row r="18" spans="3:5" x14ac:dyDescent="0.2">
      <c r="D18" s="1">
        <v>1</v>
      </c>
      <c r="E18" s="1">
        <f t="shared" si="0"/>
        <v>4.0000000000000002E-4</v>
      </c>
    </row>
    <row r="19" spans="3:5" x14ac:dyDescent="0.2">
      <c r="D19" s="1">
        <v>1</v>
      </c>
      <c r="E19" s="1">
        <f t="shared" si="0"/>
        <v>4.0000000000000002E-4</v>
      </c>
    </row>
    <row r="20" spans="3:5" x14ac:dyDescent="0.2">
      <c r="D20" s="1">
        <v>1</v>
      </c>
      <c r="E20" s="1">
        <f t="shared" si="0"/>
        <v>4.0000000000000002E-4</v>
      </c>
    </row>
    <row r="21" spans="3:5" x14ac:dyDescent="0.2">
      <c r="D21" s="1">
        <v>1</v>
      </c>
      <c r="E21" s="1">
        <f t="shared" si="0"/>
        <v>4.0000000000000002E-4</v>
      </c>
    </row>
    <row r="22" spans="3:5" x14ac:dyDescent="0.2">
      <c r="D22" s="1">
        <v>1</v>
      </c>
      <c r="E22" s="1">
        <f t="shared" si="0"/>
        <v>4.0000000000000002E-4</v>
      </c>
    </row>
    <row r="23" spans="3:5" x14ac:dyDescent="0.2">
      <c r="D23" s="1">
        <v>1</v>
      </c>
      <c r="E23" s="1">
        <f t="shared" si="0"/>
        <v>4.0000000000000002E-4</v>
      </c>
    </row>
    <row r="24" spans="3:5" x14ac:dyDescent="0.2">
      <c r="D24" s="1">
        <v>1</v>
      </c>
      <c r="E24" s="1">
        <f t="shared" si="0"/>
        <v>4.0000000000000002E-4</v>
      </c>
    </row>
    <row r="25" spans="3:5" x14ac:dyDescent="0.2">
      <c r="D25" s="1">
        <v>1</v>
      </c>
      <c r="E25" s="1">
        <f t="shared" si="0"/>
        <v>4.0000000000000002E-4</v>
      </c>
    </row>
    <row r="26" spans="3:5" x14ac:dyDescent="0.2">
      <c r="D26" s="1">
        <v>1</v>
      </c>
      <c r="E26" s="1">
        <f t="shared" si="0"/>
        <v>4.0000000000000002E-4</v>
      </c>
    </row>
    <row r="27" spans="3:5" x14ac:dyDescent="0.2">
      <c r="D27" s="1">
        <v>1</v>
      </c>
      <c r="E27" s="1">
        <f t="shared" si="0"/>
        <v>4.0000000000000002E-4</v>
      </c>
    </row>
    <row r="28" spans="3:5" x14ac:dyDescent="0.2">
      <c r="C28" t="s">
        <v>16</v>
      </c>
      <c r="D28" s="1">
        <v>1</v>
      </c>
      <c r="E28" s="1">
        <f t="shared" si="0"/>
        <v>4.0000000000000002E-4</v>
      </c>
    </row>
    <row r="33" spans="2:3" x14ac:dyDescent="0.2">
      <c r="B33" t="s">
        <v>18</v>
      </c>
      <c r="C33" t="s">
        <v>19</v>
      </c>
    </row>
    <row r="34" spans="2:3" x14ac:dyDescent="0.2">
      <c r="C34" s="11" t="s">
        <v>34</v>
      </c>
    </row>
    <row r="35" spans="2:3" x14ac:dyDescent="0.2">
      <c r="C35" t="s">
        <v>20</v>
      </c>
    </row>
    <row r="36" spans="2:3" x14ac:dyDescent="0.2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opLeftCell="B1" workbookViewId="0">
      <selection activeCell="J10" sqref="J10"/>
    </sheetView>
  </sheetViews>
  <sheetFormatPr defaultColWidth="8.85546875" defaultRowHeight="12.75" x14ac:dyDescent="0.2"/>
  <cols>
    <col min="3" max="3" width="9" bestFit="1" customWidth="1"/>
    <col min="7" max="7" width="10.7109375" customWidth="1"/>
    <col min="8" max="8" width="6.7109375" customWidth="1"/>
  </cols>
  <sheetData>
    <row r="3" spans="2:20" ht="13.5" thickBot="1" x14ac:dyDescent="0.25"/>
    <row r="4" spans="2:20" ht="13.5" thickTop="1" x14ac:dyDescent="0.2">
      <c r="B4" s="29" t="s">
        <v>32</v>
      </c>
      <c r="C4" s="30"/>
      <c r="D4" s="31"/>
      <c r="Q4" s="13"/>
      <c r="R4" s="14"/>
      <c r="S4" s="14"/>
      <c r="T4" s="15"/>
    </row>
    <row r="5" spans="2:20" x14ac:dyDescent="0.2">
      <c r="B5" s="3"/>
      <c r="C5" s="4"/>
      <c r="D5" s="5"/>
      <c r="Q5" s="32" t="s">
        <v>33</v>
      </c>
      <c r="R5" s="33"/>
      <c r="S5" s="33"/>
      <c r="T5" s="34"/>
    </row>
    <row r="6" spans="2:20" x14ac:dyDescent="0.2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2">
      <c r="B7" s="3" t="s">
        <v>28</v>
      </c>
      <c r="C7" s="6">
        <v>4.0000000000000002E-4</v>
      </c>
      <c r="D7" s="7">
        <f>SUM(L9:L19)+0.5*(L8+L20)</f>
        <v>6.5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5" x14ac:dyDescent="0.25">
      <c r="B8" s="3" t="s">
        <v>29</v>
      </c>
      <c r="C8" s="6">
        <v>0.01</v>
      </c>
      <c r="D8" s="7">
        <f>SUM(M9:M19)+0.5*(M8+M20)</f>
        <v>5.5</v>
      </c>
      <c r="F8" s="1">
        <f>F9+inputs!$D$8</f>
        <v>60</v>
      </c>
      <c r="G8" s="1">
        <f>inputs!D16</f>
        <v>1</v>
      </c>
      <c r="H8" s="1">
        <f>IF(G8=1,+inputs!$D$11,+IF(G8=2,+inputs!$D$12,+inputs!$D$13))</f>
        <v>4.0000000000000002E-4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5" x14ac:dyDescent="0.25">
      <c r="B9" s="3" t="s">
        <v>30</v>
      </c>
      <c r="C9" s="6">
        <v>1E-4</v>
      </c>
      <c r="D9" s="7">
        <f>SUM(N9:N19)+0.5*(N8+N20)</f>
        <v>0</v>
      </c>
      <c r="F9" s="1">
        <f>F10+inputs!$D$8</f>
        <v>55</v>
      </c>
      <c r="G9" s="1">
        <f>inputs!D17</f>
        <v>1</v>
      </c>
      <c r="H9" s="1">
        <f>IF(G9=1,+inputs!$D$11,+IF(G9=2,+inputs!$D$12,+inputs!$D$13))</f>
        <v>4.0000000000000002E-4</v>
      </c>
      <c r="I9" s="1">
        <f t="shared" ref="I9:I19" ca="1" si="0">(I8*2/(1/H8+1/H9)+I10*2/(1/H9+1/H10))/(2/(1/H8+1/H9)+2/(1/H9+1/H10))</f>
        <v>85.11904761904762</v>
      </c>
      <c r="J9" s="1">
        <f ca="1">(I8-I9)/inputs!$D$8*2/(1/H8+1/H9)</f>
        <v>1.1904761904761904E-3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5" x14ac:dyDescent="0.25">
      <c r="B10" s="3"/>
      <c r="C10" s="6"/>
      <c r="D10" s="7"/>
      <c r="F10" s="1">
        <f>F11+inputs!$D$8</f>
        <v>50</v>
      </c>
      <c r="G10" s="1">
        <f>inputs!D18</f>
        <v>1</v>
      </c>
      <c r="H10" s="1">
        <f>IF(G10=1,+inputs!$D$11,+IF(G10=2,+inputs!$D$12,+inputs!$D$13))</f>
        <v>4.0000000000000002E-4</v>
      </c>
      <c r="I10" s="1">
        <f t="shared" ca="1" si="0"/>
        <v>70.238095238095241</v>
      </c>
      <c r="J10" s="1">
        <f ca="1">(I9-I10)/inputs!$D$8*2/(1/H9+1/H10)</f>
        <v>1.1904761904761904E-3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5" x14ac:dyDescent="0.25">
      <c r="B11" s="3" t="s">
        <v>8</v>
      </c>
      <c r="C11" s="6">
        <f>SUM(D7:D9)/(D7/C7+D8/C8+D9/C9)</f>
        <v>7.1428571428571429E-4</v>
      </c>
      <c r="D11" s="7"/>
      <c r="F11" s="1">
        <f>F12+inputs!$D$8</f>
        <v>45</v>
      </c>
      <c r="G11" s="1">
        <f>inputs!D19</f>
        <v>1</v>
      </c>
      <c r="H11" s="1">
        <f>IF(G11=1,+inputs!$D$11,+IF(G11=2,+inputs!$D$12,+inputs!$D$13))</f>
        <v>4.0000000000000002E-4</v>
      </c>
      <c r="I11" s="1">
        <f t="shared" ca="1" si="0"/>
        <v>55.357142857142861</v>
      </c>
      <c r="J11" s="1">
        <f ca="1">(I10-I11)/inputs!$D$8*2/(1/H10+1/H11)</f>
        <v>1.1904761904761904E-3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5.75" thickBot="1" x14ac:dyDescent="0.3">
      <c r="B12" s="8" t="s">
        <v>7</v>
      </c>
      <c r="C12" s="9">
        <f>C11*(I8-I20)/(F8-F20)</f>
        <v>1.1904761904761904E-3</v>
      </c>
      <c r="D12" s="10"/>
      <c r="F12" s="1">
        <f>F13+inputs!$D$8</f>
        <v>40</v>
      </c>
      <c r="G12" s="1">
        <f>inputs!D20</f>
        <v>1</v>
      </c>
      <c r="H12" s="1">
        <f>IF(G12=1,+inputs!$D$11,+IF(G12=2,+inputs!$D$12,+inputs!$D$13))</f>
        <v>4.0000000000000002E-4</v>
      </c>
      <c r="I12" s="1">
        <f t="shared" ca="1" si="0"/>
        <v>40.476190476190482</v>
      </c>
      <c r="J12" s="1">
        <f ca="1">(I11-I12)/inputs!$D$8*2/(1/H11+1/H12)</f>
        <v>1.1904761904761904E-3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5.75" thickTop="1" x14ac:dyDescent="0.25">
      <c r="F13" s="1">
        <f>F14+inputs!$D$8</f>
        <v>35</v>
      </c>
      <c r="G13" s="1">
        <f>inputs!D21</f>
        <v>1</v>
      </c>
      <c r="H13" s="1">
        <f>IF(G13=1,+inputs!$D$11,+IF(G13=2,+inputs!$D$12,+inputs!$D$13))</f>
        <v>4.0000000000000002E-4</v>
      </c>
      <c r="I13" s="1">
        <f t="shared" ca="1" si="0"/>
        <v>25.595238095238098</v>
      </c>
      <c r="J13" s="1">
        <f ca="1">(I12-I13)/inputs!$D$8*2/(1/H12+1/H13)</f>
        <v>1.1904761904761906E-3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5" x14ac:dyDescent="0.25">
      <c r="F14" s="1">
        <f>F15+inputs!$D$8</f>
        <v>30</v>
      </c>
      <c r="G14" s="1">
        <f>inputs!D22</f>
        <v>1</v>
      </c>
      <c r="H14" s="1">
        <f>IF(G14=1,+inputs!$D$11,+IF(G14=2,+inputs!$D$12,+inputs!$D$13))</f>
        <v>4.0000000000000002E-4</v>
      </c>
      <c r="I14" s="1">
        <f t="shared" ca="1" si="0"/>
        <v>10.714285714285719</v>
      </c>
      <c r="J14" s="1">
        <f ca="1">(I13-I14)/inputs!$D$8*2/(1/H13+1/H14)</f>
        <v>1.1904761904761904E-3</v>
      </c>
      <c r="L14">
        <f t="shared" si="1"/>
        <v>1</v>
      </c>
      <c r="M14">
        <f t="shared" si="2"/>
        <v>0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5" x14ac:dyDescent="0.25">
      <c r="F15" s="1">
        <f>F16+inputs!$D$8</f>
        <v>25</v>
      </c>
      <c r="G15" s="1">
        <v>2</v>
      </c>
      <c r="H15" s="1">
        <f>IF(G15=1,+inputs!$D$11,+IF(G15=2,+inputs!$D$12,+inputs!$D$13))</f>
        <v>0.01</v>
      </c>
      <c r="I15" s="1">
        <f t="shared" ca="1" si="0"/>
        <v>2.9761904761904807</v>
      </c>
      <c r="J15" s="1">
        <f ca="1">(I14-I15)/inputs!$D$8*2/(1/H14+1/H15)</f>
        <v>1.1904761904761906E-3</v>
      </c>
      <c r="L15">
        <f t="shared" si="1"/>
        <v>0</v>
      </c>
      <c r="M15">
        <f t="shared" si="2"/>
        <v>1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5" x14ac:dyDescent="0.25">
      <c r="F16" s="1">
        <f>F17+inputs!$D$8</f>
        <v>20</v>
      </c>
      <c r="G16" s="1">
        <v>2</v>
      </c>
      <c r="H16" s="1">
        <f>IF(G16=1,+inputs!$D$11,+IF(G16=2,+inputs!$D$12,+inputs!$D$13))</f>
        <v>0.01</v>
      </c>
      <c r="I16" s="1">
        <f t="shared" ca="1" si="0"/>
        <v>2.3809523809523849</v>
      </c>
      <c r="J16" s="1">
        <f ca="1">(I15-I16)/inputs!$D$8*2/(1/H15+1/H16)</f>
        <v>1.1904761904761915E-3</v>
      </c>
      <c r="L16">
        <f t="shared" si="1"/>
        <v>0</v>
      </c>
      <c r="M16">
        <f t="shared" si="2"/>
        <v>1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5" x14ac:dyDescent="0.25">
      <c r="F17" s="1">
        <f>F18+inputs!$D$8</f>
        <v>15</v>
      </c>
      <c r="G17" s="1">
        <v>2</v>
      </c>
      <c r="H17" s="1">
        <f>IF(G17=1,+inputs!$D$11,+IF(G17=2,+inputs!$D$12,+inputs!$D$13))</f>
        <v>0.01</v>
      </c>
      <c r="I17" s="1">
        <f t="shared" ca="1" si="0"/>
        <v>1.7857142857142891</v>
      </c>
      <c r="J17" s="1">
        <f ca="1">(I16-I17)/inputs!$D$8*2/(1/H16+1/H17)</f>
        <v>1.1904761904761915E-3</v>
      </c>
      <c r="L17">
        <f t="shared" si="1"/>
        <v>0</v>
      </c>
      <c r="M17">
        <f t="shared" si="2"/>
        <v>1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5" x14ac:dyDescent="0.25">
      <c r="F18" s="1">
        <f>F19+inputs!$D$8</f>
        <v>10</v>
      </c>
      <c r="G18" s="1">
        <v>2</v>
      </c>
      <c r="H18" s="1">
        <f>IF(G18=1,+inputs!$D$11,+IF(G18=2,+inputs!$D$12,+inputs!$D$13))</f>
        <v>0.01</v>
      </c>
      <c r="I18" s="1">
        <f t="shared" ca="1" si="0"/>
        <v>1.1904761904761929</v>
      </c>
      <c r="J18" s="1">
        <f ca="1">(I17-I18)/inputs!$D$8*2/(1/H17+1/H18)</f>
        <v>1.1904761904761925E-3</v>
      </c>
      <c r="L18">
        <f t="shared" si="1"/>
        <v>0</v>
      </c>
      <c r="M18">
        <f t="shared" si="2"/>
        <v>1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5" x14ac:dyDescent="0.25">
      <c r="F19" s="1">
        <f>F20+inputs!$D$8</f>
        <v>5</v>
      </c>
      <c r="G19" s="1">
        <v>2</v>
      </c>
      <c r="H19" s="1">
        <f>IF(G19=1,+inputs!$D$11,+IF(G19=2,+inputs!$D$12,+inputs!$D$13))</f>
        <v>0.01</v>
      </c>
      <c r="I19" s="1">
        <f t="shared" ca="1" si="0"/>
        <v>0.59523809523809645</v>
      </c>
      <c r="J19" s="1">
        <f ca="1">(I18-I19)/inputs!$D$8*2/(1/H18+1/H19)</f>
        <v>1.190476190476193E-3</v>
      </c>
      <c r="L19">
        <f t="shared" si="1"/>
        <v>0</v>
      </c>
      <c r="M19">
        <f t="shared" si="2"/>
        <v>1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5" x14ac:dyDescent="0.25">
      <c r="F20" s="1">
        <f>inputs!D9</f>
        <v>0</v>
      </c>
      <c r="G20" s="1">
        <v>2</v>
      </c>
      <c r="H20" s="1">
        <f>IF(G20=1,+inputs!$D$11,+IF(G20=2,+inputs!$D$12,+inputs!$D$13))</f>
        <v>0.01</v>
      </c>
      <c r="I20" s="2">
        <f>inputs!D5</f>
        <v>0</v>
      </c>
      <c r="J20" s="1">
        <f ca="1">(I19-I20)/inputs!$D$8*2/(1/H19+1/H20)</f>
        <v>1.190476190476193E-3</v>
      </c>
      <c r="L20">
        <f t="shared" si="1"/>
        <v>0</v>
      </c>
      <c r="M20">
        <f t="shared" si="2"/>
        <v>1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2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1FA0-C15B-47E2-BD45-BA5083E6D7FE}">
  <dimension ref="B3:T31"/>
  <sheetViews>
    <sheetView tabSelected="1" workbookViewId="0">
      <selection activeCell="V52" sqref="V52"/>
    </sheetView>
  </sheetViews>
  <sheetFormatPr defaultColWidth="8.85546875" defaultRowHeight="12.75" x14ac:dyDescent="0.2"/>
  <cols>
    <col min="3" max="3" width="9" bestFit="1" customWidth="1"/>
    <col min="7" max="7" width="10.7109375" customWidth="1"/>
    <col min="8" max="8" width="6.7109375" customWidth="1"/>
  </cols>
  <sheetData>
    <row r="3" spans="2:20" ht="13.5" thickBot="1" x14ac:dyDescent="0.25"/>
    <row r="4" spans="2:20" ht="13.5" thickTop="1" x14ac:dyDescent="0.2">
      <c r="B4" s="29" t="s">
        <v>32</v>
      </c>
      <c r="C4" s="30"/>
      <c r="D4" s="31"/>
      <c r="Q4" s="13"/>
      <c r="R4" s="14"/>
      <c r="S4" s="14"/>
      <c r="T4" s="15"/>
    </row>
    <row r="5" spans="2:20" x14ac:dyDescent="0.2">
      <c r="B5" s="3"/>
      <c r="C5" s="4"/>
      <c r="D5" s="5"/>
      <c r="Q5" s="32" t="s">
        <v>33</v>
      </c>
      <c r="R5" s="33"/>
      <c r="S5" s="33"/>
      <c r="T5" s="34"/>
    </row>
    <row r="6" spans="2:20" x14ac:dyDescent="0.2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2">
      <c r="B7" s="3" t="s">
        <v>28</v>
      </c>
      <c r="C7" s="6">
        <v>1</v>
      </c>
      <c r="D7" s="7">
        <f>SUM(L9:L19)+0.5*(L8+L20)</f>
        <v>12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5" x14ac:dyDescent="0.25">
      <c r="B8" s="3" t="s">
        <v>29</v>
      </c>
      <c r="C8" s="6">
        <v>1</v>
      </c>
      <c r="D8" s="7">
        <f>SUM(M9:M19)+0.5*(M8+M20)</f>
        <v>0</v>
      </c>
      <c r="F8" s="1">
        <f>F9+inputs!$D$8</f>
        <v>60</v>
      </c>
      <c r="G8" s="1">
        <f>inputs!D16</f>
        <v>1</v>
      </c>
      <c r="H8" s="24">
        <v>1</v>
      </c>
      <c r="I8" s="2">
        <v>60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5" x14ac:dyDescent="0.25">
      <c r="B9" s="3" t="s">
        <v>30</v>
      </c>
      <c r="C9" s="6">
        <v>1</v>
      </c>
      <c r="D9" s="7">
        <f>SUM(N9:N19)+0.5*(N8+N20)</f>
        <v>0</v>
      </c>
      <c r="F9" s="1">
        <f>F10+inputs!$D$8</f>
        <v>55</v>
      </c>
      <c r="G9" s="1">
        <f>inputs!D17</f>
        <v>1</v>
      </c>
      <c r="H9" s="24">
        <v>1</v>
      </c>
      <c r="I9" s="1">
        <f t="shared" ref="I9:I19" ca="1" si="0">(I8*2/(1/H8+1/H9)+I10*2/(1/H9+1/H10))/(2/(1/H8+1/H9)+2/(1/H9+1/H10))</f>
        <v>55.000000000000014</v>
      </c>
      <c r="J9" s="22">
        <f ca="1">(I8-I9)/inputs!$D$8*2/(1/H8+1/H9)</f>
        <v>0.99999999999999711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5" x14ac:dyDescent="0.25">
      <c r="B10" s="3"/>
      <c r="C10" s="6"/>
      <c r="D10" s="7"/>
      <c r="F10" s="1">
        <f>F11+inputs!$D$8</f>
        <v>50</v>
      </c>
      <c r="G10" s="1">
        <f>inputs!D18</f>
        <v>1</v>
      </c>
      <c r="H10" s="24">
        <v>1</v>
      </c>
      <c r="I10" s="1">
        <f t="shared" ca="1" si="0"/>
        <v>50.000000000000028</v>
      </c>
      <c r="J10" s="22">
        <f ca="1">(I9-I10)/inputs!$D$8*2/(1/H9+1/H10)</f>
        <v>0.99999999999999711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5" x14ac:dyDescent="0.25">
      <c r="B11" s="3" t="s">
        <v>8</v>
      </c>
      <c r="C11" s="6">
        <f>SUM(D7:D9)/(D7/C7+D8/C8+D9/C9)</f>
        <v>1</v>
      </c>
      <c r="D11" s="7"/>
      <c r="F11" s="1">
        <f>F12+inputs!$D$8</f>
        <v>45</v>
      </c>
      <c r="G11" s="1">
        <f>inputs!D19</f>
        <v>1</v>
      </c>
      <c r="H11" s="24">
        <v>1</v>
      </c>
      <c r="I11" s="1">
        <f t="shared" ca="1" si="0"/>
        <v>45.000000000000036</v>
      </c>
      <c r="J11" s="22">
        <f ca="1">(I10-I11)/inputs!$D$8*2/(1/H10+1/H11)</f>
        <v>0.99999999999999856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5.75" thickBot="1" x14ac:dyDescent="0.3">
      <c r="B12" s="8" t="s">
        <v>7</v>
      </c>
      <c r="C12" s="23">
        <f>C11*(I8-I20)/(F8-F20)</f>
        <v>1</v>
      </c>
      <c r="D12" s="10"/>
      <c r="F12" s="1">
        <f>F13+inputs!$D$8</f>
        <v>40</v>
      </c>
      <c r="G12" s="1">
        <f>inputs!D20</f>
        <v>1</v>
      </c>
      <c r="H12" s="24">
        <v>1</v>
      </c>
      <c r="I12" s="1">
        <f t="shared" ca="1" si="0"/>
        <v>40.000000000000043</v>
      </c>
      <c r="J12" s="22">
        <f ca="1">(I11-I12)/inputs!$D$8*2/(1/H11+1/H12)</f>
        <v>0.99999999999999856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5.75" thickTop="1" x14ac:dyDescent="0.25">
      <c r="F13" s="1">
        <f>F14+inputs!$D$8</f>
        <v>35</v>
      </c>
      <c r="G13" s="1">
        <f>inputs!D21</f>
        <v>1</v>
      </c>
      <c r="H13" s="24">
        <v>1</v>
      </c>
      <c r="I13" s="1">
        <f t="shared" ca="1" si="0"/>
        <v>35.000000000000043</v>
      </c>
      <c r="J13" s="22">
        <f ca="1">(I12-I13)/inputs!$D$8*2/(1/H12+1/H13)</f>
        <v>1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5" x14ac:dyDescent="0.25">
      <c r="F14" s="1">
        <f>F15+inputs!$D$8</f>
        <v>30</v>
      </c>
      <c r="G14" s="1">
        <f>inputs!D22</f>
        <v>1</v>
      </c>
      <c r="H14" s="24">
        <v>1</v>
      </c>
      <c r="I14" s="1">
        <f t="shared" ca="1" si="0"/>
        <v>30.000000000000043</v>
      </c>
      <c r="J14" s="22">
        <f ca="1">(I13-I14)/inputs!$D$8*2/(1/H13+1/H14)</f>
        <v>1</v>
      </c>
      <c r="L14">
        <f t="shared" si="1"/>
        <v>1</v>
      </c>
      <c r="M14">
        <f t="shared" si="2"/>
        <v>0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5" x14ac:dyDescent="0.25">
      <c r="F15" s="1">
        <f>F16+inputs!$D$8</f>
        <v>25</v>
      </c>
      <c r="G15" s="1">
        <f>inputs!D23</f>
        <v>1</v>
      </c>
      <c r="H15" s="24">
        <v>1</v>
      </c>
      <c r="I15" s="1">
        <f t="shared" ca="1" si="0"/>
        <v>25.000000000000039</v>
      </c>
      <c r="J15" s="22">
        <f ca="1">(I14-I15)/inputs!$D$8*2/(1/H14+1/H15)</f>
        <v>1.0000000000000007</v>
      </c>
      <c r="L15">
        <f t="shared" si="1"/>
        <v>1</v>
      </c>
      <c r="M15">
        <f t="shared" si="2"/>
        <v>0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5" x14ac:dyDescent="0.25">
      <c r="F16" s="1">
        <f>F17+inputs!$D$8</f>
        <v>20</v>
      </c>
      <c r="G16" s="1">
        <f>inputs!D24</f>
        <v>1</v>
      </c>
      <c r="H16" s="24">
        <v>1</v>
      </c>
      <c r="I16" s="1">
        <f t="shared" ca="1" si="0"/>
        <v>20.000000000000036</v>
      </c>
      <c r="J16" s="22">
        <f ca="1">(I15-I16)/inputs!$D$8*2/(1/H15+1/H16)</f>
        <v>1.0000000000000007</v>
      </c>
      <c r="L16">
        <f t="shared" si="1"/>
        <v>1</v>
      </c>
      <c r="M16">
        <f t="shared" si="2"/>
        <v>0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5" x14ac:dyDescent="0.25">
      <c r="F17" s="1">
        <f>F18+inputs!$D$8</f>
        <v>15</v>
      </c>
      <c r="G17" s="1">
        <f>inputs!D25</f>
        <v>1</v>
      </c>
      <c r="H17" s="24">
        <v>1</v>
      </c>
      <c r="I17" s="1">
        <f t="shared" ca="1" si="0"/>
        <v>15.000000000000028</v>
      </c>
      <c r="J17" s="22">
        <f ca="1">(I16-I17)/inputs!$D$8*2/(1/H16+1/H17)</f>
        <v>1.0000000000000013</v>
      </c>
      <c r="L17">
        <f t="shared" si="1"/>
        <v>1</v>
      </c>
      <c r="M17">
        <f t="shared" si="2"/>
        <v>0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5" x14ac:dyDescent="0.25">
      <c r="F18" s="1">
        <f>F19+inputs!$D$8</f>
        <v>10</v>
      </c>
      <c r="G18" s="1">
        <f>inputs!D26</f>
        <v>1</v>
      </c>
      <c r="H18" s="24">
        <v>1</v>
      </c>
      <c r="I18" s="1">
        <f t="shared" ca="1" si="0"/>
        <v>10.00000000000002</v>
      </c>
      <c r="J18" s="22">
        <f ca="1">(I17-I18)/inputs!$D$8*2/(1/H17+1/H18)</f>
        <v>1.0000000000000018</v>
      </c>
      <c r="L18">
        <f t="shared" si="1"/>
        <v>1</v>
      </c>
      <c r="M18">
        <f t="shared" si="2"/>
        <v>0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5" x14ac:dyDescent="0.25">
      <c r="F19" s="1">
        <f>F20+inputs!$D$8</f>
        <v>5</v>
      </c>
      <c r="G19" s="1">
        <f>inputs!D27</f>
        <v>1</v>
      </c>
      <c r="H19" s="24">
        <v>1</v>
      </c>
      <c r="I19" s="1">
        <f t="shared" ca="1" si="0"/>
        <v>5.0000000000000098</v>
      </c>
      <c r="J19" s="22">
        <f ca="1">(I18-I19)/inputs!$D$8*2/(1/H18+1/H19)</f>
        <v>1.000000000000002</v>
      </c>
      <c r="L19">
        <f t="shared" si="1"/>
        <v>1</v>
      </c>
      <c r="M19">
        <f t="shared" si="2"/>
        <v>0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5" x14ac:dyDescent="0.25">
      <c r="F20" s="1">
        <f>inputs!D9</f>
        <v>0</v>
      </c>
      <c r="G20" s="1">
        <f>inputs!D28</f>
        <v>1</v>
      </c>
      <c r="H20" s="24">
        <v>1</v>
      </c>
      <c r="I20" s="2">
        <v>0</v>
      </c>
      <c r="J20" s="22">
        <f ca="1">(I19-I20)/inputs!$D$8*2/(1/H19+1/H20)</f>
        <v>1.000000000000002</v>
      </c>
      <c r="L20">
        <f t="shared" si="1"/>
        <v>1</v>
      </c>
      <c r="M20">
        <f t="shared" si="2"/>
        <v>0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2">
      <c r="P31" s="11"/>
    </row>
  </sheetData>
  <mergeCells count="2">
    <mergeCell ref="B4:D4"/>
    <mergeCell ref="Q5:T5"/>
  </mergeCell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BB39-6ADA-49F6-933B-F3F429707484}">
  <dimension ref="B3:T31"/>
  <sheetViews>
    <sheetView workbookViewId="0">
      <selection activeCell="B4" sqref="B4:J20"/>
    </sheetView>
  </sheetViews>
  <sheetFormatPr defaultColWidth="8.85546875" defaultRowHeight="12.75" x14ac:dyDescent="0.2"/>
  <cols>
    <col min="3" max="3" width="9" bestFit="1" customWidth="1"/>
    <col min="7" max="7" width="10.7109375" customWidth="1"/>
    <col min="8" max="8" width="6.7109375" customWidth="1"/>
  </cols>
  <sheetData>
    <row r="3" spans="2:20" ht="13.5" thickBot="1" x14ac:dyDescent="0.25"/>
    <row r="4" spans="2:20" ht="13.5" thickTop="1" x14ac:dyDescent="0.2">
      <c r="B4" s="29" t="s">
        <v>32</v>
      </c>
      <c r="C4" s="30"/>
      <c r="D4" s="31"/>
      <c r="Q4" s="13"/>
      <c r="R4" s="14"/>
      <c r="S4" s="14"/>
      <c r="T4" s="15"/>
    </row>
    <row r="5" spans="2:20" x14ac:dyDescent="0.2">
      <c r="B5" s="3"/>
      <c r="C5" s="4"/>
      <c r="D5" s="5"/>
      <c r="Q5" s="32" t="s">
        <v>33</v>
      </c>
      <c r="R5" s="33"/>
      <c r="S5" s="33"/>
      <c r="T5" s="34"/>
    </row>
    <row r="6" spans="2:20" x14ac:dyDescent="0.2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2">
      <c r="B7" s="3" t="s">
        <v>28</v>
      </c>
      <c r="C7" s="28">
        <v>0.01</v>
      </c>
      <c r="D7" s="7">
        <v>4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5" x14ac:dyDescent="0.25">
      <c r="B8" s="3" t="s">
        <v>29</v>
      </c>
      <c r="C8" s="6">
        <v>0.1</v>
      </c>
      <c r="D8" s="7">
        <v>4</v>
      </c>
      <c r="F8" s="1">
        <f>F9+inputs!$D$8</f>
        <v>60</v>
      </c>
      <c r="G8" s="1">
        <f>inputs!D16</f>
        <v>1</v>
      </c>
      <c r="H8" s="26">
        <v>0.01</v>
      </c>
      <c r="I8" s="2">
        <v>60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5" x14ac:dyDescent="0.25">
      <c r="B9" s="3" t="s">
        <v>30</v>
      </c>
      <c r="C9" s="6">
        <v>1</v>
      </c>
      <c r="D9" s="7">
        <v>5</v>
      </c>
      <c r="F9" s="1">
        <f>F10+inputs!$D$8</f>
        <v>55</v>
      </c>
      <c r="G9" s="1">
        <f>inputs!D17</f>
        <v>1</v>
      </c>
      <c r="H9" s="26">
        <v>0.01</v>
      </c>
      <c r="I9" s="1">
        <f t="shared" ref="I9:I19" ca="1" si="0">(I8*2/(1/H8+1/H9)+I10*2/(1/H9+1/H10))/(2/(1/H8+1/H9)+2/(1/H9+1/H10))</f>
        <v>44.790615159008773</v>
      </c>
      <c r="J9" s="25">
        <f ca="1">(I8-I9)/inputs!$D$8*2/(1/H8+1/H9)</f>
        <v>3.0418769681982455E-2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5" x14ac:dyDescent="0.25">
      <c r="B10" s="3"/>
      <c r="C10" s="6"/>
      <c r="D10" s="7"/>
      <c r="F10" s="1">
        <f>F11+inputs!$D$8</f>
        <v>50</v>
      </c>
      <c r="G10" s="1">
        <f>inputs!D18</f>
        <v>1</v>
      </c>
      <c r="H10" s="26">
        <v>0.01</v>
      </c>
      <c r="I10" s="1">
        <f t="shared" ca="1" si="0"/>
        <v>29.581282970020549</v>
      </c>
      <c r="J10" s="25">
        <f ca="1">(I9-I10)/inputs!$D$8*2/(1/H9+1/H10)</f>
        <v>3.041866437797645E-2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5" x14ac:dyDescent="0.25">
      <c r="B11" s="3" t="s">
        <v>8</v>
      </c>
      <c r="C11" s="28">
        <f>SUM(D7:D9)/(D7/C7+D8/C8+D9/C9)</f>
        <v>2.9213483146067417E-2</v>
      </c>
      <c r="D11" s="7"/>
      <c r="F11" s="1">
        <f>F12+inputs!$D$8</f>
        <v>45</v>
      </c>
      <c r="G11" s="1">
        <f>inputs!D19</f>
        <v>1</v>
      </c>
      <c r="H11" s="26">
        <v>0.01</v>
      </c>
      <c r="I11" s="1">
        <f t="shared" ca="1" si="0"/>
        <v>14.372019066824675</v>
      </c>
      <c r="J11" s="25">
        <f ca="1">(I10-I11)/inputs!$D$8*2/(1/H10+1/H11)</f>
        <v>3.0418527806391746E-2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5.75" thickBot="1" x14ac:dyDescent="0.3">
      <c r="B12" s="8" t="s">
        <v>7</v>
      </c>
      <c r="C12" s="27">
        <f>C11*(I8-I20)/(F8-F20)</f>
        <v>2.9213483146067417E-2</v>
      </c>
      <c r="D12" s="10"/>
      <c r="F12" s="1">
        <f>F13+inputs!$D$8</f>
        <v>40</v>
      </c>
      <c r="G12" s="1">
        <v>2</v>
      </c>
      <c r="H12" s="26">
        <v>0.1</v>
      </c>
      <c r="I12" s="1">
        <f t="shared" ca="1" si="0"/>
        <v>6.0069929991171582</v>
      </c>
      <c r="J12" s="25">
        <f ca="1">(I11-I12)/inputs!$D$8*2/(1/H11+1/H12)</f>
        <v>3.0418276609845522E-2</v>
      </c>
      <c r="L12">
        <f t="shared" si="1"/>
        <v>0</v>
      </c>
      <c r="M12">
        <f t="shared" si="2"/>
        <v>1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5.75" thickTop="1" x14ac:dyDescent="0.25">
      <c r="F13" s="1">
        <f>F14+inputs!$D$8</f>
        <v>35</v>
      </c>
      <c r="G13" s="1">
        <v>2</v>
      </c>
      <c r="H13" s="26">
        <v>0.1</v>
      </c>
      <c r="I13" s="1">
        <f ca="1">(I12*2/(1/H12+1/H13)+I14*2/(1/H13+1/H14))/(2/(1/H12+1/H13)+2/(1/H13+1/H14))</f>
        <v>4.4861413649142756</v>
      </c>
      <c r="J13" s="25">
        <f ca="1">(I12-I13)/inputs!$D$8*2/(1/H12+1/H13)</f>
        <v>3.0417032684057654E-2</v>
      </c>
      <c r="L13">
        <f t="shared" si="1"/>
        <v>0</v>
      </c>
      <c r="M13">
        <f t="shared" si="2"/>
        <v>1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5" x14ac:dyDescent="0.25">
      <c r="F14" s="1">
        <f>F15+inputs!$D$8</f>
        <v>30</v>
      </c>
      <c r="G14" s="1">
        <v>2</v>
      </c>
      <c r="H14" s="26">
        <v>0.1</v>
      </c>
      <c r="I14" s="1">
        <f t="shared" ca="1" si="0"/>
        <v>2.9653394300543767</v>
      </c>
      <c r="J14" s="25">
        <f ca="1">(I13-I14)/inputs!$D$8*2/(1/H13+1/H14)</f>
        <v>3.0416038697197979E-2</v>
      </c>
      <c r="L14">
        <f t="shared" si="1"/>
        <v>0</v>
      </c>
      <c r="M14">
        <f t="shared" si="2"/>
        <v>1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5" x14ac:dyDescent="0.25">
      <c r="F15" s="1">
        <f>F16+inputs!$D$8</f>
        <v>25</v>
      </c>
      <c r="G15" s="1">
        <v>2</v>
      </c>
      <c r="H15" s="26">
        <v>0.1</v>
      </c>
      <c r="I15" s="1">
        <f t="shared" ca="1" si="0"/>
        <v>1.4445709225494243</v>
      </c>
      <c r="J15" s="25">
        <f ca="1">(I14-I15)/inputs!$D$8*2/(1/H14+1/H15)</f>
        <v>3.0415370150099048E-2</v>
      </c>
      <c r="L15">
        <f t="shared" si="1"/>
        <v>0</v>
      </c>
      <c r="M15">
        <f t="shared" si="2"/>
        <v>1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5" x14ac:dyDescent="0.25">
      <c r="F16" s="1">
        <f>F17+inputs!$D$8</f>
        <v>20</v>
      </c>
      <c r="G16" s="1">
        <v>3</v>
      </c>
      <c r="H16" s="26">
        <v>1</v>
      </c>
      <c r="I16" s="1">
        <f t="shared" ca="1" si="0"/>
        <v>0.60817023793708014</v>
      </c>
      <c r="J16" s="25">
        <f ca="1">(I15-I16)/inputs!$D$8*2/(1/H15+1/H16)</f>
        <v>3.0414570349539791E-2</v>
      </c>
      <c r="L16">
        <f t="shared" si="1"/>
        <v>0</v>
      </c>
      <c r="M16">
        <f t="shared" si="2"/>
        <v>0</v>
      </c>
      <c r="N16">
        <f t="shared" si="3"/>
        <v>1</v>
      </c>
      <c r="Q16" s="16">
        <v>9</v>
      </c>
      <c r="R16" s="6" t="s">
        <v>23</v>
      </c>
      <c r="S16" s="18"/>
      <c r="T16" s="17">
        <v>9</v>
      </c>
    </row>
    <row r="17" spans="6:20" ht="15" x14ac:dyDescent="0.25">
      <c r="F17" s="1">
        <f>F18+inputs!$D$8</f>
        <v>15</v>
      </c>
      <c r="G17" s="1">
        <v>3</v>
      </c>
      <c r="H17" s="26">
        <v>1</v>
      </c>
      <c r="I17" s="1">
        <f t="shared" ca="1" si="0"/>
        <v>0.45611528163551807</v>
      </c>
      <c r="J17" s="25">
        <f ca="1">(I16-I17)/inputs!$D$8*2/(1/H16+1/H17)</f>
        <v>3.0410991260312416E-2</v>
      </c>
      <c r="L17">
        <f t="shared" si="1"/>
        <v>0</v>
      </c>
      <c r="M17">
        <f t="shared" si="2"/>
        <v>0</v>
      </c>
      <c r="N17">
        <f t="shared" si="3"/>
        <v>1</v>
      </c>
      <c r="Q17" s="16">
        <v>10</v>
      </c>
      <c r="R17" s="6" t="s">
        <v>23</v>
      </c>
      <c r="S17" s="18"/>
      <c r="T17" s="17">
        <v>10</v>
      </c>
    </row>
    <row r="18" spans="6:20" ht="15" x14ac:dyDescent="0.25">
      <c r="F18" s="1">
        <f>F19+inputs!$D$8</f>
        <v>10</v>
      </c>
      <c r="G18" s="1">
        <v>3</v>
      </c>
      <c r="H18" s="26">
        <v>1</v>
      </c>
      <c r="I18" s="1">
        <f t="shared" ca="1" si="0"/>
        <v>0.30407272215124803</v>
      </c>
      <c r="J18" s="25">
        <f ca="1">(I17-I18)/inputs!$D$8*2/(1/H17+1/H18)</f>
        <v>3.0408511896854007E-2</v>
      </c>
      <c r="L18">
        <f t="shared" si="1"/>
        <v>0</v>
      </c>
      <c r="M18">
        <f t="shared" si="2"/>
        <v>0</v>
      </c>
      <c r="N18">
        <f t="shared" si="3"/>
        <v>1</v>
      </c>
      <c r="Q18" s="16">
        <v>11</v>
      </c>
      <c r="R18" s="6" t="s">
        <v>23</v>
      </c>
      <c r="S18" s="18"/>
      <c r="T18" s="17">
        <v>11</v>
      </c>
    </row>
    <row r="19" spans="6:20" ht="15" x14ac:dyDescent="0.25">
      <c r="F19" s="1">
        <f>F20+inputs!$D$8</f>
        <v>5</v>
      </c>
      <c r="G19" s="1">
        <v>3</v>
      </c>
      <c r="H19" s="26">
        <v>1</v>
      </c>
      <c r="I19" s="1">
        <f t="shared" ca="1" si="0"/>
        <v>0.15203636107562402</v>
      </c>
      <c r="J19" s="25">
        <f ca="1">(I18-I19)/inputs!$D$8*2/(1/H18+1/H19)</f>
        <v>3.0407272215124802E-2</v>
      </c>
      <c r="L19">
        <f t="shared" si="1"/>
        <v>0</v>
      </c>
      <c r="M19">
        <f t="shared" si="2"/>
        <v>0</v>
      </c>
      <c r="N19">
        <f t="shared" si="3"/>
        <v>1</v>
      </c>
      <c r="Q19" s="16">
        <v>12</v>
      </c>
      <c r="R19" s="6" t="s">
        <v>23</v>
      </c>
      <c r="S19" s="18"/>
      <c r="T19" s="17">
        <v>12</v>
      </c>
    </row>
    <row r="20" spans="6:20" ht="15" x14ac:dyDescent="0.25">
      <c r="F20" s="1">
        <f>inputs!D9</f>
        <v>0</v>
      </c>
      <c r="G20" s="1">
        <v>3</v>
      </c>
      <c r="H20" s="26">
        <v>1</v>
      </c>
      <c r="I20" s="2">
        <v>0</v>
      </c>
      <c r="J20" s="25">
        <f ca="1">(I19-I20)/inputs!$D$8*2/(1/H19+1/H20)</f>
        <v>3.0407272215124802E-2</v>
      </c>
      <c r="L20">
        <f t="shared" si="1"/>
        <v>0</v>
      </c>
      <c r="M20">
        <f t="shared" si="2"/>
        <v>0</v>
      </c>
      <c r="N20">
        <f t="shared" si="3"/>
        <v>1</v>
      </c>
      <c r="Q20" s="19">
        <v>13</v>
      </c>
      <c r="R20" s="12" t="s">
        <v>23</v>
      </c>
      <c r="S20" s="20"/>
      <c r="T20" s="21">
        <v>13</v>
      </c>
    </row>
    <row r="31" spans="6:20" x14ac:dyDescent="0.2">
      <c r="P31" s="11"/>
    </row>
  </sheetData>
  <mergeCells count="2">
    <mergeCell ref="B4:D4"/>
    <mergeCell ref="Q5:T5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model and key plot</vt:lpstr>
      <vt:lpstr>homogeneous column</vt:lpstr>
      <vt:lpstr>heterogeneous column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Gillian Noonan</cp:lastModifiedBy>
  <dcterms:created xsi:type="dcterms:W3CDTF">2002-08-06T22:40:09Z</dcterms:created>
  <dcterms:modified xsi:type="dcterms:W3CDTF">2021-01-19T02:51:52Z</dcterms:modified>
</cp:coreProperties>
</file>