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wpc\iCloudDrive\PhD UofA\1 Courses\1 Spring 2021\HWRS 582 Ground water modeling\hw-ldelafue\HW1\"/>
    </mc:Choice>
  </mc:AlternateContent>
  <xr:revisionPtr revIDLastSave="0" documentId="13_ncr:1_{48A91094-08CA-4839-9208-A1C0F4EB5E88}" xr6:coauthVersionLast="46" xr6:coauthVersionMax="46" xr10:uidLastSave="{00000000-0000-0000-0000-000000000000}"/>
  <bookViews>
    <workbookView xWindow="53805" yWindow="3735" windowWidth="7500" windowHeight="717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10" i="1" l="1"/>
  <c r="X10" i="1" s="1"/>
  <c r="G9" i="1"/>
  <c r="H9" i="1" s="1"/>
  <c r="G10" i="1"/>
  <c r="M10" i="1" s="1"/>
  <c r="G11" i="1"/>
  <c r="N11" i="1" s="1"/>
  <c r="G12" i="1"/>
  <c r="H12" i="1" s="1"/>
  <c r="G13" i="1"/>
  <c r="N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N19" i="1" s="1"/>
  <c r="G20" i="1"/>
  <c r="H20" i="1" s="1"/>
  <c r="G8" i="1"/>
  <c r="H8" i="1" s="1"/>
  <c r="I8" i="1"/>
  <c r="N10" i="1"/>
  <c r="L10" i="1"/>
  <c r="L13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L17" i="1" l="1"/>
  <c r="N17" i="1"/>
  <c r="L14" i="1"/>
  <c r="N14" i="1"/>
  <c r="M19" i="1"/>
  <c r="L19" i="1"/>
  <c r="M15" i="1"/>
  <c r="M13" i="1"/>
  <c r="H13" i="1"/>
  <c r="L11" i="1"/>
  <c r="H11" i="1"/>
  <c r="L9" i="1"/>
  <c r="L18" i="1"/>
  <c r="M17" i="1"/>
  <c r="M14" i="1"/>
  <c r="H10" i="1"/>
  <c r="M18" i="1"/>
  <c r="N18" i="1"/>
  <c r="N9" i="1"/>
  <c r="M9" i="1"/>
  <c r="H19" i="1"/>
  <c r="L15" i="1"/>
  <c r="N15" i="1"/>
  <c r="M11" i="1"/>
  <c r="L20" i="1"/>
  <c r="L16" i="1"/>
  <c r="L12" i="1"/>
  <c r="M20" i="1"/>
  <c r="M16" i="1"/>
  <c r="M12" i="1"/>
  <c r="N20" i="1"/>
  <c r="N16" i="1"/>
  <c r="N12" i="1"/>
  <c r="N8" i="1"/>
  <c r="M8" i="1"/>
  <c r="L8" i="1"/>
  <c r="D7" i="1" l="1"/>
  <c r="D9" i="1"/>
  <c r="D8" i="1"/>
  <c r="C11" i="1" l="1"/>
  <c r="C12" i="1" s="1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<sst xmlns="http://schemas.openxmlformats.org/spreadsheetml/2006/main" count="54" uniqueCount="37">
  <si>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</si>
  <si>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</si>
  <si>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</si>
  <si>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</si>
  <si>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</si>
  <si>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</si>
  <si>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</si>
  <si>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</si>
  <si>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</si>
  <si>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</si>
  <si>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</si>
  <si>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</si>
  <si>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</si>
  <si>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</si>
  <si>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</si>
  <si>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</si>
  <si>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</si>
  <si>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</si>
  <si>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</si>
  <si>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</si>
  <si>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</si>
  <si>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</si>
  <si>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</si>
  <si>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</si>
  <si>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</si>
  <si>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</si>
  <si>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</si>
  <si>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</si>
  <si>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</si>
  <si>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</si>
  <si>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</si>
  <si>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</si>
  <si>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</si>
  <si>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</si>
  <si>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</si>
  <si>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Name:</t>
  </si>
  <si>
    <t>Luis De la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</si>
</sst>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2" fontId="2" fillId="3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0.00</c:formatCode>
                <c:ptCount val="13"/>
                <c:pt idx="0">
                  <c:v>100</c:v>
                </c:pt>
                <c:pt idx="1">
                  <c:v>96.081790436579581</c:v>
                </c:pt>
                <c:pt idx="2">
                  <c:v>92.163215304030459</c:v>
                </c:pt>
                <c:pt idx="3">
                  <c:v>88.244131592546211</c:v>
                </c:pt>
                <c:pt idx="4">
                  <c:v>84.324431745688983</c:v>
                </c:pt>
                <c:pt idx="5">
                  <c:v>80.404047587796086</c:v>
                </c:pt>
                <c:pt idx="6">
                  <c:v>76.482951893954791</c:v>
                </c:pt>
                <c:pt idx="7">
                  <c:v>72.561157644700032</c:v>
                </c:pt>
                <c:pt idx="8">
                  <c:v>62.756042170976158</c:v>
                </c:pt>
                <c:pt idx="9">
                  <c:v>47.067365789301668</c:v>
                </c:pt>
                <c:pt idx="10">
                  <c:v>31.378355246557629</c:v>
                </c:pt>
                <c:pt idx="11">
                  <c:v>15.689177623278812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0.00000</c:formatCode>
                <c:ptCount val="13"/>
                <c:pt idx="1">
                  <c:v>3.134567650736335E-4</c:v>
                </c:pt>
                <c:pt idx="2">
                  <c:v>3.1348601060392982E-4</c:v>
                </c:pt>
                <c:pt idx="3">
                  <c:v>3.1352669691873985E-4</c:v>
                </c:pt>
                <c:pt idx="4">
                  <c:v>3.1357598774857821E-4</c:v>
                </c:pt>
                <c:pt idx="5">
                  <c:v>3.1363073263143178E-4</c:v>
                </c:pt>
                <c:pt idx="6">
                  <c:v>3.136876555073036E-4</c:v>
                </c:pt>
                <c:pt idx="7">
                  <c:v>3.1374353994038072E-4</c:v>
                </c:pt>
                <c:pt idx="8">
                  <c:v>3.1376369515916395E-4</c:v>
                </c:pt>
                <c:pt idx="9">
                  <c:v>3.1377352763348984E-4</c:v>
                </c:pt>
                <c:pt idx="10">
                  <c:v>3.137802108548808E-4</c:v>
                </c:pt>
                <c:pt idx="11">
                  <c:v>3.1378355246557631E-4</c:v>
                </c:pt>
                <c:pt idx="12">
                  <c:v>3.1378355246557626E-4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20</xdr:row>
      <xdr:rowOff>115719</xdr:rowOff>
    </xdr:from>
    <xdr:to>
      <xdr:col>8</xdr:col>
      <xdr:colOff>240628</xdr:colOff>
      <xdr:row>38</xdr:row>
      <xdr:rowOff>18751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436581</xdr:colOff>
      <xdr:row>21</xdr:row>
      <xdr:rowOff>47289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10107257" y="374523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8</xdr:col>
      <xdr:colOff>414617</xdr:colOff>
      <xdr:row>20</xdr:row>
      <xdr:rowOff>107576</xdr:rowOff>
    </xdr:from>
    <xdr:to>
      <xdr:col>16</xdr:col>
      <xdr:colOff>27716</xdr:colOff>
      <xdr:row>38</xdr:row>
      <xdr:rowOff>12961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24" sqref="D24"/>
    </sheetView>
  </sheetViews>
  <sheetFormatPr baseColWidth="10" defaultColWidth="8.886718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1</v>
      </c>
      <c r="E23" s="1">
        <f t="shared" si="0"/>
        <v>4.0000000000000002E-4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0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31"/>
  <sheetViews>
    <sheetView tabSelected="1" topLeftCell="B4" zoomScale="85" zoomScaleNormal="85" workbookViewId="0">
      <selection activeCell="G20" sqref="G20"/>
    </sheetView>
  </sheetViews>
  <sheetFormatPr baseColWidth="10" defaultColWidth="8.886718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4" ht="13.8" thickBot="1" x14ac:dyDescent="0.3">
      <c r="F3" s="23" t="s">
        <v>35</v>
      </c>
      <c r="G3" s="23" t="s">
        <v>36</v>
      </c>
    </row>
    <row r="4" spans="2:24" ht="13.8" thickTop="1" x14ac:dyDescent="0.25">
      <c r="B4" s="26" t="s">
        <v>32</v>
      </c>
      <c r="C4" s="27"/>
      <c r="D4" s="28"/>
      <c r="Q4" s="12"/>
      <c r="R4" s="13"/>
      <c r="S4" s="13"/>
      <c r="T4" s="14"/>
    </row>
    <row r="5" spans="2:24" x14ac:dyDescent="0.25">
      <c r="B5" s="2"/>
      <c r="C5" s="3"/>
      <c r="D5" s="4"/>
      <c r="Q5" s="29" t="s">
        <v>33</v>
      </c>
      <c r="R5" s="30"/>
      <c r="S5" s="30"/>
      <c r="T5" s="31"/>
    </row>
    <row r="6" spans="2:24" x14ac:dyDescent="0.25">
      <c r="B6" s="2"/>
      <c r="C6" s="3" t="s">
        <v>12</v>
      </c>
      <c r="D6" s="4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5"/>
      <c r="R6" s="5"/>
      <c r="S6" s="5"/>
      <c r="T6" s="16"/>
    </row>
    <row r="7" spans="2:24" x14ac:dyDescent="0.25">
      <c r="B7" s="2" t="s">
        <v>28</v>
      </c>
      <c r="C7" s="5">
        <v>4.0000000000000002E-4</v>
      </c>
      <c r="D7" s="6">
        <f>SUM(L9:L19)+0.5*(L8+L20)</f>
        <v>7.5</v>
      </c>
      <c r="F7" s="1"/>
      <c r="G7" s="1"/>
      <c r="H7" s="1"/>
      <c r="I7" s="1"/>
      <c r="J7" s="1"/>
      <c r="Q7" s="15"/>
      <c r="R7" s="5" t="s">
        <v>24</v>
      </c>
      <c r="S7" s="5" t="s">
        <v>25</v>
      </c>
      <c r="T7" s="16"/>
    </row>
    <row r="8" spans="2:24" ht="14.4" x14ac:dyDescent="0.3">
      <c r="B8" s="2" t="s">
        <v>29</v>
      </c>
      <c r="C8" s="5">
        <v>0.01</v>
      </c>
      <c r="D8" s="6">
        <f>SUM(M9:M19)+0.5*(M8+M20)</f>
        <v>0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1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5">
        <v>1</v>
      </c>
      <c r="R8" s="5" t="s">
        <v>23</v>
      </c>
      <c r="S8" s="17"/>
      <c r="T8" s="16">
        <v>1</v>
      </c>
    </row>
    <row r="9" spans="2:24" ht="14.4" x14ac:dyDescent="0.3">
      <c r="B9" s="2" t="s">
        <v>30</v>
      </c>
      <c r="C9" s="5">
        <v>1E-4</v>
      </c>
      <c r="D9" s="6">
        <f>SUM(N9:N19)+0.5*(N8+N20)</f>
        <v>4.5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22">
        <f ca="1">(I8*2/(1/H8+1/H9)+I10*2/(1/H9+1/H10))/(2/(1/H8+1/H9)+2/(1/H9+1/H10))</f>
        <v>96.081790436579581</v>
      </c>
      <c r="J9" s="24">
        <f ca="1">(I8-I9)/inputs!$D$8*2/(1/H8+1/H9)</f>
        <v>3.134567650736335E-4</v>
      </c>
      <c r="L9">
        <f t="shared" ref="L9:L20" si="0">IF($G9=1,1,0)</f>
        <v>1</v>
      </c>
      <c r="M9">
        <f t="shared" ref="M9:M20" si="1">IF($G9=2,1,0)</f>
        <v>0</v>
      </c>
      <c r="N9">
        <f t="shared" ref="N9:N20" si="2">IF($G9=3,1,0)</f>
        <v>0</v>
      </c>
      <c r="Q9" s="15">
        <v>2</v>
      </c>
      <c r="R9" s="5" t="s">
        <v>23</v>
      </c>
      <c r="S9" s="17"/>
      <c r="T9" s="16">
        <v>2</v>
      </c>
    </row>
    <row r="10" spans="2:24" ht="14.4" x14ac:dyDescent="0.3">
      <c r="B10" s="2"/>
      <c r="C10" s="5"/>
      <c r="D10" s="6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22">
        <f t="shared" ref="I10:I18" ca="1" si="3">(I9*2/(1/H9+1/H10)+I11*2/(1/H10+1/H11))/(2/(1/H9+1/H10)+2/(1/H10+1/H11))</f>
        <v>92.163215304030459</v>
      </c>
      <c r="J10" s="24">
        <f ca="1">(I9-I10)/inputs!$D$8*2/(1/H9+1/H10)</f>
        <v>3.1348601060392982E-4</v>
      </c>
      <c r="L10">
        <f t="shared" si="0"/>
        <v>1</v>
      </c>
      <c r="M10">
        <f t="shared" si="1"/>
        <v>0</v>
      </c>
      <c r="N10">
        <f t="shared" si="2"/>
        <v>0</v>
      </c>
      <c r="Q10" s="15">
        <v>3</v>
      </c>
      <c r="R10" s="5" t="s">
        <v>23</v>
      </c>
      <c r="S10" s="17"/>
      <c r="T10" s="16">
        <v>3</v>
      </c>
      <c r="W10" s="25">
        <f>60/(32.5/0.0004+27.5/0.01)</f>
        <v>7.1428571428571429E-4</v>
      </c>
      <c r="X10">
        <f>W10*100/60</f>
        <v>1.1904761904761904E-3</v>
      </c>
    </row>
    <row r="11" spans="2:24" ht="14.4" x14ac:dyDescent="0.3">
      <c r="B11" s="2" t="s">
        <v>8</v>
      </c>
      <c r="C11" s="5">
        <f>SUM(D7:D9)/(D7/C7+D8/C8+D9/C9)</f>
        <v>1.8823529411764707E-4</v>
      </c>
      <c r="D11" s="6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22">
        <f ca="1">(I10*2/(1/H10+1/H11)+I12*2/(1/H11+1/H12))/(2/(1/H10+1/H11)+2/(1/H11+1/H12))</f>
        <v>88.244131592546211</v>
      </c>
      <c r="J11" s="24">
        <f ca="1">(I10-I11)/inputs!$D$8*2/(1/H10+1/H11)</f>
        <v>3.1352669691873985E-4</v>
      </c>
      <c r="L11">
        <f t="shared" si="0"/>
        <v>1</v>
      </c>
      <c r="M11">
        <f t="shared" si="1"/>
        <v>0</v>
      </c>
      <c r="N11">
        <f t="shared" si="2"/>
        <v>0</v>
      </c>
      <c r="Q11" s="15">
        <v>4</v>
      </c>
      <c r="R11" s="5" t="s">
        <v>23</v>
      </c>
      <c r="S11" s="17"/>
      <c r="T11" s="16">
        <v>4</v>
      </c>
    </row>
    <row r="12" spans="2:24" ht="15" thickBot="1" x14ac:dyDescent="0.35">
      <c r="B12" s="7" t="s">
        <v>7</v>
      </c>
      <c r="C12" s="8">
        <f>C11*(I8-I20)/(F8-F20)</f>
        <v>3.1372549019607844E-4</v>
      </c>
      <c r="D12" s="9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22">
        <f t="shared" ca="1" si="3"/>
        <v>84.324431745688983</v>
      </c>
      <c r="J12" s="24">
        <f ca="1">(I11-I12)/inputs!$D$8*2/(1/H11+1/H12)</f>
        <v>3.1357598774857821E-4</v>
      </c>
      <c r="L12">
        <f t="shared" si="0"/>
        <v>1</v>
      </c>
      <c r="M12">
        <f t="shared" si="1"/>
        <v>0</v>
      </c>
      <c r="N12">
        <f t="shared" si="2"/>
        <v>0</v>
      </c>
      <c r="Q12" s="15">
        <v>5</v>
      </c>
      <c r="R12" s="5" t="s">
        <v>23</v>
      </c>
      <c r="S12" s="17"/>
      <c r="T12" s="16">
        <v>5</v>
      </c>
    </row>
    <row r="13" spans="2:24" ht="15" thickTop="1" x14ac:dyDescent="0.3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22">
        <f t="shared" ca="1" si="3"/>
        <v>80.404047587796086</v>
      </c>
      <c r="J13" s="24">
        <f ca="1">(I12-I13)/inputs!$D$8*2/(1/H12+1/H13)</f>
        <v>3.1363073263143178E-4</v>
      </c>
      <c r="L13">
        <f t="shared" si="0"/>
        <v>1</v>
      </c>
      <c r="M13">
        <f t="shared" si="1"/>
        <v>0</v>
      </c>
      <c r="N13">
        <f t="shared" si="2"/>
        <v>0</v>
      </c>
      <c r="Q13" s="15">
        <v>6</v>
      </c>
      <c r="R13" s="5" t="s">
        <v>23</v>
      </c>
      <c r="S13" s="17"/>
      <c r="T13" s="16">
        <v>6</v>
      </c>
    </row>
    <row r="14" spans="2:24" ht="14.4" x14ac:dyDescent="0.3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22">
        <f ca="1">(I13*2/(1/H13+1/H14)+I15*2/(1/H14+1/H15))/(2/(1/H13+1/H14)+2/(1/H14+1/H15))</f>
        <v>76.482951893954791</v>
      </c>
      <c r="J14" s="24">
        <f ca="1">(I13-I14)/inputs!$D$8*2/(1/H13+1/H14)</f>
        <v>3.136876555073036E-4</v>
      </c>
      <c r="L14">
        <f t="shared" si="0"/>
        <v>1</v>
      </c>
      <c r="M14">
        <f t="shared" si="1"/>
        <v>0</v>
      </c>
      <c r="N14">
        <f t="shared" si="2"/>
        <v>0</v>
      </c>
      <c r="Q14" s="15">
        <v>7</v>
      </c>
      <c r="R14" s="5" t="s">
        <v>23</v>
      </c>
      <c r="S14" s="17"/>
      <c r="T14" s="16">
        <v>7</v>
      </c>
    </row>
    <row r="15" spans="2:24" ht="14.4" x14ac:dyDescent="0.3">
      <c r="F15" s="1">
        <f>F16+inputs!$D$8</f>
        <v>25</v>
      </c>
      <c r="G15" s="1">
        <f>inputs!D23</f>
        <v>1</v>
      </c>
      <c r="H15" s="1">
        <f>IF(G15=1,+inputs!$D$11,+IF(G15=2,+inputs!$D$12,+inputs!$D$13))</f>
        <v>4.0000000000000002E-4</v>
      </c>
      <c r="I15" s="22">
        <f t="shared" ca="1" si="3"/>
        <v>72.561157644700032</v>
      </c>
      <c r="J15" s="24">
        <f ca="1">(I14-I15)/inputs!$D$8*2/(1/H14+1/H15)</f>
        <v>3.1374353994038072E-4</v>
      </c>
      <c r="L15">
        <f t="shared" si="0"/>
        <v>1</v>
      </c>
      <c r="M15">
        <f t="shared" si="1"/>
        <v>0</v>
      </c>
      <c r="N15">
        <f t="shared" si="2"/>
        <v>0</v>
      </c>
      <c r="Q15" s="15">
        <v>8</v>
      </c>
      <c r="R15" s="5" t="s">
        <v>23</v>
      </c>
      <c r="S15" s="17"/>
      <c r="T15" s="16">
        <v>8</v>
      </c>
    </row>
    <row r="16" spans="2:24" ht="14.4" x14ac:dyDescent="0.3">
      <c r="F16" s="1">
        <f>F17+inputs!$D$8</f>
        <v>20</v>
      </c>
      <c r="G16" s="1">
        <f>inputs!D24</f>
        <v>3</v>
      </c>
      <c r="H16" s="1">
        <f>IF(G16=1,+inputs!$D$11,+IF(G16=2,+inputs!$D$12,+inputs!$D$13))</f>
        <v>1E-4</v>
      </c>
      <c r="I16" s="22">
        <f t="shared" ca="1" si="3"/>
        <v>62.756042170976158</v>
      </c>
      <c r="J16" s="24">
        <f ca="1">(I15-I16)/inputs!$D$8*2/(1/H15+1/H16)</f>
        <v>3.1376369515916395E-4</v>
      </c>
      <c r="L16">
        <f t="shared" si="0"/>
        <v>0</v>
      </c>
      <c r="M16">
        <f t="shared" si="1"/>
        <v>0</v>
      </c>
      <c r="N16">
        <f t="shared" si="2"/>
        <v>1</v>
      </c>
      <c r="Q16" s="15">
        <v>9</v>
      </c>
      <c r="R16" s="5" t="s">
        <v>23</v>
      </c>
      <c r="S16" s="17"/>
      <c r="T16" s="16">
        <v>9</v>
      </c>
    </row>
    <row r="17" spans="6:20" ht="14.4" x14ac:dyDescent="0.3">
      <c r="F17" s="1">
        <f>F18+inputs!$D$8</f>
        <v>15</v>
      </c>
      <c r="G17" s="1">
        <f>inputs!D25</f>
        <v>3</v>
      </c>
      <c r="H17" s="1">
        <f>IF(G17=1,+inputs!$D$11,+IF(G17=2,+inputs!$D$12,+inputs!$D$13))</f>
        <v>1E-4</v>
      </c>
      <c r="I17" s="22">
        <f t="shared" ca="1" si="3"/>
        <v>47.067365789301668</v>
      </c>
      <c r="J17" s="24">
        <f ca="1">(I16-I17)/inputs!$D$8*2/(1/H16+1/H17)</f>
        <v>3.1377352763348984E-4</v>
      </c>
      <c r="L17">
        <f t="shared" si="0"/>
        <v>0</v>
      </c>
      <c r="M17">
        <f t="shared" si="1"/>
        <v>0</v>
      </c>
      <c r="N17">
        <f t="shared" si="2"/>
        <v>1</v>
      </c>
      <c r="Q17" s="15">
        <v>10</v>
      </c>
      <c r="R17" s="5" t="s">
        <v>23</v>
      </c>
      <c r="S17" s="17"/>
      <c r="T17" s="16">
        <v>10</v>
      </c>
    </row>
    <row r="18" spans="6:20" ht="14.4" x14ac:dyDescent="0.3">
      <c r="F18" s="1">
        <f>F19+inputs!$D$8</f>
        <v>10</v>
      </c>
      <c r="G18" s="1">
        <f>inputs!D26</f>
        <v>3</v>
      </c>
      <c r="H18" s="1">
        <f>IF(G18=1,+inputs!$D$11,+IF(G18=2,+inputs!$D$12,+inputs!$D$13))</f>
        <v>1E-4</v>
      </c>
      <c r="I18" s="22">
        <f t="shared" ca="1" si="3"/>
        <v>31.378355246557629</v>
      </c>
      <c r="J18" s="24">
        <f ca="1">(I17-I18)/inputs!$D$8*2/(1/H17+1/H18)</f>
        <v>3.137802108548808E-4</v>
      </c>
      <c r="L18">
        <f t="shared" si="0"/>
        <v>0</v>
      </c>
      <c r="M18">
        <f t="shared" si="1"/>
        <v>0</v>
      </c>
      <c r="N18">
        <f t="shared" si="2"/>
        <v>1</v>
      </c>
      <c r="Q18" s="15">
        <v>11</v>
      </c>
      <c r="R18" s="5" t="s">
        <v>23</v>
      </c>
      <c r="S18" s="17"/>
      <c r="T18" s="16">
        <v>11</v>
      </c>
    </row>
    <row r="19" spans="6:20" ht="14.4" x14ac:dyDescent="0.3">
      <c r="F19" s="1">
        <f>F20+inputs!$D$8</f>
        <v>5</v>
      </c>
      <c r="G19" s="1">
        <f>inputs!D27</f>
        <v>3</v>
      </c>
      <c r="H19" s="1">
        <f>IF(G19=1,+inputs!$D$11,+IF(G19=2,+inputs!$D$12,+inputs!$D$13))</f>
        <v>1E-4</v>
      </c>
      <c r="I19" s="22">
        <f ca="1">(I18*2/(1/H18+1/H19)+I20*2/(1/H19+1/H20))/(2/(1/H18+1/H19)+2/(1/H19+1/H20))</f>
        <v>15.689177623278812</v>
      </c>
      <c r="J19" s="24">
        <f ca="1">(I18-I19)/inputs!$D$8*2/(1/H18+1/H19)</f>
        <v>3.1378355246557631E-4</v>
      </c>
      <c r="L19">
        <f t="shared" si="0"/>
        <v>0</v>
      </c>
      <c r="M19">
        <f t="shared" si="1"/>
        <v>0</v>
      </c>
      <c r="N19">
        <f t="shared" si="2"/>
        <v>1</v>
      </c>
      <c r="Q19" s="15">
        <v>12</v>
      </c>
      <c r="R19" s="5" t="s">
        <v>23</v>
      </c>
      <c r="S19" s="17"/>
      <c r="T19" s="16">
        <v>12</v>
      </c>
    </row>
    <row r="20" spans="6:20" ht="14.4" x14ac:dyDescent="0.3">
      <c r="F20" s="1">
        <f>inputs!D9</f>
        <v>0</v>
      </c>
      <c r="G20" s="1">
        <f>inputs!D28</f>
        <v>3</v>
      </c>
      <c r="H20" s="1">
        <f>IF(G20=1,+inputs!$D$11,+IF(G20=2,+inputs!$D$12,+inputs!$D$13))</f>
        <v>1E-4</v>
      </c>
      <c r="I20" s="21">
        <f>inputs!D5</f>
        <v>0</v>
      </c>
      <c r="J20" s="24">
        <f ca="1">(I19-I20)/inputs!$D$8*2/(1/H19+1/H20)</f>
        <v>3.1378355246557626E-4</v>
      </c>
      <c r="L20">
        <f t="shared" si="0"/>
        <v>0</v>
      </c>
      <c r="M20">
        <f t="shared" si="1"/>
        <v>0</v>
      </c>
      <c r="N20">
        <f t="shared" si="2"/>
        <v>1</v>
      </c>
      <c r="Q20" s="18">
        <v>13</v>
      </c>
      <c r="R20" s="11" t="s">
        <v>23</v>
      </c>
      <c r="S20" s="19"/>
      <c r="T20" s="20">
        <v>13</v>
      </c>
    </row>
    <row r="31" spans="6:20" x14ac:dyDescent="0.25">
      <c r="P31" s="10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Newpc</cp:lastModifiedBy>
  <dcterms:created xsi:type="dcterms:W3CDTF">2002-08-06T22:40:09Z</dcterms:created>
  <dcterms:modified xsi:type="dcterms:W3CDTF">2021-01-20T17:38:27Z</dcterms:modified>
</cp:coreProperties>
</file>