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ke\Desktop\"/>
    </mc:Choice>
  </mc:AlternateContent>
  <xr:revisionPtr revIDLastSave="0" documentId="13_ncr:1_{55251302-9DEE-4753-B7C1-6DDD7C2C6E4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s" sheetId="2" r:id="rId1"/>
    <sheet name="model and key plot" sheetId="1" r:id="rId2"/>
  </sheet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 l="1"/>
  <c r="G10" i="1"/>
  <c r="G11" i="1"/>
  <c r="H11" i="1" s="1"/>
  <c r="G12" i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<sst xmlns="http://schemas.openxmlformats.org/spreadsheetml/2006/main" count="52" uniqueCount="35">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</sst>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82.64282302268326</c:v>
                </c:pt>
                <c:pt idx="2">
                  <c:v>65.285124919189059</c:v>
                </c:pt>
                <c:pt idx="3">
                  <c:v>47.926714156234759</c:v>
                </c:pt>
                <c:pt idx="4">
                  <c:v>30.567459086465835</c:v>
                </c:pt>
                <c:pt idx="5">
                  <c:v>13.207292701313898</c:v>
                </c:pt>
                <c:pt idx="6">
                  <c:v>4.1791226866629163</c:v>
                </c:pt>
                <c:pt idx="7">
                  <c:v>3.4838250891634406</c:v>
                </c:pt>
                <c:pt idx="8">
                  <c:v>2.7878155233376369</c:v>
                </c:pt>
                <c:pt idx="9">
                  <c:v>2.0912448039667391</c:v>
                </c:pt>
                <c:pt idx="10">
                  <c:v>1.3942909231323299</c:v>
                </c:pt>
                <c:pt idx="11">
                  <c:v>0.69714546156616497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1.3885741581853392E-3</c:v>
                </c:pt>
                <c:pt idx="2">
                  <c:v>1.3886158482795362E-3</c:v>
                </c:pt>
                <c:pt idx="3">
                  <c:v>1.3886728610363439E-3</c:v>
                </c:pt>
                <c:pt idx="4">
                  <c:v>1.388740405581514E-3</c:v>
                </c:pt>
                <c:pt idx="5">
                  <c:v>1.3888133108121547E-3</c:v>
                </c:pt>
                <c:pt idx="6">
                  <c:v>1.3889492330232281E-3</c:v>
                </c:pt>
                <c:pt idx="7">
                  <c:v>1.3905951949989516E-3</c:v>
                </c:pt>
                <c:pt idx="8">
                  <c:v>1.3920191316516073E-3</c:v>
                </c:pt>
                <c:pt idx="9">
                  <c:v>1.3931414387417956E-3</c:v>
                </c:pt>
                <c:pt idx="10">
                  <c:v>1.3939077616688183E-3</c:v>
                </c:pt>
                <c:pt idx="11">
                  <c:v>1.39429092313233E-3</c:v>
                </c:pt>
                <c:pt idx="12">
                  <c:v>1.39429092313233E-3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577273</xdr:colOff>
      <xdr:row>20</xdr:row>
      <xdr:rowOff>155864</xdr:rowOff>
    </xdr:from>
    <xdr:to>
      <xdr:col>8</xdr:col>
      <xdr:colOff>197428</xdr:colOff>
      <xdr:row>38</xdr:row>
      <xdr:rowOff>46182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177222</xdr:colOff>
      <xdr:row>21</xdr:row>
      <xdr:rowOff>146916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10383404" y="3956916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9</xdr:col>
      <xdr:colOff>11545</xdr:colOff>
      <xdr:row>21</xdr:row>
      <xdr:rowOff>48491</xdr:rowOff>
    </xdr:from>
    <xdr:to>
      <xdr:col>16</xdr:col>
      <xdr:colOff>232064</xdr:colOff>
      <xdr:row>38</xdr:row>
      <xdr:rowOff>123248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12" sqref="D12"/>
    </sheetView>
  </sheetViews>
  <sheetFormatPr defaultColWidth="8.77734375" defaultRowHeight="13.2" x14ac:dyDescent="0.25"/>
  <cols>
    <col min="2" max="2" width="9.109375" bestFit="1" customWidth="1"/>
    <col min="3" max="3" width="10.109375" bestFit="1" customWidth="1"/>
    <col min="4" max="4" width="8.1093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4.0000000000000002E-4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1E-4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5">
      <c r="D17" s="1">
        <v>1</v>
      </c>
      <c r="E17" s="1">
        <f t="shared" ref="E17:E28" si="0">IF(D17=1,+$D$11,+IF(D17=2,+$D$12,+$D$13))</f>
        <v>4.0000000000000002E-4</v>
      </c>
    </row>
    <row r="18" spans="3:5" x14ac:dyDescent="0.25">
      <c r="D18" s="1">
        <v>1</v>
      </c>
      <c r="E18" s="1">
        <f t="shared" si="0"/>
        <v>4.0000000000000002E-4</v>
      </c>
    </row>
    <row r="19" spans="3:5" x14ac:dyDescent="0.25">
      <c r="D19" s="1">
        <v>1</v>
      </c>
      <c r="E19" s="1">
        <f t="shared" si="0"/>
        <v>4.0000000000000002E-4</v>
      </c>
    </row>
    <row r="20" spans="3:5" x14ac:dyDescent="0.25">
      <c r="D20" s="1">
        <v>1</v>
      </c>
      <c r="E20" s="1">
        <f t="shared" si="0"/>
        <v>4.0000000000000002E-4</v>
      </c>
    </row>
    <row r="21" spans="3:5" x14ac:dyDescent="0.25">
      <c r="D21" s="1">
        <v>1</v>
      </c>
      <c r="E21" s="1">
        <f t="shared" si="0"/>
        <v>4.0000000000000002E-4</v>
      </c>
    </row>
    <row r="22" spans="3:5" x14ac:dyDescent="0.25">
      <c r="D22" s="1">
        <v>1</v>
      </c>
      <c r="E22" s="1">
        <f t="shared" si="0"/>
        <v>4.0000000000000002E-4</v>
      </c>
    </row>
    <row r="23" spans="3:5" x14ac:dyDescent="0.25">
      <c r="D23" s="1">
        <v>1</v>
      </c>
      <c r="E23" s="1">
        <f t="shared" si="0"/>
        <v>4.0000000000000002E-4</v>
      </c>
    </row>
    <row r="24" spans="3:5" x14ac:dyDescent="0.25">
      <c r="D24" s="1">
        <v>3</v>
      </c>
      <c r="E24" s="1">
        <f t="shared" si="0"/>
        <v>1E-4</v>
      </c>
    </row>
    <row r="25" spans="3:5" x14ac:dyDescent="0.25">
      <c r="D25" s="1">
        <v>3</v>
      </c>
      <c r="E25" s="1">
        <f t="shared" si="0"/>
        <v>1E-4</v>
      </c>
    </row>
    <row r="26" spans="3:5" x14ac:dyDescent="0.25">
      <c r="D26" s="1">
        <v>3</v>
      </c>
      <c r="E26" s="1">
        <f t="shared" si="0"/>
        <v>1E-4</v>
      </c>
    </row>
    <row r="27" spans="3:5" x14ac:dyDescent="0.25">
      <c r="D27" s="1">
        <v>3</v>
      </c>
      <c r="E27" s="1">
        <f t="shared" si="0"/>
        <v>1E-4</v>
      </c>
    </row>
    <row r="28" spans="3:5" x14ac:dyDescent="0.25">
      <c r="C28" t="s">
        <v>16</v>
      </c>
      <c r="D28" s="1">
        <v>3</v>
      </c>
      <c r="E28" s="1">
        <f t="shared" si="0"/>
        <v>1E-4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A4" zoomScale="66" workbookViewId="0">
      <selection activeCell="J45" sqref="J45"/>
    </sheetView>
  </sheetViews>
  <sheetFormatPr defaultColWidth="8.77734375" defaultRowHeight="13.2" x14ac:dyDescent="0.25"/>
  <cols>
    <col min="3" max="3" width="9" bestFit="1" customWidth="1"/>
    <col min="7" max="7" width="10.6640625" customWidth="1"/>
    <col min="8" max="8" width="6.6640625" customWidth="1"/>
  </cols>
  <sheetData>
    <row r="3" spans="2:20" ht="13.8" thickBot="1" x14ac:dyDescent="0.3"/>
    <row r="4" spans="2:20" ht="13.8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v>4.0000000000000002E-4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3">
      <c r="B8" s="3" t="s">
        <v>29</v>
      </c>
      <c r="C8" s="6">
        <v>0.01</v>
      </c>
      <c r="D8" s="7">
        <f>SUM(M9:M19)+0.5*(M8+M20)</f>
        <v>6.5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4" x14ac:dyDescent="0.3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82.64282302268326</v>
      </c>
      <c r="J9" s="1">
        <f ca="1">(I8-I9)/inputs!$D$8*2/(1/H8+1/H9)</f>
        <v>1.3885741581853392E-3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4" x14ac:dyDescent="0.3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65.285124919189059</v>
      </c>
      <c r="J10" s="1">
        <f ca="1">(I9-I10)/inputs!$D$8*2/(1/H9+1/H10)</f>
        <v>1.3886158482795362E-3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4" x14ac:dyDescent="0.3">
      <c r="B11" s="3" t="s">
        <v>8</v>
      </c>
      <c r="C11" s="6">
        <f>SUM(D7:D9)/(D7/C7+D8/C8+D9/C9)</f>
        <v>8.3333333333333339E-4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47.926714156234759</v>
      </c>
      <c r="J11" s="1">
        <f ca="1">(I10-I11)/inputs!$D$8*2/(1/H10+1/H11)</f>
        <v>1.3886728610363439E-3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35">
      <c r="B12" s="8" t="s">
        <v>7</v>
      </c>
      <c r="C12" s="9">
        <f>C11*(I8-I20)/(F8-F20)</f>
        <v>1.3888888888888889E-3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30.567459086465835</v>
      </c>
      <c r="J12" s="1">
        <f ca="1">(I11-I12)/inputs!$D$8*2/(1/H11+1/H12)</f>
        <v>1.388740405581514E-3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">
      <c r="F13" s="1">
        <f>F14+inputs!$D$8</f>
        <v>35</v>
      </c>
      <c r="G13" s="1">
        <v>1</v>
      </c>
      <c r="H13" s="1">
        <f>IF(G13=1,+inputs!$D$11,+IF(G13=2,+inputs!$D$12,+inputs!$D$13))</f>
        <v>4.0000000000000002E-4</v>
      </c>
      <c r="I13" s="1">
        <f t="shared" ca="1" si="0"/>
        <v>13.207292701313898</v>
      </c>
      <c r="J13" s="1">
        <f ca="1">(I12-I13)/inputs!$D$8*2/(1/H12+1/H13)</f>
        <v>1.3888133108121547E-3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4" x14ac:dyDescent="0.3">
      <c r="F14" s="1">
        <f>F15+inputs!$D$8</f>
        <v>30</v>
      </c>
      <c r="G14" s="28">
        <v>2</v>
      </c>
      <c r="H14" s="1">
        <f>IF(G14=1,+inputs!$D$11,+IF(G14=2,+inputs!$D$12,+inputs!$D$13))</f>
        <v>0.01</v>
      </c>
      <c r="I14" s="1">
        <f t="shared" ca="1" si="0"/>
        <v>4.1791226866629163</v>
      </c>
      <c r="J14" s="1">
        <f ca="1">(I13-I14)/inputs!$D$8*2/(1/H13+1/H14)</f>
        <v>1.3889492330232281E-3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4" x14ac:dyDescent="0.3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3.4838250891634406</v>
      </c>
      <c r="J15" s="1">
        <f ca="1">(I14-I15)/inputs!$D$8*2/(1/H14+1/H15)</f>
        <v>1.3905951949989516E-3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4" x14ac:dyDescent="0.3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2.7878155233376369</v>
      </c>
      <c r="J16" s="1">
        <f ca="1">(I15-I16)/inputs!$D$8*2/(1/H15+1/H16)</f>
        <v>1.3920191316516073E-3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4" x14ac:dyDescent="0.3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2.0912448039667391</v>
      </c>
      <c r="J17" s="1">
        <f ca="1">(I16-I17)/inputs!$D$8*2/(1/H16+1/H17)</f>
        <v>1.3931414387417956E-3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4" x14ac:dyDescent="0.3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1.3942909231323299</v>
      </c>
      <c r="J18" s="1">
        <f ca="1">(I17-I18)/inputs!$D$8*2/(1/H17+1/H18)</f>
        <v>1.3939077616688183E-3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4" x14ac:dyDescent="0.3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0.69714546156616497</v>
      </c>
      <c r="J19" s="1">
        <f ca="1">(I18-I19)/inputs!$D$8*2/(1/H18+1/H19)</f>
        <v>1.39429092313233E-3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4" x14ac:dyDescent="0.3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1.39429092313233E-3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Jake</cp:lastModifiedBy>
  <dcterms:created xsi:type="dcterms:W3CDTF">2002-08-06T22:40:09Z</dcterms:created>
  <dcterms:modified xsi:type="dcterms:W3CDTF">2022-01-25T00:22:32Z</dcterms:modified>
</cp:coreProperties>
</file>