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onna\Documents\GW_Modeling\GW_Homework\Working\"/>
    </mc:Choice>
  </mc:AlternateContent>
  <xr:revisionPtr revIDLastSave="0" documentId="13_ncr:1_{CDD06680-84AD-4AC0-B1CF-F1D452996E8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inputs" sheetId="2" r:id="rId1"/>
    <sheet name="Homogeneous model" sheetId="1" r:id="rId2"/>
    <sheet name="Heterogeneous model" sheetId="3" r:id="rId3"/>
  </sheets>
  <definedNames>
    <definedName name="solver_adj" localSheetId="2" hidden="1">'Heterogeneous model'!$I$8:$I$20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'Heterogeneous model'!$C$12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0" i="3" l="1"/>
  <c r="I8" i="3"/>
  <c r="G15" i="3"/>
  <c r="G16" i="3"/>
  <c r="G17" i="3"/>
  <c r="G18" i="3"/>
  <c r="G19" i="3"/>
  <c r="G20" i="3"/>
  <c r="E19" i="2"/>
  <c r="E31" i="2"/>
  <c r="E20" i="2"/>
  <c r="C9" i="3"/>
  <c r="C8" i="3"/>
  <c r="C7" i="3"/>
  <c r="C9" i="1"/>
  <c r="C8" i="1"/>
  <c r="C7" i="1"/>
  <c r="N20" i="3" l="1"/>
  <c r="M20" i="3"/>
  <c r="L20" i="3"/>
  <c r="H20" i="3"/>
  <c r="F20" i="3"/>
  <c r="N19" i="3"/>
  <c r="M19" i="3"/>
  <c r="L19" i="3"/>
  <c r="H19" i="3"/>
  <c r="F19" i="3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N18" i="3"/>
  <c r="M18" i="3"/>
  <c r="L18" i="3"/>
  <c r="H18" i="3"/>
  <c r="N17" i="3"/>
  <c r="M17" i="3"/>
  <c r="L17" i="3"/>
  <c r="H17" i="3"/>
  <c r="N16" i="3"/>
  <c r="M16" i="3"/>
  <c r="L16" i="3"/>
  <c r="H16" i="3"/>
  <c r="L15" i="3"/>
  <c r="N15" i="3"/>
  <c r="G14" i="3"/>
  <c r="L14" i="3" s="1"/>
  <c r="G13" i="3"/>
  <c r="L13" i="3" s="1"/>
  <c r="G12" i="3"/>
  <c r="N12" i="3" s="1"/>
  <c r="G11" i="3"/>
  <c r="M11" i="3" s="1"/>
  <c r="G10" i="3"/>
  <c r="N10" i="3" s="1"/>
  <c r="G9" i="3"/>
  <c r="H9" i="3" s="1"/>
  <c r="G8" i="3"/>
  <c r="H8" i="3" s="1"/>
  <c r="L12" i="3" l="1"/>
  <c r="M9" i="3"/>
  <c r="L9" i="3"/>
  <c r="N13" i="3"/>
  <c r="M14" i="3"/>
  <c r="H13" i="3"/>
  <c r="M13" i="3"/>
  <c r="L10" i="3"/>
  <c r="N14" i="3"/>
  <c r="N11" i="3"/>
  <c r="H12" i="3"/>
  <c r="H15" i="3"/>
  <c r="M10" i="3"/>
  <c r="M12" i="3"/>
  <c r="M15" i="3"/>
  <c r="L8" i="3"/>
  <c r="M8" i="3"/>
  <c r="N8" i="3"/>
  <c r="H10" i="3"/>
  <c r="L11" i="3"/>
  <c r="N9" i="3"/>
  <c r="H11" i="3"/>
  <c r="H14" i="3"/>
  <c r="H9" i="1"/>
  <c r="H11" i="1"/>
  <c r="H12" i="1"/>
  <c r="G14" i="1"/>
  <c r="H14" i="1" s="1"/>
  <c r="G15" i="1"/>
  <c r="H15" i="1" s="1"/>
  <c r="H16" i="1"/>
  <c r="H17" i="1"/>
  <c r="H18" i="1"/>
  <c r="H19" i="1"/>
  <c r="H20" i="1"/>
  <c r="H13" i="1"/>
  <c r="H10" i="1"/>
  <c r="D9" i="3" l="1"/>
  <c r="D8" i="3"/>
  <c r="D7" i="3"/>
  <c r="N9" i="1"/>
  <c r="N10" i="1"/>
  <c r="N11" i="1"/>
  <c r="N12" i="1"/>
  <c r="N13" i="1"/>
  <c r="N14" i="1"/>
  <c r="N15" i="1"/>
  <c r="N16" i="1"/>
  <c r="N17" i="1"/>
  <c r="N18" i="1"/>
  <c r="N19" i="1"/>
  <c r="N20" i="1"/>
  <c r="M9" i="1"/>
  <c r="M10" i="1"/>
  <c r="M11" i="1"/>
  <c r="M12" i="1"/>
  <c r="M13" i="1"/>
  <c r="M14" i="1"/>
  <c r="M15" i="1"/>
  <c r="M16" i="1"/>
  <c r="M17" i="1"/>
  <c r="M18" i="1"/>
  <c r="M19" i="1"/>
  <c r="M20" i="1"/>
  <c r="L9" i="1"/>
  <c r="L10" i="1"/>
  <c r="L11" i="1"/>
  <c r="L12" i="1"/>
  <c r="L13" i="1"/>
  <c r="L14" i="1"/>
  <c r="L15" i="1"/>
  <c r="L16" i="1"/>
  <c r="L17" i="1"/>
  <c r="L18" i="1"/>
  <c r="L19" i="1"/>
  <c r="L20" i="1"/>
  <c r="N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21" i="2"/>
  <c r="E22" i="2"/>
  <c r="E23" i="2"/>
  <c r="E24" i="2"/>
  <c r="E25" i="2"/>
  <c r="E26" i="2"/>
  <c r="E27" i="2"/>
  <c r="E28" i="2"/>
  <c r="E29" i="2"/>
  <c r="E30" i="2"/>
  <c r="C11" i="3" l="1"/>
  <c r="C12" i="3" s="1"/>
  <c r="L8" i="1"/>
  <c r="D7" i="1" s="1"/>
  <c r="M8" i="1"/>
  <c r="H8" i="1"/>
  <c r="D8" i="1"/>
  <c r="D9" i="1"/>
  <c r="C11" i="1" l="1"/>
  <c r="C12" i="1" s="1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J20" i="3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<sst xmlns="http://schemas.openxmlformats.org/spreadsheetml/2006/main" count="99" uniqueCount="44">
  <si>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</si>
  <si>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</si>
  <si>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</si>
  <si>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</si>
  <si>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</si>
  <si>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</si>
  <si>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</si>
  <si>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</si>
  <si>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</si>
  <si>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</si>
  <si>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</si>
  <si>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</si>
  <si>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</si>
  <si>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</si>
  <si>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</si>
  <si>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</si>
  <si>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</si>
  <si>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</si>
  <si>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</si>
  <si>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</si>
  <si>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</si>
  <si>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</si>
  <si>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</si>
  <si>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</si>
  <si>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</si>
  <si>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</si>
  <si>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</si>
  <si>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</si>
  <si>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</si>
  <si>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</si>
  <si>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</si>
  <si>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</si>
  <si>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</si>
  <si>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</si>
  <si>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</si>
  <si>
    <t>Harmonic average = Keq</t>
  </si>
  <si>
    <t>Steady State:</t>
  </si>
  <si>
    <t>Input flow matches output flow, change in storage is zero</t>
  </si>
  <si>
    <t>Model is steady state because output flow is the same as the input flow, i.e. 0.000667.</t>
  </si>
  <si>
    <t>Heterogeneous Soil Column</t>
  </si>
  <si>
    <t>How do I determine if it is steady state in a heterogeneous column?</t>
  </si>
  <si>
    <t>Why does it change every time I save it?</t>
  </si>
  <si>
    <t>How do I show steady state flux agrees with harmonic K?</t>
  </si>
  <si>
    <t>Run column model of approximately equal K zones and answer last question.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</si>
</sst>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'Homogeneous model'!$I$8:$I$20</c:f>
              <c:numCache>
                <c:formatCode>General</c:formatCode>
                <c:ptCount val="13"/>
                <c:pt idx="0">
                  <c:v>200</c:v>
                </c:pt>
                <c:pt idx="1">
                  <c:v>181.81917349962723</c:v>
                </c:pt>
                <c:pt idx="2">
                  <c:v>163.63834699925445</c:v>
                </c:pt>
                <c:pt idx="3">
                  <c:v>145.45752049888171</c:v>
                </c:pt>
                <c:pt idx="4">
                  <c:v>127.27669399850896</c:v>
                </c:pt>
                <c:pt idx="5">
                  <c:v>109.09586749813623</c:v>
                </c:pt>
                <c:pt idx="6">
                  <c:v>99.999999999999758</c:v>
                </c:pt>
                <c:pt idx="7">
                  <c:v>90.904132501863302</c:v>
                </c:pt>
                <c:pt idx="8">
                  <c:v>72.723306001490641</c:v>
                </c:pt>
                <c:pt idx="9">
                  <c:v>54.542479501117988</c:v>
                </c:pt>
                <c:pt idx="10">
                  <c:v>36.361653000745321</c:v>
                </c:pt>
                <c:pt idx="11">
                  <c:v>18.18082650037266</c:v>
                </c:pt>
                <c:pt idx="12">
                  <c:v>0</c:v>
                </c:pt>
              </c:numCache>
            </c:numRef>
          </c:xVal>
          <c:yVal>
            <c:numRef>
              <c:f>'Homogeneous model'!$F$8:$F$20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'Homogeneous model'!$J$8:$J$20</c:f>
              <c:numCache>
                <c:formatCode>General</c:formatCode>
                <c:ptCount val="13"/>
                <c:pt idx="1">
                  <c:v>1.0908495900223663E-3</c:v>
                </c:pt>
                <c:pt idx="2">
                  <c:v>1.0908495900223663E-3</c:v>
                </c:pt>
                <c:pt idx="3">
                  <c:v>1.0908495900223648E-3</c:v>
                </c:pt>
                <c:pt idx="4">
                  <c:v>1.0908495900223648E-3</c:v>
                </c:pt>
                <c:pt idx="5">
                  <c:v>1.0908495900223637E-3</c:v>
                </c:pt>
                <c:pt idx="6">
                  <c:v>1.0908495900223631E-3</c:v>
                </c:pt>
                <c:pt idx="7">
                  <c:v>1.0908495900223613E-3</c:v>
                </c:pt>
                <c:pt idx="8">
                  <c:v>1.0908495900223596E-3</c:v>
                </c:pt>
                <c:pt idx="9">
                  <c:v>1.0908495900223592E-3</c:v>
                </c:pt>
                <c:pt idx="10">
                  <c:v>1.09084959002236E-3</c:v>
                </c:pt>
                <c:pt idx="11">
                  <c:v>1.0908495900223596E-3</c:v>
                </c:pt>
                <c:pt idx="12">
                  <c:v>1.0908495900223596E-3</c:v>
                </c:pt>
              </c:numCache>
            </c:numRef>
          </c:xVal>
          <c:yVal>
            <c:numRef>
              <c:f>'Homogeneous model'!$F$8:$F$20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'Heterogeneous model'!$I$8:$I$20</c:f>
              <c:numCache>
                <c:formatCode>General</c:formatCode>
                <c:ptCount val="13"/>
                <c:pt idx="0">
                  <c:v>200</c:v>
                </c:pt>
                <c:pt idx="1">
                  <c:v>147.02345259642502</c:v>
                </c:pt>
                <c:pt idx="2">
                  <c:v>119.73905704036117</c:v>
                </c:pt>
                <c:pt idx="3">
                  <c:v>118.92698460259184</c:v>
                </c:pt>
                <c:pt idx="4">
                  <c:v>118.89365162202503</c:v>
                </c:pt>
                <c:pt idx="5">
                  <c:v>118.85883313930805</c:v>
                </c:pt>
                <c:pt idx="6">
                  <c:v>118.82253167262657</c:v>
                </c:pt>
                <c:pt idx="7">
                  <c:v>88.553774032141092</c:v>
                </c:pt>
                <c:pt idx="8">
                  <c:v>57.39841987355738</c:v>
                </c:pt>
                <c:pt idx="9">
                  <c:v>56.475664985781023</c:v>
                </c:pt>
                <c:pt idx="10">
                  <c:v>56.442308211794781</c:v>
                </c:pt>
                <c:pt idx="11">
                  <c:v>28.629753500516415</c:v>
                </c:pt>
                <c:pt idx="12">
                  <c:v>0</c:v>
                </c:pt>
              </c:numCache>
            </c:numRef>
          </c:xVal>
          <c:yVal>
            <c:numRef>
              <c:f>'Heterogeneous model'!$F$8:$F$20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0-4E3F-9CCC-CA474FF10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'Heterogeneous model'!$J$8:$J$20</c:f>
              <c:numCache>
                <c:formatCode>General</c:formatCode>
                <c:ptCount val="13"/>
                <c:pt idx="1">
                  <c:v>3.1785928442144991E-3</c:v>
                </c:pt>
                <c:pt idx="2">
                  <c:v>3.1787645308035545E-3</c:v>
                </c:pt>
                <c:pt idx="3">
                  <c:v>3.184597795173846E-3</c:v>
                </c:pt>
                <c:pt idx="4">
                  <c:v>3.3332980566811443E-3</c:v>
                </c:pt>
                <c:pt idx="5">
                  <c:v>3.4818482716985955E-3</c:v>
                </c:pt>
                <c:pt idx="6">
                  <c:v>3.6301466681479154E-3</c:v>
                </c:pt>
                <c:pt idx="7">
                  <c:v>3.6300728731343762E-3</c:v>
                </c:pt>
                <c:pt idx="8">
                  <c:v>3.6297499990582964E-3</c:v>
                </c:pt>
                <c:pt idx="9">
                  <c:v>3.6186466187308106E-3</c:v>
                </c:pt>
                <c:pt idx="10">
                  <c:v>3.3356773986241706E-3</c:v>
                </c:pt>
                <c:pt idx="11">
                  <c:v>3.3355052621960859E-3</c:v>
                </c:pt>
                <c:pt idx="12">
                  <c:v>3.3355052621960872E-3</c:v>
                </c:pt>
              </c:numCache>
            </c:numRef>
          </c:xVal>
          <c:yVal>
            <c:numRef>
              <c:f>'Heterogeneous model'!$F$8:$F$20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8-4071-9648-4026C491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81622CCA-341F-4098-875B-1B850288B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40348B-67E0-43A0-9884-A6C944185472}"/>
            </a:ext>
          </a:extLst>
        </xdr:cNvPr>
        <xdr:cNvSpPr txBox="1"/>
      </xdr:nvSpPr>
      <xdr:spPr>
        <a:xfrm>
          <a:off x="8789670" y="45434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8208034-C28F-4AD4-8B34-786878231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36"/>
  <sheetViews>
    <sheetView topLeftCell="A4" workbookViewId="0">
      <selection activeCell="G24" sqref="G24"/>
    </sheetView>
  </sheetViews>
  <sheetFormatPr defaultColWidth="8.77734375" defaultRowHeight="13.2" x14ac:dyDescent="0.25"/>
  <cols>
    <col min="2" max="2" width="9.109375" bestFit="1" customWidth="1"/>
    <col min="3" max="3" width="10.109375" bestFit="1" customWidth="1"/>
    <col min="4" max="4" width="8.109375" customWidth="1"/>
  </cols>
  <sheetData>
    <row r="4" spans="1:10" x14ac:dyDescent="0.25">
      <c r="B4" t="s">
        <v>11</v>
      </c>
      <c r="C4" t="s">
        <v>9</v>
      </c>
      <c r="D4" s="1">
        <v>200</v>
      </c>
      <c r="H4" s="11" t="s">
        <v>36</v>
      </c>
      <c r="J4" s="11" t="s">
        <v>37</v>
      </c>
    </row>
    <row r="5" spans="1:10" x14ac:dyDescent="0.25">
      <c r="C5" t="s">
        <v>10</v>
      </c>
      <c r="D5" s="1">
        <v>0</v>
      </c>
    </row>
    <row r="6" spans="1:10" x14ac:dyDescent="0.25">
      <c r="D6" s="1"/>
      <c r="H6" s="11" t="s">
        <v>38</v>
      </c>
    </row>
    <row r="7" spans="1:10" x14ac:dyDescent="0.25">
      <c r="D7" s="1"/>
    </row>
    <row r="8" spans="1:10" x14ac:dyDescent="0.25">
      <c r="B8" t="s">
        <v>13</v>
      </c>
      <c r="C8" t="s">
        <v>0</v>
      </c>
      <c r="D8" s="1">
        <v>5</v>
      </c>
    </row>
    <row r="9" spans="1:10" x14ac:dyDescent="0.25">
      <c r="C9" t="s">
        <v>1</v>
      </c>
      <c r="D9" s="1">
        <v>0</v>
      </c>
    </row>
    <row r="10" spans="1:10" x14ac:dyDescent="0.25">
      <c r="D10" s="1"/>
    </row>
    <row r="11" spans="1:10" x14ac:dyDescent="0.25">
      <c r="B11" t="s">
        <v>15</v>
      </c>
      <c r="C11" t="s">
        <v>4</v>
      </c>
      <c r="D11" s="1">
        <v>2.9999999999999997E-4</v>
      </c>
    </row>
    <row r="12" spans="1:10" x14ac:dyDescent="0.25">
      <c r="C12" t="s">
        <v>5</v>
      </c>
      <c r="D12" s="1">
        <v>0.5</v>
      </c>
    </row>
    <row r="13" spans="1:10" x14ac:dyDescent="0.25">
      <c r="C13" t="s">
        <v>6</v>
      </c>
      <c r="D13" s="1">
        <v>0.01</v>
      </c>
    </row>
    <row r="16" spans="1:10" x14ac:dyDescent="0.25">
      <c r="A16" s="28" t="s">
        <v>39</v>
      </c>
    </row>
    <row r="18" spans="2:5" x14ac:dyDescent="0.25">
      <c r="D18" t="s">
        <v>22</v>
      </c>
      <c r="E18" t="s">
        <v>12</v>
      </c>
    </row>
    <row r="19" spans="2:5" x14ac:dyDescent="0.25">
      <c r="B19" t="s">
        <v>14</v>
      </c>
      <c r="C19" t="s">
        <v>17</v>
      </c>
      <c r="D19" s="1">
        <v>1</v>
      </c>
      <c r="E19" s="1">
        <f>IF(D19=1,+$D$11,+IF(D19=2,+$D$12,+$D$13))</f>
        <v>2.9999999999999997E-4</v>
      </c>
    </row>
    <row r="20" spans="2:5" x14ac:dyDescent="0.25">
      <c r="D20" s="1">
        <v>1</v>
      </c>
      <c r="E20" s="1">
        <f>IF(D20=1,+$D$11,+IF(D20=2,+$D$12,+$D$13))</f>
        <v>2.9999999999999997E-4</v>
      </c>
    </row>
    <row r="21" spans="2:5" x14ac:dyDescent="0.25">
      <c r="D21" s="1">
        <v>3</v>
      </c>
      <c r="E21" s="1">
        <f t="shared" ref="E20:E31" si="0">IF(D21=1,+$D$11,+IF(D21=2,+$D$12,+$D$13))</f>
        <v>0.01</v>
      </c>
    </row>
    <row r="22" spans="2:5" x14ac:dyDescent="0.25">
      <c r="D22" s="1">
        <v>2</v>
      </c>
      <c r="E22" s="1">
        <f t="shared" si="0"/>
        <v>0.5</v>
      </c>
    </row>
    <row r="23" spans="2:5" x14ac:dyDescent="0.25">
      <c r="D23" s="1">
        <v>2</v>
      </c>
      <c r="E23" s="1">
        <f t="shared" si="0"/>
        <v>0.5</v>
      </c>
    </row>
    <row r="24" spans="2:5" x14ac:dyDescent="0.25">
      <c r="D24" s="1">
        <v>2</v>
      </c>
      <c r="E24" s="1">
        <f t="shared" si="0"/>
        <v>0.5</v>
      </c>
    </row>
    <row r="25" spans="2:5" x14ac:dyDescent="0.25">
      <c r="D25" s="1">
        <v>2</v>
      </c>
      <c r="E25" s="1">
        <f t="shared" si="0"/>
        <v>0.5</v>
      </c>
    </row>
    <row r="26" spans="2:5" x14ac:dyDescent="0.25">
      <c r="D26" s="1">
        <v>1</v>
      </c>
      <c r="E26" s="1">
        <f t="shared" si="0"/>
        <v>2.9999999999999997E-4</v>
      </c>
    </row>
    <row r="27" spans="2:5" x14ac:dyDescent="0.25">
      <c r="D27" s="1">
        <v>3</v>
      </c>
      <c r="E27" s="1">
        <f t="shared" si="0"/>
        <v>0.01</v>
      </c>
    </row>
    <row r="28" spans="2:5" x14ac:dyDescent="0.25">
      <c r="D28" s="1">
        <v>2</v>
      </c>
      <c r="E28" s="1">
        <f t="shared" si="0"/>
        <v>0.5</v>
      </c>
    </row>
    <row r="29" spans="2:5" x14ac:dyDescent="0.25">
      <c r="D29" s="1">
        <v>2</v>
      </c>
      <c r="E29" s="1">
        <f t="shared" si="0"/>
        <v>0.5</v>
      </c>
    </row>
    <row r="30" spans="2:5" x14ac:dyDescent="0.25">
      <c r="D30" s="1">
        <v>1</v>
      </c>
      <c r="E30" s="1">
        <f t="shared" si="0"/>
        <v>2.9999999999999997E-4</v>
      </c>
    </row>
    <row r="31" spans="2:5" x14ac:dyDescent="0.25">
      <c r="C31" t="s">
        <v>16</v>
      </c>
      <c r="D31" s="1">
        <v>3</v>
      </c>
      <c r="E31" s="1">
        <f>IF(D31=1,+$D$11,+IF(D31=2,+$D$12,+$D$13))</f>
        <v>0.01</v>
      </c>
    </row>
    <row r="33" spans="2:3" x14ac:dyDescent="0.25">
      <c r="B33" t="s">
        <v>18</v>
      </c>
      <c r="C33" t="s">
        <v>19</v>
      </c>
    </row>
    <row r="34" spans="2:3" x14ac:dyDescent="0.25">
      <c r="C34" s="11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43"/>
  <sheetViews>
    <sheetView workbookViewId="0">
      <selection activeCell="I8" sqref="I8:I20"/>
    </sheetView>
  </sheetViews>
  <sheetFormatPr defaultColWidth="8.77734375" defaultRowHeight="13.2" x14ac:dyDescent="0.25"/>
  <cols>
    <col min="3" max="3" width="9" bestFit="1" customWidth="1"/>
    <col min="7" max="7" width="10.6640625" customWidth="1"/>
    <col min="8" max="8" width="6.6640625" customWidth="1"/>
  </cols>
  <sheetData>
    <row r="3" spans="2:20" ht="13.8" thickBot="1" x14ac:dyDescent="0.3"/>
    <row r="4" spans="2:20" ht="13.8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f>inputs!D11</f>
        <v>2.9999999999999997E-4</v>
      </c>
      <c r="D7" s="7">
        <f>SUM(L9:L19)+0.5*(L8+L20)</f>
        <v>11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4" x14ac:dyDescent="0.3">
      <c r="B8" s="3" t="s">
        <v>29</v>
      </c>
      <c r="C8" s="6">
        <f>inputs!D12</f>
        <v>0.5</v>
      </c>
      <c r="D8" s="7">
        <f>SUM(M9:M19)+0.5*(M8+M20)</f>
        <v>1</v>
      </c>
      <c r="F8" s="1">
        <f>F9+inputs!$D$8</f>
        <v>60</v>
      </c>
      <c r="G8" s="1">
        <v>1</v>
      </c>
      <c r="H8" s="1">
        <f>IF(G8=1,+inputs!$D$11,+IF(G8=2,+inputs!$D$12,+inputs!$D$13))</f>
        <v>2.9999999999999997E-4</v>
      </c>
      <c r="I8" s="2">
        <f>inputs!D4</f>
        <v>200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4" x14ac:dyDescent="0.3">
      <c r="B9" s="3" t="s">
        <v>30</v>
      </c>
      <c r="C9" s="6">
        <f>inputs!D13</f>
        <v>0.01</v>
      </c>
      <c r="D9" s="7">
        <f>SUM(N9:N19)+0.5*(N8+N20)</f>
        <v>0</v>
      </c>
      <c r="F9" s="1">
        <f>F10+inputs!$D$8</f>
        <v>55</v>
      </c>
      <c r="G9" s="1">
        <v>1</v>
      </c>
      <c r="H9" s="1">
        <f>IF(G9=1,+inputs!$D$11,+IF(G9=2,+inputs!$D$12,+inputs!$D$13))</f>
        <v>2.9999999999999997E-4</v>
      </c>
      <c r="I9" s="1">
        <f t="shared" ref="I9:I19" ca="1" si="0">(I8*2/(1/H8+1/H9)+I10*2/(1/H9+1/H10))/(2/(1/H8+1/H9)+2/(1/H9+1/H10))</f>
        <v>181.81917349962723</v>
      </c>
      <c r="J9" s="1">
        <f ca="1">(I8-I9)/inputs!$D$8*2/(1/H8+1/H9)</f>
        <v>1.0908495900223663E-3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4" x14ac:dyDescent="0.3">
      <c r="B10" s="3"/>
      <c r="C10" s="6"/>
      <c r="D10" s="7"/>
      <c r="F10" s="1">
        <f>F11+inputs!$D$8</f>
        <v>50</v>
      </c>
      <c r="G10" s="1">
        <v>1</v>
      </c>
      <c r="H10" s="1">
        <f>IF(G10=1,+inputs!$D$11,+IF(G10=2,+inputs!$D$12,+inputs!$D$13))</f>
        <v>2.9999999999999997E-4</v>
      </c>
      <c r="I10" s="1">
        <f ca="1">(I9*2/(1/H9+1/H10)+I11*2/(1/H10+1/H11))/(2/(1/H9+1/H10)+2/(1/H10+1/H11))</f>
        <v>163.63834699925445</v>
      </c>
      <c r="J10" s="1">
        <f ca="1">(I9-I10)/inputs!$D$8*2/(1/H9+1/H10)</f>
        <v>1.0908495900223663E-3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4" x14ac:dyDescent="0.3">
      <c r="B11" s="3" t="s">
        <v>8</v>
      </c>
      <c r="C11" s="6">
        <f>SUM(D7:D9)/(D7/C7+D8/C8+D9/C9)</f>
        <v>3.272548770067087E-4</v>
      </c>
      <c r="D11" s="7"/>
      <c r="F11" s="1">
        <f>F12+inputs!$D$8</f>
        <v>45</v>
      </c>
      <c r="G11" s="1">
        <v>1</v>
      </c>
      <c r="H11" s="1">
        <f>IF(G11=1,+inputs!$D$11,+IF(G11=2,+inputs!$D$12,+inputs!$D$13))</f>
        <v>2.9999999999999997E-4</v>
      </c>
      <c r="I11" s="1">
        <f t="shared" ca="1" si="0"/>
        <v>145.45752049888171</v>
      </c>
      <c r="J11" s="1">
        <f ca="1">(I10-I11)/inputs!$D$8*2/(1/H10+1/H11)</f>
        <v>1.0908495900223648E-3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35">
      <c r="B12" s="8" t="s">
        <v>7</v>
      </c>
      <c r="C12" s="9">
        <f>C11*(I8-I20)/(F8-F20)</f>
        <v>1.0908495900223624E-3</v>
      </c>
      <c r="D12" s="10"/>
      <c r="F12" s="1">
        <f>F13+inputs!$D$8</f>
        <v>40</v>
      </c>
      <c r="G12" s="1">
        <v>1</v>
      </c>
      <c r="H12" s="1">
        <f>IF(G12=1,+inputs!$D$11,+IF(G12=2,+inputs!$D$12,+inputs!$D$13))</f>
        <v>2.9999999999999997E-4</v>
      </c>
      <c r="I12" s="1">
        <f t="shared" ca="1" si="0"/>
        <v>127.27669399850896</v>
      </c>
      <c r="J12" s="1">
        <f ca="1">(I11-I12)/inputs!$D$8*2/(1/H11+1/H12)</f>
        <v>1.0908495900223648E-3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" thickTop="1" x14ac:dyDescent="0.3">
      <c r="F13" s="1">
        <f>F14+inputs!$D$8</f>
        <v>35</v>
      </c>
      <c r="G13" s="1">
        <v>1</v>
      </c>
      <c r="H13" s="1">
        <f>IF(G13=1,+inputs!$D$11,+IF(G13=2,+inputs!$D$12,+inputs!$D$13))</f>
        <v>2.9999999999999997E-4</v>
      </c>
      <c r="I13" s="1">
        <f t="shared" ca="1" si="0"/>
        <v>109.09586749813623</v>
      </c>
      <c r="J13" s="1">
        <f ca="1">(I12-I13)/inputs!$D$8*2/(1/H12+1/H13)</f>
        <v>1.0908495900223637E-3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4" x14ac:dyDescent="0.3">
      <c r="F14" s="1">
        <f>F15+inputs!$D$8</f>
        <v>30</v>
      </c>
      <c r="G14" s="1">
        <f>inputs!D25</f>
        <v>2</v>
      </c>
      <c r="H14" s="1">
        <f>IF(G14=1,+inputs!$D$11,+IF(G14=2,+inputs!$D$12,+inputs!$D$13))</f>
        <v>0.5</v>
      </c>
      <c r="I14" s="1">
        <f t="shared" ca="1" si="0"/>
        <v>99.999999999999758</v>
      </c>
      <c r="J14" s="1">
        <f ca="1">(I13-I14)/inputs!$D$8*2/(1/H13+1/H14)</f>
        <v>1.0908495900223631E-3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4" x14ac:dyDescent="0.3">
      <c r="F15" s="1">
        <f>F16+inputs!$D$8</f>
        <v>25</v>
      </c>
      <c r="G15" s="1">
        <f>inputs!D26</f>
        <v>1</v>
      </c>
      <c r="H15" s="1">
        <f>IF(G15=1,+inputs!$D$11,+IF(G15=2,+inputs!$D$12,+inputs!$D$13))</f>
        <v>2.9999999999999997E-4</v>
      </c>
      <c r="I15" s="1">
        <f t="shared" ca="1" si="0"/>
        <v>90.904132501863302</v>
      </c>
      <c r="J15" s="1">
        <f ca="1">(I14-I15)/inputs!$D$8*2/(1/H14+1/H15)</f>
        <v>1.0908495900223613E-3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4" x14ac:dyDescent="0.3">
      <c r="F16" s="1">
        <f>F17+inputs!$D$8</f>
        <v>20</v>
      </c>
      <c r="G16" s="1">
        <v>1</v>
      </c>
      <c r="H16" s="1">
        <f>IF(G16=1,+inputs!$D$11,+IF(G16=2,+inputs!$D$12,+inputs!$D$13))</f>
        <v>2.9999999999999997E-4</v>
      </c>
      <c r="I16" s="1">
        <f t="shared" ca="1" si="0"/>
        <v>72.723306001490641</v>
      </c>
      <c r="J16" s="1">
        <f ca="1">(I15-I16)/inputs!$D$8*2/(1/H15+1/H16)</f>
        <v>1.0908495900223596E-3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4" x14ac:dyDescent="0.3">
      <c r="F17" s="1">
        <f>F18+inputs!$D$8</f>
        <v>15</v>
      </c>
      <c r="G17" s="1">
        <v>1</v>
      </c>
      <c r="H17" s="1">
        <f>IF(G17=1,+inputs!$D$11,+IF(G17=2,+inputs!$D$12,+inputs!$D$13))</f>
        <v>2.9999999999999997E-4</v>
      </c>
      <c r="I17" s="1">
        <f t="shared" ca="1" si="0"/>
        <v>54.542479501117988</v>
      </c>
      <c r="J17" s="1">
        <f ca="1">(I16-I17)/inputs!$D$8*2/(1/H16+1/H17)</f>
        <v>1.0908495900223592E-3</v>
      </c>
      <c r="L17">
        <f t="shared" si="1"/>
        <v>1</v>
      </c>
      <c r="M17">
        <f t="shared" si="2"/>
        <v>0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4" x14ac:dyDescent="0.3">
      <c r="F18" s="1">
        <f>F19+inputs!$D$8</f>
        <v>10</v>
      </c>
      <c r="G18" s="1">
        <v>1</v>
      </c>
      <c r="H18" s="1">
        <f>IF(G18=1,+inputs!$D$11,+IF(G18=2,+inputs!$D$12,+inputs!$D$13))</f>
        <v>2.9999999999999997E-4</v>
      </c>
      <c r="I18" s="1">
        <f t="shared" ca="1" si="0"/>
        <v>36.361653000745321</v>
      </c>
      <c r="J18" s="1">
        <f ca="1">(I17-I18)/inputs!$D$8*2/(1/H17+1/H18)</f>
        <v>1.09084959002236E-3</v>
      </c>
      <c r="L18">
        <f t="shared" si="1"/>
        <v>1</v>
      </c>
      <c r="M18">
        <f t="shared" si="2"/>
        <v>0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4" x14ac:dyDescent="0.3">
      <c r="F19" s="1">
        <f>F20+inputs!$D$8</f>
        <v>5</v>
      </c>
      <c r="G19" s="1">
        <v>1</v>
      </c>
      <c r="H19" s="1">
        <f>IF(G19=1,+inputs!$D$11,+IF(G19=2,+inputs!$D$12,+inputs!$D$13))</f>
        <v>2.9999999999999997E-4</v>
      </c>
      <c r="I19" s="1">
        <f t="shared" ca="1" si="0"/>
        <v>18.18082650037266</v>
      </c>
      <c r="J19" s="1">
        <f ca="1">(I18-I19)/inputs!$D$8*2/(1/H18+1/H19)</f>
        <v>1.0908495900223596E-3</v>
      </c>
      <c r="L19">
        <f t="shared" si="1"/>
        <v>1</v>
      </c>
      <c r="M19">
        <f t="shared" si="2"/>
        <v>0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4" x14ac:dyDescent="0.3">
      <c r="F20" s="1">
        <f>inputs!D9</f>
        <v>0</v>
      </c>
      <c r="G20" s="1">
        <v>1</v>
      </c>
      <c r="H20" s="1">
        <f>IF(G20=1,+inputs!$D$11,+IF(G20=2,+inputs!$D$12,+inputs!$D$13))</f>
        <v>2.9999999999999997E-4</v>
      </c>
      <c r="I20" s="2">
        <f>inputs!D5</f>
        <v>0</v>
      </c>
      <c r="J20" s="1">
        <f ca="1">(I19-I20)/inputs!$D$8*2/(1/H19+1/H20)</f>
        <v>1.0908495900223596E-3</v>
      </c>
      <c r="L20">
        <f t="shared" si="1"/>
        <v>1</v>
      </c>
      <c r="M20">
        <f t="shared" si="2"/>
        <v>0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  <row r="43" spans="16:16" x14ac:dyDescent="0.25">
      <c r="P43" s="11" t="s">
        <v>35</v>
      </c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6999-B356-433A-9425-3594A7C56B0D}">
  <dimension ref="B3:T63"/>
  <sheetViews>
    <sheetView tabSelected="1" topLeftCell="E1" zoomScaleNormal="100" workbookViewId="0">
      <selection activeCell="V41" sqref="V41"/>
    </sheetView>
  </sheetViews>
  <sheetFormatPr defaultColWidth="8.77734375" defaultRowHeight="13.2" x14ac:dyDescent="0.25"/>
  <cols>
    <col min="3" max="3" width="9" bestFit="1" customWidth="1"/>
    <col min="7" max="7" width="10.6640625" customWidth="1"/>
    <col min="8" max="8" width="6.6640625" customWidth="1"/>
    <col min="9" max="9" width="12" bestFit="1" customWidth="1"/>
  </cols>
  <sheetData>
    <row r="3" spans="2:20" ht="13.8" thickBot="1" x14ac:dyDescent="0.3"/>
    <row r="4" spans="2:20" ht="13.8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f>inputs!D11</f>
        <v>2.9999999999999997E-4</v>
      </c>
      <c r="D7" s="7">
        <f>SUM(L9:L19)+0.5*(L8+L20)</f>
        <v>3.5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4" x14ac:dyDescent="0.3">
      <c r="B8" s="3" t="s">
        <v>29</v>
      </c>
      <c r="C8" s="6">
        <f>inputs!D12</f>
        <v>0.5</v>
      </c>
      <c r="D8" s="7">
        <f>SUM(M9:M19)+0.5*(M8+M20)</f>
        <v>6</v>
      </c>
      <c r="F8" s="1">
        <f>F9+inputs!$D$8</f>
        <v>60</v>
      </c>
      <c r="G8" s="1">
        <f>inputs!D19</f>
        <v>1</v>
      </c>
      <c r="H8" s="1">
        <f>IF(G8=1,+inputs!$D$11,+IF(G8=2,+inputs!$D$12,+inputs!$D$13))</f>
        <v>2.9999999999999997E-4</v>
      </c>
      <c r="I8" s="2">
        <f>inputs!D4</f>
        <v>200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4" x14ac:dyDescent="0.3">
      <c r="B9" s="3" t="s">
        <v>30</v>
      </c>
      <c r="C9" s="6">
        <f>inputs!D13</f>
        <v>0.01</v>
      </c>
      <c r="D9" s="7">
        <f>SUM(N9:N19)+0.5*(N8+N20)</f>
        <v>2.5</v>
      </c>
      <c r="F9" s="1">
        <f>F10+inputs!$D$8</f>
        <v>55</v>
      </c>
      <c r="G9" s="1">
        <f>inputs!D20</f>
        <v>1</v>
      </c>
      <c r="H9" s="1">
        <f>IF(G9=1,+inputs!$D$11,+IF(G9=2,+inputs!$D$12,+inputs!$D$13))</f>
        <v>2.9999999999999997E-4</v>
      </c>
      <c r="I9" s="1">
        <f t="shared" ref="I9:I19" ca="1" si="0">(I8*2/(1/H8+1/H9)+I10*2/(1/H9+1/H10))/(2/(1/H8+1/H9)+2/(1/H9+1/H10))</f>
        <v>147.02345259642502</v>
      </c>
      <c r="J9" s="1">
        <f ca="1">(I8-I9)/inputs!$D$8*2/(1/H8+1/H9)</f>
        <v>3.1785928442144991E-3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4" x14ac:dyDescent="0.3">
      <c r="B10" s="3"/>
      <c r="C10" s="6"/>
      <c r="D10" s="7"/>
      <c r="F10" s="1">
        <f>F11+inputs!$D$8</f>
        <v>50</v>
      </c>
      <c r="G10" s="1">
        <f>inputs!D21</f>
        <v>3</v>
      </c>
      <c r="H10" s="1">
        <f>IF(G10=1,+inputs!$D$11,+IF(G10=2,+inputs!$D$12,+inputs!$D$13))</f>
        <v>0.01</v>
      </c>
      <c r="I10" s="1">
        <f ca="1">(I9*2/(1/H9+1/H10)+I11*2/(1/H10+1/H11))/(2/(1/H9+1/H10)+2/(1/H10+1/H11))</f>
        <v>119.73905704036117</v>
      </c>
      <c r="J10" s="1">
        <f ca="1">(I9-I10)/inputs!$D$8*2/(1/H9+1/H10)</f>
        <v>3.1787645308035545E-3</v>
      </c>
      <c r="L10">
        <f t="shared" si="1"/>
        <v>0</v>
      </c>
      <c r="M10">
        <f t="shared" si="2"/>
        <v>0</v>
      </c>
      <c r="N10">
        <f t="shared" si="3"/>
        <v>1</v>
      </c>
      <c r="Q10" s="16">
        <v>3</v>
      </c>
      <c r="R10" s="6" t="s">
        <v>23</v>
      </c>
      <c r="S10" s="18"/>
      <c r="T10" s="17">
        <v>3</v>
      </c>
    </row>
    <row r="11" spans="2:20" ht="14.4" x14ac:dyDescent="0.3">
      <c r="B11" s="3" t="s">
        <v>8</v>
      </c>
      <c r="C11" s="6">
        <f>SUM(D7:D9)/(D7/C7+D8/C8+D9/C9)</f>
        <v>1.0059799921757111E-3</v>
      </c>
      <c r="D11" s="7"/>
      <c r="F11" s="1">
        <f>F12+inputs!$D$8</f>
        <v>45</v>
      </c>
      <c r="G11" s="1">
        <f>inputs!D22</f>
        <v>2</v>
      </c>
      <c r="H11" s="1">
        <f>IF(G11=1,+inputs!$D$11,+IF(G11=2,+inputs!$D$12,+inputs!$D$13))</f>
        <v>0.5</v>
      </c>
      <c r="I11" s="1">
        <f t="shared" ca="1" si="0"/>
        <v>118.92698460259184</v>
      </c>
      <c r="J11" s="1">
        <f ca="1">(I10-I11)/inputs!$D$8*2/(1/H10+1/H11)</f>
        <v>3.184597795173846E-3</v>
      </c>
      <c r="L11">
        <f t="shared" si="1"/>
        <v>0</v>
      </c>
      <c r="M11">
        <f t="shared" si="2"/>
        <v>1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35">
      <c r="B12" s="8" t="s">
        <v>7</v>
      </c>
      <c r="C12" s="9">
        <f>C11*(I8-I20)/(F8-F20)</f>
        <v>3.3532666405857036E-3</v>
      </c>
      <c r="D12" s="10"/>
      <c r="F12" s="1">
        <f>F13+inputs!$D$8</f>
        <v>40</v>
      </c>
      <c r="G12" s="1">
        <f>inputs!D23</f>
        <v>2</v>
      </c>
      <c r="H12" s="1">
        <f>IF(G12=1,+inputs!$D$11,+IF(G12=2,+inputs!$D$12,+inputs!$D$13))</f>
        <v>0.5</v>
      </c>
      <c r="I12" s="1">
        <f t="shared" ca="1" si="0"/>
        <v>118.89365162202503</v>
      </c>
      <c r="J12" s="1">
        <f ca="1">(I11-I12)/inputs!$D$8*2/(1/H11+1/H12)</f>
        <v>3.3332980566811443E-3</v>
      </c>
      <c r="L12">
        <f t="shared" si="1"/>
        <v>0</v>
      </c>
      <c r="M12">
        <f t="shared" si="2"/>
        <v>1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" thickTop="1" x14ac:dyDescent="0.3">
      <c r="F13" s="1">
        <f>F14+inputs!$D$8</f>
        <v>35</v>
      </c>
      <c r="G13" s="1">
        <f>inputs!D24</f>
        <v>2</v>
      </c>
      <c r="H13" s="1">
        <f>IF(G13=1,+inputs!$D$11,+IF(G13=2,+inputs!$D$12,+inputs!$D$13))</f>
        <v>0.5</v>
      </c>
      <c r="I13" s="1">
        <f t="shared" ca="1" si="0"/>
        <v>118.85883313930805</v>
      </c>
      <c r="J13" s="1">
        <f ca="1">(I12-I13)/inputs!$D$8*2/(1/H12+1/H13)</f>
        <v>3.4818482716985955E-3</v>
      </c>
      <c r="L13">
        <f t="shared" si="1"/>
        <v>0</v>
      </c>
      <c r="M13">
        <f t="shared" si="2"/>
        <v>1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4" x14ac:dyDescent="0.3">
      <c r="F14" s="1">
        <f>F15+inputs!$D$8</f>
        <v>30</v>
      </c>
      <c r="G14" s="1">
        <f>inputs!D25</f>
        <v>2</v>
      </c>
      <c r="H14" s="1">
        <f>IF(G14=1,+inputs!$D$11,+IF(G14=2,+inputs!$D$12,+inputs!$D$13))</f>
        <v>0.5</v>
      </c>
      <c r="I14" s="1">
        <f t="shared" ca="1" si="0"/>
        <v>118.82253167262657</v>
      </c>
      <c r="J14" s="1">
        <f ca="1">(I13-I14)/inputs!$D$8*2/(1/H13+1/H14)</f>
        <v>3.6301466681479154E-3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4" x14ac:dyDescent="0.3">
      <c r="F15" s="1">
        <f>F16+inputs!$D$8</f>
        <v>25</v>
      </c>
      <c r="G15" s="1">
        <f>inputs!D26</f>
        <v>1</v>
      </c>
      <c r="H15" s="1">
        <f>IF(G15=1,+inputs!$D$11,+IF(G15=2,+inputs!$D$12,+inputs!$D$13))</f>
        <v>2.9999999999999997E-4</v>
      </c>
      <c r="I15" s="1">
        <f t="shared" ca="1" si="0"/>
        <v>88.553774032141092</v>
      </c>
      <c r="J15" s="1">
        <f ca="1">(I14-I15)/inputs!$D$8*2/(1/H14+1/H15)</f>
        <v>3.6300728731343762E-3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4" x14ac:dyDescent="0.3">
      <c r="F16" s="1">
        <f>F17+inputs!$D$8</f>
        <v>20</v>
      </c>
      <c r="G16" s="1">
        <f>inputs!D27</f>
        <v>3</v>
      </c>
      <c r="H16" s="1">
        <f>IF(G16=1,+inputs!$D$11,+IF(G16=2,+inputs!$D$12,+inputs!$D$13))</f>
        <v>0.01</v>
      </c>
      <c r="I16" s="1">
        <f t="shared" ca="1" si="0"/>
        <v>57.39841987355738</v>
      </c>
      <c r="J16" s="1">
        <f ca="1">(I15-I16)/inputs!$D$8*2/(1/H15+1/H16)</f>
        <v>3.6297499990582964E-3</v>
      </c>
      <c r="L16">
        <f t="shared" si="1"/>
        <v>0</v>
      </c>
      <c r="M16">
        <f t="shared" si="2"/>
        <v>0</v>
      </c>
      <c r="N16">
        <f t="shared" si="3"/>
        <v>1</v>
      </c>
      <c r="Q16" s="16">
        <v>9</v>
      </c>
      <c r="R16" s="6" t="s">
        <v>23</v>
      </c>
      <c r="S16" s="18"/>
      <c r="T16" s="17">
        <v>9</v>
      </c>
    </row>
    <row r="17" spans="6:20" ht="14.4" x14ac:dyDescent="0.3">
      <c r="F17" s="1">
        <f>F18+inputs!$D$8</f>
        <v>15</v>
      </c>
      <c r="G17" s="1">
        <f>inputs!D28</f>
        <v>2</v>
      </c>
      <c r="H17" s="1">
        <f>IF(G17=1,+inputs!$D$11,+IF(G17=2,+inputs!$D$12,+inputs!$D$13))</f>
        <v>0.5</v>
      </c>
      <c r="I17" s="1">
        <f t="shared" ca="1" si="0"/>
        <v>56.475664985781023</v>
      </c>
      <c r="J17" s="1">
        <f ca="1">(I16-I17)/inputs!$D$8*2/(1/H16+1/H17)</f>
        <v>3.6186466187308106E-3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4" x14ac:dyDescent="0.3">
      <c r="F18" s="1">
        <f>F19+inputs!$D$8</f>
        <v>10</v>
      </c>
      <c r="G18" s="1">
        <f>inputs!D29</f>
        <v>2</v>
      </c>
      <c r="H18" s="1">
        <f>IF(G18=1,+inputs!$D$11,+IF(G18=2,+inputs!$D$12,+inputs!$D$13))</f>
        <v>0.5</v>
      </c>
      <c r="I18" s="1">
        <f t="shared" ca="1" si="0"/>
        <v>56.442308211794781</v>
      </c>
      <c r="J18" s="1">
        <f ca="1">(I17-I18)/inputs!$D$8*2/(1/H17+1/H18)</f>
        <v>3.3356773986241706E-3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4" x14ac:dyDescent="0.3">
      <c r="F19" s="1">
        <f>F20+inputs!$D$8</f>
        <v>5</v>
      </c>
      <c r="G19" s="1">
        <f>inputs!D30</f>
        <v>1</v>
      </c>
      <c r="H19" s="1">
        <f>IF(G19=1,+inputs!$D$11,+IF(G19=2,+inputs!$D$12,+inputs!$D$13))</f>
        <v>2.9999999999999997E-4</v>
      </c>
      <c r="I19" s="1">
        <f t="shared" ca="1" si="0"/>
        <v>28.629753500516415</v>
      </c>
      <c r="J19" s="1">
        <f ca="1">(I18-I19)/inputs!$D$8*2/(1/H18+1/H19)</f>
        <v>3.3355052621960859E-3</v>
      </c>
      <c r="L19">
        <f t="shared" si="1"/>
        <v>1</v>
      </c>
      <c r="M19">
        <f t="shared" si="2"/>
        <v>0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4" x14ac:dyDescent="0.3">
      <c r="F20" s="1">
        <f>inputs!D9</f>
        <v>0</v>
      </c>
      <c r="G20" s="1">
        <f>inputs!D31</f>
        <v>3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3.3355052621960872E-3</v>
      </c>
      <c r="L20">
        <f t="shared" si="1"/>
        <v>0</v>
      </c>
      <c r="M20">
        <f t="shared" si="2"/>
        <v>0</v>
      </c>
      <c r="N20">
        <f t="shared" si="3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  <row r="43" spans="16:20" x14ac:dyDescent="0.25">
      <c r="P43" s="11" t="s">
        <v>35</v>
      </c>
    </row>
    <row r="45" spans="16:20" x14ac:dyDescent="0.25">
      <c r="P45" s="29" t="s">
        <v>40</v>
      </c>
    </row>
    <row r="46" spans="16:20" x14ac:dyDescent="0.25">
      <c r="P46" s="29" t="s">
        <v>41</v>
      </c>
    </row>
    <row r="47" spans="16:20" x14ac:dyDescent="0.25">
      <c r="P47" s="29" t="s">
        <v>42</v>
      </c>
    </row>
    <row r="48" spans="16:20" x14ac:dyDescent="0.25">
      <c r="P48" s="29"/>
      <c r="S48" s="1"/>
      <c r="T48" s="1"/>
    </row>
    <row r="49" spans="3:20" x14ac:dyDescent="0.25">
      <c r="P49" s="29" t="s">
        <v>43</v>
      </c>
      <c r="S49" s="1"/>
      <c r="T49" s="1"/>
    </row>
    <row r="50" spans="3:20" x14ac:dyDescent="0.25">
      <c r="S50" s="1"/>
      <c r="T50" s="1"/>
    </row>
    <row r="51" spans="3:20" x14ac:dyDescent="0.25">
      <c r="S51" s="1"/>
      <c r="T51" s="1"/>
    </row>
    <row r="52" spans="3:20" x14ac:dyDescent="0.25">
      <c r="S52" s="1"/>
      <c r="T52" s="1"/>
    </row>
    <row r="53" spans="3:20" x14ac:dyDescent="0.25">
      <c r="S53" s="1"/>
      <c r="T53" s="1"/>
    </row>
    <row r="54" spans="3:20" x14ac:dyDescent="0.25">
      <c r="S54" s="1"/>
      <c r="T54" s="1"/>
    </row>
    <row r="55" spans="3:20" x14ac:dyDescent="0.25">
      <c r="S55" s="1"/>
      <c r="T55" s="1"/>
    </row>
    <row r="56" spans="3:20" x14ac:dyDescent="0.25">
      <c r="S56" s="1"/>
      <c r="T56" s="1"/>
    </row>
    <row r="57" spans="3:20" x14ac:dyDescent="0.25">
      <c r="S57" s="1"/>
      <c r="T57" s="1"/>
    </row>
    <row r="58" spans="3:20" x14ac:dyDescent="0.25">
      <c r="S58" s="1"/>
      <c r="T58" s="1"/>
    </row>
    <row r="59" spans="3:20" x14ac:dyDescent="0.25">
      <c r="S59" s="1"/>
      <c r="T59" s="1"/>
    </row>
    <row r="60" spans="3:20" x14ac:dyDescent="0.25">
      <c r="C60" t="s">
        <v>18</v>
      </c>
      <c r="D60" t="s">
        <v>19</v>
      </c>
      <c r="S60" s="1"/>
      <c r="T60" s="1"/>
    </row>
    <row r="61" spans="3:20" x14ac:dyDescent="0.25">
      <c r="D61" s="11" t="s">
        <v>34</v>
      </c>
    </row>
    <row r="62" spans="3:20" x14ac:dyDescent="0.25">
      <c r="D62" t="s">
        <v>20</v>
      </c>
    </row>
    <row r="63" spans="3:20" x14ac:dyDescent="0.25">
      <c r="D63" t="s">
        <v>21</v>
      </c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Homogeneous model</vt:lpstr>
      <vt:lpstr>Heterogeneous model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Connal Boyd</cp:lastModifiedBy>
  <dcterms:created xsi:type="dcterms:W3CDTF">2002-08-06T22:40:09Z</dcterms:created>
  <dcterms:modified xsi:type="dcterms:W3CDTF">2022-01-21T18:19:27Z</dcterms:modified>
</cp:coreProperties>
</file>