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m/Desktop/GW_modeling/Course-Materials22/Assignments/HW1_BoxModel_Excel/Starter_Code/"/>
    </mc:Choice>
  </mc:AlternateContent>
  <xr:revisionPtr revIDLastSave="0" documentId="13_ncr:1_{379F8905-5042-F34F-824C-69DFE4EFBA02}" xr6:coauthVersionLast="47" xr6:coauthVersionMax="47" xr10:uidLastSave="{00000000-0000-0000-0000-000000000000}"/>
  <bookViews>
    <workbookView xWindow="37560" yWindow="1540" windowWidth="25960" windowHeight="18400" activeTab="2" xr2:uid="{00000000-000D-0000-FFFF-FFFF00000000}"/>
  </bookViews>
  <sheets>
    <sheet name="inputs" sheetId="2" r:id="rId1"/>
    <sheet name="model and key plot" sheetId="1" r:id="rId2"/>
    <sheet name="model and key plot (2)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0" i="3" l="1"/>
  <c r="M20" i="3"/>
  <c r="L20" i="3"/>
  <c r="I20" i="3"/>
  <c r="H20" i="3"/>
  <c r="F20" i="3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N19" i="3"/>
  <c r="M19" i="3"/>
  <c r="L19" i="3"/>
  <c r="H19" i="3"/>
  <c r="N18" i="3"/>
  <c r="M18" i="3"/>
  <c r="L18" i="3"/>
  <c r="H18" i="3"/>
  <c r="N17" i="3"/>
  <c r="M17" i="3"/>
  <c r="L17" i="3"/>
  <c r="H17" i="3"/>
  <c r="N16" i="3"/>
  <c r="M16" i="3"/>
  <c r="L16" i="3"/>
  <c r="H16" i="3"/>
  <c r="N15" i="3"/>
  <c r="M15" i="3"/>
  <c r="N14" i="3"/>
  <c r="M14" i="3"/>
  <c r="N13" i="3"/>
  <c r="M13" i="3"/>
  <c r="N12" i="3"/>
  <c r="M12" i="3"/>
  <c r="G11" i="3"/>
  <c r="N11" i="3" s="1"/>
  <c r="G10" i="3"/>
  <c r="N10" i="3" s="1"/>
  <c r="G9" i="3"/>
  <c r="N9" i="3" s="1"/>
  <c r="I8" i="3"/>
  <c r="G8" i="3"/>
  <c r="L8" i="3" s="1"/>
  <c r="G9" i="1"/>
  <c r="G10" i="1"/>
  <c r="G11" i="1"/>
  <c r="H11" i="1" s="1"/>
  <c r="G12" i="1"/>
  <c r="G13" i="1"/>
  <c r="G14" i="1"/>
  <c r="H14" i="1" s="1"/>
  <c r="G15" i="1"/>
  <c r="H15" i="1" s="1"/>
  <c r="H16" i="1"/>
  <c r="H17" i="1"/>
  <c r="H18" i="1"/>
  <c r="H19" i="1"/>
  <c r="H20" i="1"/>
  <c r="H13" i="1"/>
  <c r="H12" i="1"/>
  <c r="H10" i="1"/>
  <c r="H9" i="1"/>
  <c r="M8" i="3" l="1"/>
  <c r="L9" i="3"/>
  <c r="L10" i="3"/>
  <c r="H8" i="3"/>
  <c r="N8" i="3"/>
  <c r="D9" i="3" s="1"/>
  <c r="H9" i="3"/>
  <c r="M9" i="3"/>
  <c r="H10" i="3"/>
  <c r="M10" i="3"/>
  <c r="L11" i="3"/>
  <c r="H11" i="3"/>
  <c r="M11" i="3"/>
  <c r="L12" i="3"/>
  <c r="L13" i="3"/>
  <c r="L14" i="3"/>
  <c r="L15" i="3"/>
  <c r="H12" i="3"/>
  <c r="H13" i="3"/>
  <c r="H14" i="3"/>
  <c r="H15" i="3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3" l="1"/>
  <c r="D8" i="3"/>
  <c r="D7" i="1"/>
  <c r="D8" i="1"/>
  <c r="D9" i="1"/>
  <c r="C11" i="3" l="1"/>
  <c r="C12" i="3" s="1"/>
  <c r="C11" i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</calcChain>
</file>

<file path=xl/sharedStrings.xml><?xml version="1.0" encoding="utf-8"?>
<sst xmlns="http://schemas.openxmlformats.org/spreadsheetml/2006/main" count="84" uniqueCount="35">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</sst>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160</c:v>
                </c:pt>
                <c:pt idx="1">
                  <c:v>146.66666666666654</c:v>
                </c:pt>
                <c:pt idx="2">
                  <c:v>133.33333333333312</c:v>
                </c:pt>
                <c:pt idx="3">
                  <c:v>119.99999999999972</c:v>
                </c:pt>
                <c:pt idx="4">
                  <c:v>106.66666666666633</c:v>
                </c:pt>
                <c:pt idx="5">
                  <c:v>93.333333333332973</c:v>
                </c:pt>
                <c:pt idx="6">
                  <c:v>79.999999999999645</c:v>
                </c:pt>
                <c:pt idx="7">
                  <c:v>66.666666666666345</c:v>
                </c:pt>
                <c:pt idx="8">
                  <c:v>53.333333333333059</c:v>
                </c:pt>
                <c:pt idx="9">
                  <c:v>39.999999999999794</c:v>
                </c:pt>
                <c:pt idx="10">
                  <c:v>26.666666666666526</c:v>
                </c:pt>
                <c:pt idx="11">
                  <c:v>13.333333333333263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2.6666666666666912E-4</c:v>
                </c:pt>
                <c:pt idx="2">
                  <c:v>2.6666666666666858E-4</c:v>
                </c:pt>
                <c:pt idx="3">
                  <c:v>2.6666666666666798E-4</c:v>
                </c:pt>
                <c:pt idx="4">
                  <c:v>2.6666666666666771E-4</c:v>
                </c:pt>
                <c:pt idx="5">
                  <c:v>2.6666666666666717E-4</c:v>
                </c:pt>
                <c:pt idx="6">
                  <c:v>2.6666666666666657E-4</c:v>
                </c:pt>
                <c:pt idx="7">
                  <c:v>2.6666666666666597E-4</c:v>
                </c:pt>
                <c:pt idx="8">
                  <c:v>2.666666666666657E-4</c:v>
                </c:pt>
                <c:pt idx="9">
                  <c:v>2.6666666666666527E-4</c:v>
                </c:pt>
                <c:pt idx="10">
                  <c:v>2.6666666666666538E-4</c:v>
                </c:pt>
                <c:pt idx="11">
                  <c:v>2.6666666666666527E-4</c:v>
                </c:pt>
                <c:pt idx="12">
                  <c:v>2.6666666666666527E-4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 (2)'!$I$8:$I$20</c:f>
              <c:numCache>
                <c:formatCode>General</c:formatCode>
                <c:ptCount val="13"/>
                <c:pt idx="0">
                  <c:v>160</c:v>
                </c:pt>
                <c:pt idx="1">
                  <c:v>134.2600569256914</c:v>
                </c:pt>
                <c:pt idx="2">
                  <c:v>108.52075530283186</c:v>
                </c:pt>
                <c:pt idx="3">
                  <c:v>82.782262182040213</c:v>
                </c:pt>
                <c:pt idx="4">
                  <c:v>57.044627760986323</c:v>
                </c:pt>
                <c:pt idx="5">
                  <c:v>39.029070442913529</c:v>
                </c:pt>
                <c:pt idx="6">
                  <c:v>28.735122626141973</c:v>
                </c:pt>
                <c:pt idx="7">
                  <c:v>18.441637769592475</c:v>
                </c:pt>
                <c:pt idx="8">
                  <c:v>8.1483901865379078</c:v>
                </c:pt>
                <c:pt idx="9">
                  <c:v>2.5729823317878009</c:v>
                </c:pt>
                <c:pt idx="10">
                  <c:v>1.7152979851966157</c:v>
                </c:pt>
                <c:pt idx="11">
                  <c:v>0.85764899259830785</c:v>
                </c:pt>
                <c:pt idx="12">
                  <c:v>0</c:v>
                </c:pt>
              </c:numCache>
            </c:numRef>
          </c:xVal>
          <c:yVal>
            <c:numRef>
              <c:f>'model and key plot (2)'!$F$8:$F$20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4-6748-A4E3-A7E132C4C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 (2)'!$J$8:$J$20</c:f>
              <c:numCache>
                <c:formatCode>General</c:formatCode>
                <c:ptCount val="13"/>
                <c:pt idx="1">
                  <c:v>5.1479886148617191E-4</c:v>
                </c:pt>
                <c:pt idx="2">
                  <c:v>5.1478603245719084E-4</c:v>
                </c:pt>
                <c:pt idx="3">
                  <c:v>5.1476986241583286E-4</c:v>
                </c:pt>
                <c:pt idx="4">
                  <c:v>5.147526884210779E-4</c:v>
                </c:pt>
                <c:pt idx="5">
                  <c:v>5.1473020908779409E-4</c:v>
                </c:pt>
                <c:pt idx="6">
                  <c:v>5.1469739083857781E-4</c:v>
                </c:pt>
                <c:pt idx="7">
                  <c:v>5.1467424282747483E-4</c:v>
                </c:pt>
                <c:pt idx="8">
                  <c:v>5.1466237915272835E-4</c:v>
                </c:pt>
                <c:pt idx="9">
                  <c:v>5.1465303274616375E-4</c:v>
                </c:pt>
                <c:pt idx="10">
                  <c:v>5.1461060795471108E-4</c:v>
                </c:pt>
                <c:pt idx="11">
                  <c:v>5.1458939555898474E-4</c:v>
                </c:pt>
                <c:pt idx="12">
                  <c:v>5.1458939555898474E-4</c:v>
                </c:pt>
              </c:numCache>
            </c:numRef>
          </c:xVal>
          <c:yVal>
            <c:numRef>
              <c:f>'model and key plot (2)'!$F$8:$F$20</c:f>
              <c:numCache>
                <c:formatCode>General</c:formatCode>
                <c:ptCount val="13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1-DE43-B16B-6D55FD32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61909C0-B85C-7947-B8C9-0E281F800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72DE54-2B1E-DA4A-BE10-1F79F03BB52A}"/>
            </a:ext>
          </a:extLst>
        </xdr:cNvPr>
        <xdr:cNvSpPr txBox="1"/>
      </xdr:nvSpPr>
      <xdr:spPr>
        <a:xfrm>
          <a:off x="9772650" y="46323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CD2DAE6-4166-6F41-A5E7-D09DE447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1" sqref="D11:D13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160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10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2.0000000000000001E-4</v>
      </c>
    </row>
    <row r="12" spans="2:5" x14ac:dyDescent="0.15">
      <c r="C12" t="s">
        <v>5</v>
      </c>
      <c r="D12" s="1">
        <v>5.0000000000000001E-4</v>
      </c>
    </row>
    <row r="13" spans="2:5" x14ac:dyDescent="0.15">
      <c r="C13" t="s">
        <v>6</v>
      </c>
      <c r="D13" s="1">
        <v>6.0000000000000001E-3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2.0000000000000001E-4</v>
      </c>
    </row>
    <row r="17" spans="3:5" x14ac:dyDescent="0.15">
      <c r="D17" s="1">
        <v>1</v>
      </c>
      <c r="E17" s="1">
        <f t="shared" ref="E17:E28" si="0">IF(D17=1,+$D$11,+IF(D17=2,+$D$12,+$D$13))</f>
        <v>2.0000000000000001E-4</v>
      </c>
    </row>
    <row r="18" spans="3:5" x14ac:dyDescent="0.15">
      <c r="D18" s="1">
        <v>1</v>
      </c>
      <c r="E18" s="1">
        <f t="shared" si="0"/>
        <v>2.0000000000000001E-4</v>
      </c>
    </row>
    <row r="19" spans="3:5" x14ac:dyDescent="0.15">
      <c r="D19" s="1">
        <v>1</v>
      </c>
      <c r="E19" s="1">
        <f t="shared" si="0"/>
        <v>2.0000000000000001E-4</v>
      </c>
    </row>
    <row r="20" spans="3:5" x14ac:dyDescent="0.15">
      <c r="D20" s="1">
        <v>1</v>
      </c>
      <c r="E20" s="1">
        <f t="shared" si="0"/>
        <v>2.0000000000000001E-4</v>
      </c>
    </row>
    <row r="21" spans="3:5" x14ac:dyDescent="0.15">
      <c r="D21" s="1">
        <v>1</v>
      </c>
      <c r="E21" s="1">
        <f t="shared" si="0"/>
        <v>2.0000000000000001E-4</v>
      </c>
    </row>
    <row r="22" spans="3:5" x14ac:dyDescent="0.15">
      <c r="D22" s="1">
        <v>1</v>
      </c>
      <c r="E22" s="1">
        <f t="shared" si="0"/>
        <v>2.0000000000000001E-4</v>
      </c>
    </row>
    <row r="23" spans="3:5" x14ac:dyDescent="0.15">
      <c r="D23" s="1">
        <v>1</v>
      </c>
      <c r="E23" s="1">
        <f t="shared" si="0"/>
        <v>2.0000000000000001E-4</v>
      </c>
    </row>
    <row r="24" spans="3:5" x14ac:dyDescent="0.15">
      <c r="D24" s="1">
        <v>3</v>
      </c>
      <c r="E24" s="1">
        <f t="shared" si="0"/>
        <v>6.0000000000000001E-3</v>
      </c>
    </row>
    <row r="25" spans="3:5" x14ac:dyDescent="0.15">
      <c r="D25" s="1">
        <v>3</v>
      </c>
      <c r="E25" s="1">
        <f t="shared" si="0"/>
        <v>6.0000000000000001E-3</v>
      </c>
    </row>
    <row r="26" spans="3:5" x14ac:dyDescent="0.15">
      <c r="D26" s="1">
        <v>3</v>
      </c>
      <c r="E26" s="1">
        <f t="shared" si="0"/>
        <v>6.0000000000000001E-3</v>
      </c>
    </row>
    <row r="27" spans="3:5" x14ac:dyDescent="0.15">
      <c r="D27" s="1">
        <v>3</v>
      </c>
      <c r="E27" s="1">
        <f t="shared" si="0"/>
        <v>6.0000000000000001E-3</v>
      </c>
    </row>
    <row r="28" spans="3:5" x14ac:dyDescent="0.15">
      <c r="C28" t="s">
        <v>16</v>
      </c>
      <c r="D28" s="1">
        <v>3</v>
      </c>
      <c r="E28" s="1">
        <f t="shared" si="0"/>
        <v>6.0000000000000001E-3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zoomScale="80" zoomScaleNormal="80" workbookViewId="0">
      <selection activeCell="C20" sqref="C20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2.0000000000000001E-4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5.0000000000000001E-4</v>
      </c>
      <c r="D8" s="7">
        <f>SUM(M9:M19)+0.5*(M8+M20)</f>
        <v>0</v>
      </c>
      <c r="F8" s="1">
        <f>F9+inputs!$D$8</f>
        <v>120</v>
      </c>
      <c r="G8" s="1">
        <f>inputs!D16</f>
        <v>1</v>
      </c>
      <c r="H8" s="1">
        <f>IF(G8=1,+inputs!$D$11,+IF(G8=2,+inputs!$D$12,+inputs!$D$13))</f>
        <v>2.0000000000000001E-4</v>
      </c>
      <c r="I8" s="2">
        <f>inputs!D4</f>
        <v>160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6.0000000000000001E-3</v>
      </c>
      <c r="D9" s="7">
        <f>SUM(N9:N19)+0.5*(N8+N20)</f>
        <v>0</v>
      </c>
      <c r="F9" s="1">
        <f>F10+inputs!$D$8</f>
        <v>110</v>
      </c>
      <c r="G9" s="1">
        <f>inputs!D17</f>
        <v>1</v>
      </c>
      <c r="H9" s="1">
        <f>IF(G9=1,+inputs!$D$11,+IF(G9=2,+inputs!$D$12,+inputs!$D$13))</f>
        <v>2.0000000000000001E-4</v>
      </c>
      <c r="I9" s="1">
        <f t="shared" ref="I9:I19" ca="1" si="0">(I8*2/(1/H8+1/H9)+I10*2/(1/H9+1/H10))/(2/(1/H8+1/H9)+2/(1/H9+1/H10))</f>
        <v>146.66666666666654</v>
      </c>
      <c r="J9" s="1">
        <f ca="1">(I8-I9)/inputs!$D$8*2/(1/H8+1/H9)</f>
        <v>2.6666666666666912E-4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100</v>
      </c>
      <c r="G10" s="1">
        <f>inputs!D18</f>
        <v>1</v>
      </c>
      <c r="H10" s="1">
        <f>IF(G10=1,+inputs!$D$11,+IF(G10=2,+inputs!$D$12,+inputs!$D$13))</f>
        <v>2.0000000000000001E-4</v>
      </c>
      <c r="I10" s="1">
        <f t="shared" ca="1" si="0"/>
        <v>133.33333333333312</v>
      </c>
      <c r="J10" s="1">
        <f ca="1">(I9-I10)/inputs!$D$8*2/(1/H9+1/H10)</f>
        <v>2.6666666666666858E-4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2.0000000000000001E-4</v>
      </c>
      <c r="D11" s="7"/>
      <c r="F11" s="1">
        <f>F12+inputs!$D$8</f>
        <v>90</v>
      </c>
      <c r="G11" s="1">
        <f>inputs!D19</f>
        <v>1</v>
      </c>
      <c r="H11" s="1">
        <f>IF(G11=1,+inputs!$D$11,+IF(G11=2,+inputs!$D$12,+inputs!$D$13))</f>
        <v>2.0000000000000001E-4</v>
      </c>
      <c r="I11" s="1">
        <f t="shared" ca="1" si="0"/>
        <v>119.99999999999972</v>
      </c>
      <c r="J11" s="1">
        <f ca="1">(I10-I11)/inputs!$D$8*2/(1/H10+1/H11)</f>
        <v>2.6666666666666798E-4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2.6666666666666668E-4</v>
      </c>
      <c r="D12" s="10"/>
      <c r="F12" s="1">
        <f>F13+inputs!$D$8</f>
        <v>80</v>
      </c>
      <c r="G12" s="1">
        <f>inputs!D20</f>
        <v>1</v>
      </c>
      <c r="H12" s="1">
        <f>IF(G12=1,+inputs!$D$11,+IF(G12=2,+inputs!$D$12,+inputs!$D$13))</f>
        <v>2.0000000000000001E-4</v>
      </c>
      <c r="I12" s="1">
        <f t="shared" ca="1" si="0"/>
        <v>106.66666666666633</v>
      </c>
      <c r="J12" s="1">
        <f ca="1">(I11-I12)/inputs!$D$8*2/(1/H11+1/H12)</f>
        <v>2.6666666666666771E-4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70</v>
      </c>
      <c r="G13" s="1">
        <f>inputs!D21</f>
        <v>1</v>
      </c>
      <c r="H13" s="1">
        <f>IF(G13=1,+inputs!$D$11,+IF(G13=2,+inputs!$D$12,+inputs!$D$13))</f>
        <v>2.0000000000000001E-4</v>
      </c>
      <c r="I13" s="1">
        <f t="shared" ca="1" si="0"/>
        <v>93.333333333332973</v>
      </c>
      <c r="J13" s="1">
        <f ca="1">(I12-I13)/inputs!$D$8*2/(1/H12+1/H13)</f>
        <v>2.6666666666666717E-4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60</v>
      </c>
      <c r="G14" s="1">
        <f>inputs!D22</f>
        <v>1</v>
      </c>
      <c r="H14" s="1">
        <f>IF(G14=1,+inputs!$D$11,+IF(G14=2,+inputs!$D$12,+inputs!$D$13))</f>
        <v>2.0000000000000001E-4</v>
      </c>
      <c r="I14" s="1">
        <f t="shared" ca="1" si="0"/>
        <v>79.999999999999645</v>
      </c>
      <c r="J14" s="1">
        <f ca="1">(I13-I14)/inputs!$D$8*2/(1/H13+1/H14)</f>
        <v>2.6666666666666657E-4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50</v>
      </c>
      <c r="G15" s="1">
        <f>inputs!D23</f>
        <v>1</v>
      </c>
      <c r="H15" s="1">
        <f>IF(G15=1,+inputs!$D$11,+IF(G15=2,+inputs!$D$12,+inputs!$D$13))</f>
        <v>2.0000000000000001E-4</v>
      </c>
      <c r="I15" s="1">
        <f t="shared" ca="1" si="0"/>
        <v>66.666666666666345</v>
      </c>
      <c r="J15" s="1">
        <f ca="1">(I14-I15)/inputs!$D$8*2/(1/H14+1/H15)</f>
        <v>2.6666666666666597E-4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40</v>
      </c>
      <c r="G16" s="1">
        <v>1</v>
      </c>
      <c r="H16" s="1">
        <f>IF(G16=1,+inputs!$D$11,+IF(G16=2,+inputs!$D$12,+inputs!$D$13))</f>
        <v>2.0000000000000001E-4</v>
      </c>
      <c r="I16" s="1">
        <f t="shared" ca="1" si="0"/>
        <v>53.333333333333059</v>
      </c>
      <c r="J16" s="1">
        <f ca="1">(I15-I16)/inputs!$D$8*2/(1/H15+1/H16)</f>
        <v>2.666666666666657E-4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30</v>
      </c>
      <c r="G17" s="1">
        <v>1</v>
      </c>
      <c r="H17" s="1">
        <f>IF(G17=1,+inputs!$D$11,+IF(G17=2,+inputs!$D$12,+inputs!$D$13))</f>
        <v>2.0000000000000001E-4</v>
      </c>
      <c r="I17" s="1">
        <f t="shared" ca="1" si="0"/>
        <v>39.999999999999794</v>
      </c>
      <c r="J17" s="1">
        <f ca="1">(I16-I17)/inputs!$D$8*2/(1/H16+1/H17)</f>
        <v>2.6666666666666527E-4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20</v>
      </c>
      <c r="G18" s="1">
        <v>1</v>
      </c>
      <c r="H18" s="1">
        <f>IF(G18=1,+inputs!$D$11,+IF(G18=2,+inputs!$D$12,+inputs!$D$13))</f>
        <v>2.0000000000000001E-4</v>
      </c>
      <c r="I18" s="1">
        <f t="shared" ca="1" si="0"/>
        <v>26.666666666666526</v>
      </c>
      <c r="J18" s="1">
        <f ca="1">(I17-I18)/inputs!$D$8*2/(1/H17+1/H18)</f>
        <v>2.6666666666666538E-4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10</v>
      </c>
      <c r="G19" s="1">
        <v>1</v>
      </c>
      <c r="H19" s="1">
        <f>IF(G19=1,+inputs!$D$11,+IF(G19=2,+inputs!$D$12,+inputs!$D$13))</f>
        <v>2.0000000000000001E-4</v>
      </c>
      <c r="I19" s="1">
        <f t="shared" ca="1" si="0"/>
        <v>13.333333333333263</v>
      </c>
      <c r="J19" s="1">
        <f ca="1">(I18-I19)/inputs!$D$8*2/(1/H18+1/H19)</f>
        <v>2.6666666666666527E-4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1</v>
      </c>
      <c r="H20" s="1">
        <f>IF(G20=1,+inputs!$D$11,+IF(G20=2,+inputs!$D$12,+inputs!$D$13))</f>
        <v>2.0000000000000001E-4</v>
      </c>
      <c r="I20" s="2">
        <f>inputs!D5</f>
        <v>0</v>
      </c>
      <c r="J20" s="1">
        <f ca="1">(I19-I20)/inputs!$D$8*2/(1/H19+1/H20)</f>
        <v>2.6666666666666527E-4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5428-18A2-D349-A777-E6D1B3D47405}">
  <dimension ref="B3:T31"/>
  <sheetViews>
    <sheetView tabSelected="1" zoomScale="80" zoomScaleNormal="80" workbookViewId="0">
      <selection activeCell="G17" sqref="G17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1">
        <v>2.0000000000000001E-4</v>
      </c>
      <c r="D7" s="7">
        <f>SUM(L9:L19)+0.5*(L8+L20)</f>
        <v>4.5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1">
        <v>5.0000000000000001E-4</v>
      </c>
      <c r="D8" s="7">
        <f>SUM(M9:M19)+0.5*(M8+M20)</f>
        <v>4</v>
      </c>
      <c r="F8" s="1">
        <f>F9+inputs!$D$8</f>
        <v>120</v>
      </c>
      <c r="G8" s="1">
        <f>inputs!D16</f>
        <v>1</v>
      </c>
      <c r="H8" s="1">
        <f>IF(G8=1,+inputs!$D$11,+IF(G8=2,+inputs!$D$12,+inputs!$D$13))</f>
        <v>2.0000000000000001E-4</v>
      </c>
      <c r="I8" s="2">
        <f>inputs!D4</f>
        <v>160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1">
        <v>6.0000000000000001E-3</v>
      </c>
      <c r="D9" s="7">
        <f>SUM(N9:N19)+0.5*(N8+N20)</f>
        <v>3.5</v>
      </c>
      <c r="F9" s="1">
        <f>F10+inputs!$D$8</f>
        <v>110</v>
      </c>
      <c r="G9" s="1">
        <f>inputs!D17</f>
        <v>1</v>
      </c>
      <c r="H9" s="1">
        <f>IF(G9=1,+inputs!$D$11,+IF(G9=2,+inputs!$D$12,+inputs!$D$13))</f>
        <v>2.0000000000000001E-4</v>
      </c>
      <c r="I9" s="1">
        <f t="shared" ref="I9:I19" ca="1" si="0">(I8*2/(1/H8+1/H9)+I10*2/(1/H9+1/H10))/(2/(1/H8+1/H9)+2/(1/H9+1/H10))</f>
        <v>134.2600569256914</v>
      </c>
      <c r="J9" s="1">
        <f ca="1">(I8-I9)/inputs!$D$8*2/(1/H8+1/H9)</f>
        <v>5.1479886148617191E-4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100</v>
      </c>
      <c r="G10" s="1">
        <f>inputs!D18</f>
        <v>1</v>
      </c>
      <c r="H10" s="1">
        <f>IF(G10=1,+inputs!$D$11,+IF(G10=2,+inputs!$D$12,+inputs!$D$13))</f>
        <v>2.0000000000000001E-4</v>
      </c>
      <c r="I10" s="1">
        <f t="shared" ca="1" si="0"/>
        <v>108.52075530283186</v>
      </c>
      <c r="J10" s="1">
        <f ca="1">(I9-I10)/inputs!$D$8*2/(1/H9+1/H10)</f>
        <v>5.1478603245719084E-4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3.8605898123324396E-4</v>
      </c>
      <c r="D11" s="7"/>
      <c r="F11" s="1">
        <f>F12+inputs!$D$8</f>
        <v>90</v>
      </c>
      <c r="G11" s="1">
        <f>inputs!D19</f>
        <v>1</v>
      </c>
      <c r="H11" s="1">
        <f>IF(G11=1,+inputs!$D$11,+IF(G11=2,+inputs!$D$12,+inputs!$D$13))</f>
        <v>2.0000000000000001E-4</v>
      </c>
      <c r="I11" s="1">
        <f t="shared" ca="1" si="0"/>
        <v>82.782262182040213</v>
      </c>
      <c r="J11" s="1">
        <f ca="1">(I10-I11)/inputs!$D$8*2/(1/H10+1/H11)</f>
        <v>5.1476986241583286E-4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5.1474530831099191E-4</v>
      </c>
      <c r="D12" s="10"/>
      <c r="F12" s="1">
        <f>F13+inputs!$D$8</f>
        <v>80</v>
      </c>
      <c r="G12" s="1">
        <v>1</v>
      </c>
      <c r="H12" s="1">
        <f>IF(G12=1,+inputs!$D$11,+IF(G12=2,+inputs!$D$12,+inputs!$D$13))</f>
        <v>2.0000000000000001E-4</v>
      </c>
      <c r="I12" s="1">
        <f t="shared" ca="1" si="0"/>
        <v>57.044627760986323</v>
      </c>
      <c r="J12" s="1">
        <f ca="1">(I11-I12)/inputs!$D$8*2/(1/H11+1/H12)</f>
        <v>5.147526884210779E-4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70</v>
      </c>
      <c r="G13" s="1">
        <v>2</v>
      </c>
      <c r="H13" s="1">
        <f>IF(G13=1,+inputs!$D$11,+IF(G13=2,+inputs!$D$12,+inputs!$D$13))</f>
        <v>5.0000000000000001E-4</v>
      </c>
      <c r="I13" s="1">
        <f t="shared" ca="1" si="0"/>
        <v>39.029070442913529</v>
      </c>
      <c r="J13" s="1">
        <f ca="1">(I12-I13)/inputs!$D$8*2/(1/H12+1/H13)</f>
        <v>5.1473020908779409E-4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60</v>
      </c>
      <c r="G14" s="1">
        <v>2</v>
      </c>
      <c r="H14" s="1">
        <f>IF(G14=1,+inputs!$D$11,+IF(G14=2,+inputs!$D$12,+inputs!$D$13))</f>
        <v>5.0000000000000001E-4</v>
      </c>
      <c r="I14" s="1">
        <f t="shared" ca="1" si="0"/>
        <v>28.735122626141973</v>
      </c>
      <c r="J14" s="1">
        <f ca="1">(I13-I14)/inputs!$D$8*2/(1/H13+1/H14)</f>
        <v>5.1469739083857781E-4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50</v>
      </c>
      <c r="G15" s="1">
        <v>2</v>
      </c>
      <c r="H15" s="1">
        <f>IF(G15=1,+inputs!$D$11,+IF(G15=2,+inputs!$D$12,+inputs!$D$13))</f>
        <v>5.0000000000000001E-4</v>
      </c>
      <c r="I15" s="1">
        <f t="shared" ca="1" si="0"/>
        <v>18.441637769592475</v>
      </c>
      <c r="J15" s="1">
        <f ca="1">(I14-I15)/inputs!$D$8*2/(1/H14+1/H15)</f>
        <v>5.1467424282747483E-4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40</v>
      </c>
      <c r="G16" s="1">
        <v>2</v>
      </c>
      <c r="H16" s="1">
        <f>IF(G16=1,+inputs!$D$11,+IF(G16=2,+inputs!$D$12,+inputs!$D$13))</f>
        <v>5.0000000000000001E-4</v>
      </c>
      <c r="I16" s="1">
        <f t="shared" ca="1" si="0"/>
        <v>8.1483901865379078</v>
      </c>
      <c r="J16" s="1">
        <f ca="1">(I15-I16)/inputs!$D$8*2/(1/H15+1/H16)</f>
        <v>5.1466237915272835E-4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30</v>
      </c>
      <c r="G17" s="1">
        <v>3</v>
      </c>
      <c r="H17" s="1">
        <f>IF(G17=1,+inputs!$D$11,+IF(G17=2,+inputs!$D$12,+inputs!$D$13))</f>
        <v>6.0000000000000001E-3</v>
      </c>
      <c r="I17" s="1">
        <f t="shared" ca="1" si="0"/>
        <v>2.5729823317878009</v>
      </c>
      <c r="J17" s="1">
        <f ca="1">(I16-I17)/inputs!$D$8*2/(1/H16+1/H17)</f>
        <v>5.1465303274616375E-4</v>
      </c>
      <c r="L17">
        <f t="shared" si="1"/>
        <v>0</v>
      </c>
      <c r="M17">
        <f t="shared" si="2"/>
        <v>0</v>
      </c>
      <c r="N17">
        <f t="shared" si="3"/>
        <v>1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20</v>
      </c>
      <c r="G18" s="1">
        <v>3</v>
      </c>
      <c r="H18" s="1">
        <f>IF(G18=1,+inputs!$D$11,+IF(G18=2,+inputs!$D$12,+inputs!$D$13))</f>
        <v>6.0000000000000001E-3</v>
      </c>
      <c r="I18" s="1">
        <f t="shared" ca="1" si="0"/>
        <v>1.7152979851966157</v>
      </c>
      <c r="J18" s="1">
        <f ca="1">(I17-I18)/inputs!$D$8*2/(1/H17+1/H18)</f>
        <v>5.1461060795471108E-4</v>
      </c>
      <c r="L18">
        <f t="shared" si="1"/>
        <v>0</v>
      </c>
      <c r="M18">
        <f t="shared" si="2"/>
        <v>0</v>
      </c>
      <c r="N18">
        <f t="shared" si="3"/>
        <v>1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10</v>
      </c>
      <c r="G19" s="1">
        <v>3</v>
      </c>
      <c r="H19" s="1">
        <f>IF(G19=1,+inputs!$D$11,+IF(G19=2,+inputs!$D$12,+inputs!$D$13))</f>
        <v>6.0000000000000001E-3</v>
      </c>
      <c r="I19" s="1">
        <f t="shared" ca="1" si="0"/>
        <v>0.85764899259830785</v>
      </c>
      <c r="J19" s="1">
        <f ca="1">(I18-I19)/inputs!$D$8*2/(1/H18+1/H19)</f>
        <v>5.1458939555898474E-4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3</v>
      </c>
      <c r="H20" s="1">
        <f>IF(G20=1,+inputs!$D$11,+IF(G20=2,+inputs!$D$12,+inputs!$D$13))</f>
        <v>6.0000000000000001E-3</v>
      </c>
      <c r="I20" s="2">
        <f>inputs!D5</f>
        <v>0</v>
      </c>
      <c r="J20" s="1">
        <f ca="1">(I19-I20)/inputs!$D$8*2/(1/H19+1/H20)</f>
        <v>5.1458939555898474E-4</v>
      </c>
      <c r="L20">
        <f t="shared" si="1"/>
        <v>0</v>
      </c>
      <c r="M20">
        <f t="shared" si="2"/>
        <v>0</v>
      </c>
      <c r="N20">
        <f t="shared" si="3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model and key plot</vt:lpstr>
      <vt:lpstr>model and key plot (2)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Microsoft Office User</cp:lastModifiedBy>
  <dcterms:created xsi:type="dcterms:W3CDTF">2002-08-06T22:40:09Z</dcterms:created>
  <dcterms:modified xsi:type="dcterms:W3CDTF">2022-01-24T05:03:24Z</dcterms:modified>
</cp:coreProperties>
</file>