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lhub\OneDrive\Desktop\groundwatermodeling\homework-jlhubbell88\Working\HW1_BoxModel_Excel\Starter_Code\"/>
    </mc:Choice>
  </mc:AlternateContent>
  <xr:revisionPtr revIDLastSave="0" documentId="13_ncr:1_{9285A946-6E2B-4706-929D-F1150DB486D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8" i="1" l="1"/>
  <c r="L9" i="1"/>
  <c r="H11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10" i="1"/>
  <c r="L11" i="1"/>
  <c r="L12" i="1"/>
  <c r="L13" i="1"/>
  <c r="L14" i="1"/>
  <c r="L15" i="1"/>
  <c r="L16" i="1"/>
  <c r="L17" i="1"/>
  <c r="L18" i="1"/>
  <c r="L19" i="1"/>
  <c r="L20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<sst xmlns="http://schemas.openxmlformats.org/spreadsheetml/2006/main" count="52" uniqueCount="35">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</sst>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8054824233375"/>
          <c:y val="9.0908962839121671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87.726524660418463</c:v>
                </c:pt>
                <c:pt idx="2">
                  <c:v>75.453591187427406</c:v>
                </c:pt>
                <c:pt idx="3">
                  <c:v>63.181387493349206</c:v>
                </c:pt>
                <c:pt idx="4">
                  <c:v>50.910031189418348</c:v>
                </c:pt>
                <c:pt idx="5">
                  <c:v>38.639565961516013</c:v>
                </c:pt>
                <c:pt idx="6">
                  <c:v>26.369963886707691</c:v>
                </c:pt>
                <c:pt idx="7">
                  <c:v>18.395502808551644</c:v>
                </c:pt>
                <c:pt idx="8">
                  <c:v>14.715667484586696</c:v>
                </c:pt>
                <c:pt idx="9">
                  <c:v>11.036377033736576</c:v>
                </c:pt>
                <c:pt idx="10">
                  <c:v>7.3574601625899012</c:v>
                </c:pt>
                <c:pt idx="11">
                  <c:v>3.6787300812949506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1.4728170407497844E-3</c:v>
                </c:pt>
                <c:pt idx="2">
                  <c:v>1.4727520167589266E-3</c:v>
                </c:pt>
                <c:pt idx="3">
                  <c:v>1.472664443289384E-3</c:v>
                </c:pt>
                <c:pt idx="4">
                  <c:v>1.4725627564717029E-3</c:v>
                </c:pt>
                <c:pt idx="5">
                  <c:v>1.4724558273482801E-3</c:v>
                </c:pt>
                <c:pt idx="6">
                  <c:v>1.4723522489769984E-3</c:v>
                </c:pt>
                <c:pt idx="7">
                  <c:v>1.472208199044193E-3</c:v>
                </c:pt>
                <c:pt idx="8">
                  <c:v>1.4719341295859791E-3</c:v>
                </c:pt>
                <c:pt idx="9">
                  <c:v>1.4717161803400481E-3</c:v>
                </c:pt>
                <c:pt idx="10">
                  <c:v>1.4715667484586699E-3</c:v>
                </c:pt>
                <c:pt idx="11">
                  <c:v>1.4714920325179803E-3</c:v>
                </c:pt>
                <c:pt idx="12">
                  <c:v>1.4714920325179803E-3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4" sqref="D14"/>
    </sheetView>
  </sheetViews>
  <sheetFormatPr defaultColWidth="8.81640625" defaultRowHeight="12.5" x14ac:dyDescent="0.25"/>
  <cols>
    <col min="2" max="2" width="9.1796875" bestFit="1" customWidth="1"/>
    <col min="3" max="3" width="10.1796875" bestFit="1" customWidth="1"/>
    <col min="4" max="4" width="8.17968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5.9999999999999995E-4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2E-3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5.9999999999999995E-4</v>
      </c>
    </row>
    <row r="17" spans="3:5" x14ac:dyDescent="0.25">
      <c r="D17" s="1">
        <v>1</v>
      </c>
      <c r="E17" s="1">
        <f t="shared" ref="E17:E28" si="0">IF(D17=1,+$D$11,+IF(D17=2,+$D$12,+$D$13))</f>
        <v>5.9999999999999995E-4</v>
      </c>
    </row>
    <row r="18" spans="3:5" x14ac:dyDescent="0.25">
      <c r="D18" s="1">
        <v>1</v>
      </c>
      <c r="E18" s="1">
        <f t="shared" si="0"/>
        <v>5.9999999999999995E-4</v>
      </c>
    </row>
    <row r="19" spans="3:5" x14ac:dyDescent="0.25">
      <c r="D19" s="1">
        <v>1</v>
      </c>
      <c r="E19" s="1">
        <f t="shared" si="0"/>
        <v>5.9999999999999995E-4</v>
      </c>
    </row>
    <row r="20" spans="3:5" x14ac:dyDescent="0.25">
      <c r="D20" s="1">
        <v>1</v>
      </c>
      <c r="E20" s="1">
        <f t="shared" si="0"/>
        <v>5.9999999999999995E-4</v>
      </c>
    </row>
    <row r="21" spans="3:5" x14ac:dyDescent="0.25">
      <c r="D21" s="1">
        <v>1</v>
      </c>
      <c r="E21" s="1">
        <f t="shared" si="0"/>
        <v>5.9999999999999995E-4</v>
      </c>
    </row>
    <row r="22" spans="3:5" x14ac:dyDescent="0.25">
      <c r="D22" s="1">
        <v>1</v>
      </c>
      <c r="E22" s="1">
        <f t="shared" si="0"/>
        <v>5.9999999999999995E-4</v>
      </c>
    </row>
    <row r="23" spans="3:5" x14ac:dyDescent="0.25">
      <c r="D23" s="1">
        <v>1</v>
      </c>
      <c r="E23" s="1">
        <f t="shared" si="0"/>
        <v>5.9999999999999995E-4</v>
      </c>
    </row>
    <row r="24" spans="3:5" x14ac:dyDescent="0.25">
      <c r="D24" s="1">
        <v>3</v>
      </c>
      <c r="E24" s="1">
        <f t="shared" si="0"/>
        <v>2E-3</v>
      </c>
    </row>
    <row r="25" spans="3:5" x14ac:dyDescent="0.25">
      <c r="D25" s="1">
        <v>3</v>
      </c>
      <c r="E25" s="1">
        <f t="shared" si="0"/>
        <v>2E-3</v>
      </c>
    </row>
    <row r="26" spans="3:5" x14ac:dyDescent="0.25">
      <c r="D26" s="1">
        <v>3</v>
      </c>
      <c r="E26" s="1">
        <f t="shared" si="0"/>
        <v>2E-3</v>
      </c>
    </row>
    <row r="27" spans="3:5" x14ac:dyDescent="0.25">
      <c r="D27" s="1">
        <v>3</v>
      </c>
      <c r="E27" s="1">
        <f t="shared" si="0"/>
        <v>2E-3</v>
      </c>
    </row>
    <row r="28" spans="3:5" x14ac:dyDescent="0.25">
      <c r="C28" t="s">
        <v>16</v>
      </c>
      <c r="D28" s="1">
        <v>3</v>
      </c>
      <c r="E28" s="1">
        <f t="shared" si="0"/>
        <v>2E-3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4" zoomScale="70" zoomScaleNormal="70" workbookViewId="0">
      <selection activeCell="G15" sqref="G15"/>
    </sheetView>
  </sheetViews>
  <sheetFormatPr defaultColWidth="8.81640625" defaultRowHeight="12.5" x14ac:dyDescent="0.25"/>
  <cols>
    <col min="3" max="3" width="9" bestFit="1" customWidth="1"/>
    <col min="7" max="7" width="10.6328125" customWidth="1"/>
    <col min="8" max="8" width="6.6328125" customWidth="1"/>
  </cols>
  <sheetData>
    <row r="3" spans="2:20" ht="13" thickBot="1" x14ac:dyDescent="0.3"/>
    <row r="4" spans="2:20" ht="13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5" x14ac:dyDescent="0.3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v>1</v>
      </c>
      <c r="H8" s="1">
        <f>IF(G8=1,+inputs!$D$11,+IF(G8=2,+inputs!$D$12,+inputs!$D$13))</f>
        <v>5.9999999999999995E-4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5" x14ac:dyDescent="0.35">
      <c r="B9" s="3" t="s">
        <v>30</v>
      </c>
      <c r="C9" s="6">
        <v>1E-4</v>
      </c>
      <c r="D9" s="7">
        <f>SUM(N9:N19)+0.5*(N8+N20)</f>
        <v>5.5</v>
      </c>
      <c r="F9" s="1">
        <f>F10+inputs!$D$8</f>
        <v>55</v>
      </c>
      <c r="G9" s="1">
        <v>1</v>
      </c>
      <c r="H9" s="1">
        <f>IF(G9=1,+inputs!$D$11,+IF(G9=2,+inputs!$D$12,+inputs!$D$13))</f>
        <v>5.9999999999999995E-4</v>
      </c>
      <c r="I9" s="1">
        <f t="shared" ref="I9:I19" ca="1" si="0">(I8*2/(1/H8+1/H9)+I10*2/(1/H9+1/H10))/(2/(1/H8+1/H9)+2/(1/H9+1/H10))</f>
        <v>87.726524660418463</v>
      </c>
      <c r="J9" s="1">
        <f ca="1">(I8-I9)/inputs!$D$8*2/(1/H8+1/H9)</f>
        <v>1.4728170407497844E-3</v>
      </c>
      <c r="L9">
        <f>IF($G9=1,1,0)</f>
        <v>1</v>
      </c>
      <c r="M9">
        <f t="shared" ref="M9:M20" si="1">IF($G9=2,1,0)</f>
        <v>0</v>
      </c>
      <c r="N9">
        <f t="shared" ref="N9:N20" si="2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5" x14ac:dyDescent="0.3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5.9999999999999995E-4</v>
      </c>
      <c r="I10" s="1">
        <f t="shared" ca="1" si="0"/>
        <v>75.453591187427406</v>
      </c>
      <c r="J10" s="1">
        <f ca="1">(I9-I10)/inputs!$D$8*2/(1/H9+1/H10)</f>
        <v>1.4727520167589266E-3</v>
      </c>
      <c r="L10">
        <f t="shared" ref="L9:L20" si="3">IF($G10=1,1,0)</f>
        <v>1</v>
      </c>
      <c r="M10">
        <f t="shared" si="1"/>
        <v>0</v>
      </c>
      <c r="N10">
        <f t="shared" si="2"/>
        <v>0</v>
      </c>
      <c r="Q10" s="16">
        <v>3</v>
      </c>
      <c r="R10" s="6" t="s">
        <v>23</v>
      </c>
      <c r="S10" s="18"/>
      <c r="T10" s="17">
        <v>3</v>
      </c>
    </row>
    <row r="11" spans="2:20" ht="14.5" x14ac:dyDescent="0.35">
      <c r="B11" s="3" t="s">
        <v>8</v>
      </c>
      <c r="C11" s="6">
        <f>SUM(D7:D9)/(D7/C7+D8/C8+D9/C9)</f>
        <v>1.6842105263157895E-4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5.9999999999999995E-4</v>
      </c>
      <c r="I11" s="1">
        <f t="shared" ca="1" si="0"/>
        <v>63.181387493349206</v>
      </c>
      <c r="J11" s="1">
        <f ca="1">(I10-I11)/inputs!$D$8*2/(1/H10+1/H11)</f>
        <v>1.472664443289384E-3</v>
      </c>
      <c r="L11">
        <f t="shared" si="3"/>
        <v>1</v>
      </c>
      <c r="M11">
        <f t="shared" si="1"/>
        <v>0</v>
      </c>
      <c r="N11">
        <f t="shared" si="2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4">
      <c r="B12" s="8" t="s">
        <v>7</v>
      </c>
      <c r="C12" s="9">
        <f>C11*(I8-I20)/(F8-F20)</f>
        <v>2.8070175438596489E-4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5.9999999999999995E-4</v>
      </c>
      <c r="I12" s="1">
        <f t="shared" ca="1" si="0"/>
        <v>50.910031189418348</v>
      </c>
      <c r="J12" s="1">
        <f ca="1">(I11-I12)/inputs!$D$8*2/(1/H11+1/H12)</f>
        <v>1.4725627564717029E-3</v>
      </c>
      <c r="L12">
        <f t="shared" si="3"/>
        <v>1</v>
      </c>
      <c r="M12">
        <f t="shared" si="1"/>
        <v>0</v>
      </c>
      <c r="N12">
        <f t="shared" si="2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5">
      <c r="F13" s="1">
        <f>F14+inputs!$D$8</f>
        <v>35</v>
      </c>
      <c r="G13" s="1">
        <v>1</v>
      </c>
      <c r="H13" s="1">
        <f>IF(G13=1,+inputs!$D$11,+IF(G13=2,+inputs!$D$12,+inputs!$D$13))</f>
        <v>5.9999999999999995E-4</v>
      </c>
      <c r="I13" s="1">
        <f t="shared" ca="1" si="0"/>
        <v>38.639565961516013</v>
      </c>
      <c r="J13" s="1">
        <f ca="1">(I12-I13)/inputs!$D$8*2/(1/H12+1/H13)</f>
        <v>1.4724558273482801E-3</v>
      </c>
      <c r="L13">
        <f t="shared" si="3"/>
        <v>1</v>
      </c>
      <c r="M13">
        <f t="shared" si="1"/>
        <v>0</v>
      </c>
      <c r="N13">
        <f t="shared" si="2"/>
        <v>0</v>
      </c>
      <c r="Q13" s="16">
        <v>6</v>
      </c>
      <c r="R13" s="6" t="s">
        <v>23</v>
      </c>
      <c r="S13" s="18"/>
      <c r="T13" s="17">
        <v>6</v>
      </c>
    </row>
    <row r="14" spans="2:20" ht="14.5" x14ac:dyDescent="0.35">
      <c r="F14" s="1">
        <f>F15+inputs!$D$8</f>
        <v>30</v>
      </c>
      <c r="G14" s="1">
        <v>1</v>
      </c>
      <c r="H14" s="1">
        <f>IF(G14=1,+inputs!$D$11,+IF(G14=2,+inputs!$D$12,+inputs!$D$13))</f>
        <v>5.9999999999999995E-4</v>
      </c>
      <c r="I14" s="1">
        <f t="shared" ca="1" si="0"/>
        <v>26.369963886707691</v>
      </c>
      <c r="J14" s="1">
        <f ca="1">(I13-I14)/inputs!$D$8*2/(1/H13+1/H14)</f>
        <v>1.4723522489769984E-3</v>
      </c>
      <c r="L14">
        <f t="shared" si="3"/>
        <v>1</v>
      </c>
      <c r="M14">
        <f t="shared" si="1"/>
        <v>0</v>
      </c>
      <c r="N14">
        <f t="shared" si="2"/>
        <v>0</v>
      </c>
      <c r="Q14" s="16">
        <v>7</v>
      </c>
      <c r="R14" s="6" t="s">
        <v>23</v>
      </c>
      <c r="S14" s="18"/>
      <c r="T14" s="17">
        <v>7</v>
      </c>
    </row>
    <row r="15" spans="2:20" ht="14.5" x14ac:dyDescent="0.35">
      <c r="F15" s="1">
        <f>F16+inputs!$D$8</f>
        <v>25</v>
      </c>
      <c r="G15" s="1">
        <v>3</v>
      </c>
      <c r="H15" s="1">
        <f>IF(G15=1,+inputs!$D$11,+IF(G15=2,+inputs!$D$12,+inputs!$D$13))</f>
        <v>2E-3</v>
      </c>
      <c r="I15" s="1">
        <f t="shared" ca="1" si="0"/>
        <v>18.395502808551644</v>
      </c>
      <c r="J15" s="1">
        <f ca="1">(I14-I15)/inputs!$D$8*2/(1/H14+1/H15)</f>
        <v>1.472208199044193E-3</v>
      </c>
      <c r="L15">
        <f t="shared" si="3"/>
        <v>0</v>
      </c>
      <c r="M15">
        <f t="shared" si="1"/>
        <v>0</v>
      </c>
      <c r="N15">
        <f t="shared" si="2"/>
        <v>1</v>
      </c>
      <c r="Q15" s="16">
        <v>8</v>
      </c>
      <c r="R15" s="6" t="s">
        <v>23</v>
      </c>
      <c r="S15" s="18"/>
      <c r="T15" s="17">
        <v>8</v>
      </c>
    </row>
    <row r="16" spans="2:20" ht="14.5" x14ac:dyDescent="0.35">
      <c r="F16" s="1">
        <f>F17+inputs!$D$8</f>
        <v>20</v>
      </c>
      <c r="G16" s="1">
        <v>3</v>
      </c>
      <c r="H16" s="1">
        <f>IF(G16=1,+inputs!$D$11,+IF(G16=2,+inputs!$D$12,+inputs!$D$13))</f>
        <v>2E-3</v>
      </c>
      <c r="I16" s="1">
        <f t="shared" ca="1" si="0"/>
        <v>14.715667484586696</v>
      </c>
      <c r="J16" s="1">
        <f ca="1">(I15-I16)/inputs!$D$8*2/(1/H15+1/H16)</f>
        <v>1.4719341295859791E-3</v>
      </c>
      <c r="L16">
        <f t="shared" si="3"/>
        <v>0</v>
      </c>
      <c r="M16">
        <f t="shared" si="1"/>
        <v>0</v>
      </c>
      <c r="N16">
        <f t="shared" si="2"/>
        <v>1</v>
      </c>
      <c r="Q16" s="16">
        <v>9</v>
      </c>
      <c r="R16" s="6" t="s">
        <v>23</v>
      </c>
      <c r="S16" s="18"/>
      <c r="T16" s="17">
        <v>9</v>
      </c>
    </row>
    <row r="17" spans="6:20" ht="14.5" x14ac:dyDescent="0.35">
      <c r="F17" s="1">
        <f>F18+inputs!$D$8</f>
        <v>15</v>
      </c>
      <c r="G17" s="1">
        <v>3</v>
      </c>
      <c r="H17" s="1">
        <f>IF(G17=1,+inputs!$D$11,+IF(G17=2,+inputs!$D$12,+inputs!$D$13))</f>
        <v>2E-3</v>
      </c>
      <c r="I17" s="1">
        <f t="shared" ca="1" si="0"/>
        <v>11.036377033736576</v>
      </c>
      <c r="J17" s="1">
        <f ca="1">(I16-I17)/inputs!$D$8*2/(1/H16+1/H17)</f>
        <v>1.4717161803400481E-3</v>
      </c>
      <c r="L17">
        <f t="shared" si="3"/>
        <v>0</v>
      </c>
      <c r="M17">
        <f t="shared" si="1"/>
        <v>0</v>
      </c>
      <c r="N17">
        <f t="shared" si="2"/>
        <v>1</v>
      </c>
      <c r="Q17" s="16">
        <v>10</v>
      </c>
      <c r="R17" s="6" t="s">
        <v>23</v>
      </c>
      <c r="S17" s="18"/>
      <c r="T17" s="17">
        <v>10</v>
      </c>
    </row>
    <row r="18" spans="6:20" ht="14.5" x14ac:dyDescent="0.35">
      <c r="F18" s="1">
        <f>F19+inputs!$D$8</f>
        <v>10</v>
      </c>
      <c r="G18" s="1">
        <v>3</v>
      </c>
      <c r="H18" s="1">
        <f>IF(G18=1,+inputs!$D$11,+IF(G18=2,+inputs!$D$12,+inputs!$D$13))</f>
        <v>2E-3</v>
      </c>
      <c r="I18" s="1">
        <f t="shared" ca="1" si="0"/>
        <v>7.3574601625899012</v>
      </c>
      <c r="J18" s="1">
        <f ca="1">(I17-I18)/inputs!$D$8*2/(1/H17+1/H18)</f>
        <v>1.4715667484586699E-3</v>
      </c>
      <c r="L18">
        <f t="shared" si="3"/>
        <v>0</v>
      </c>
      <c r="M18">
        <f t="shared" si="1"/>
        <v>0</v>
      </c>
      <c r="N18">
        <f t="shared" si="2"/>
        <v>1</v>
      </c>
      <c r="Q18" s="16">
        <v>11</v>
      </c>
      <c r="R18" s="6" t="s">
        <v>23</v>
      </c>
      <c r="S18" s="18"/>
      <c r="T18" s="17">
        <v>11</v>
      </c>
    </row>
    <row r="19" spans="6:20" ht="14.5" x14ac:dyDescent="0.35">
      <c r="F19" s="1">
        <f>F20+inputs!$D$8</f>
        <v>5</v>
      </c>
      <c r="G19" s="1">
        <v>3</v>
      </c>
      <c r="H19" s="1">
        <f>IF(G19=1,+inputs!$D$11,+IF(G19=2,+inputs!$D$12,+inputs!$D$13))</f>
        <v>2E-3</v>
      </c>
      <c r="I19" s="1">
        <f t="shared" ca="1" si="0"/>
        <v>3.6787300812949506</v>
      </c>
      <c r="J19" s="1">
        <f ca="1">(I18-I19)/inputs!$D$8*2/(1/H18+1/H19)</f>
        <v>1.4714920325179803E-3</v>
      </c>
      <c r="L19">
        <f t="shared" si="3"/>
        <v>0</v>
      </c>
      <c r="M19">
        <f t="shared" si="1"/>
        <v>0</v>
      </c>
      <c r="N19">
        <f t="shared" si="2"/>
        <v>1</v>
      </c>
      <c r="Q19" s="16">
        <v>12</v>
      </c>
      <c r="R19" s="6" t="s">
        <v>23</v>
      </c>
      <c r="S19" s="18"/>
      <c r="T19" s="17">
        <v>12</v>
      </c>
    </row>
    <row r="20" spans="6:20" ht="14.5" x14ac:dyDescent="0.35">
      <c r="F20" s="1">
        <f>inputs!D9</f>
        <v>0</v>
      </c>
      <c r="G20" s="1">
        <v>3</v>
      </c>
      <c r="H20" s="1">
        <f>IF(G20=1,+inputs!$D$11,+IF(G20=2,+inputs!$D$12,+inputs!$D$13))</f>
        <v>2E-3</v>
      </c>
      <c r="I20" s="2">
        <f>inputs!D5</f>
        <v>0</v>
      </c>
      <c r="J20" s="1">
        <f ca="1">(I19-I20)/inputs!$D$8*2/(1/H19+1/H20)</f>
        <v>1.4714920325179803E-3</v>
      </c>
      <c r="L20">
        <f t="shared" si="3"/>
        <v>0</v>
      </c>
      <c r="M20">
        <f t="shared" si="1"/>
        <v>0</v>
      </c>
      <c r="N20">
        <f t="shared" si="2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John Hubbell</cp:lastModifiedBy>
  <dcterms:created xsi:type="dcterms:W3CDTF">2002-08-06T22:40:09Z</dcterms:created>
  <dcterms:modified xsi:type="dcterms:W3CDTF">2022-01-24T17:06:39Z</dcterms:modified>
</cp:coreProperties>
</file>