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sti\Documents\GW Modeling Repository\homework-justinheadley\Working\HW1_BoxModel_Excel\Starter_Code\"/>
    </mc:Choice>
  </mc:AlternateContent>
  <xr:revisionPtr revIDLastSave="0" documentId="13_ncr:1_{0C1FA2CB-7710-48C9-B84C-229CEE7F07CA}" xr6:coauthVersionLast="47" xr6:coauthVersionMax="47" xr10:uidLastSave="{00000000-0000-0000-0000-000000000000}"/>
  <bookViews>
    <workbookView xWindow="-120" yWindow="-120" windowWidth="20730" windowHeight="11160" tabRatio="789" activeTab="4" xr2:uid="{00000000-000D-0000-FFFF-FFFF00000000}"/>
  </bookViews>
  <sheets>
    <sheet name="Figures" sheetId="5" r:id="rId1"/>
    <sheet name="HOMOinputs" sheetId="2" r:id="rId2"/>
    <sheet name="homo model and key plot" sheetId="1" r:id="rId3"/>
    <sheet name="HETEROinputs" sheetId="4" r:id="rId4"/>
    <sheet name="hetero model and key plot" sheetId="3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" i="3" l="1"/>
  <c r="I18" i="3"/>
  <c r="J18" i="3" s="1"/>
  <c r="I6" i="3"/>
  <c r="G7" i="3"/>
  <c r="N7" i="3" s="1"/>
  <c r="G8" i="3"/>
  <c r="N8" i="3" s="1"/>
  <c r="G9" i="3"/>
  <c r="H9" i="3" s="1"/>
  <c r="G10" i="3"/>
  <c r="H10" i="3" s="1"/>
  <c r="G11" i="3"/>
  <c r="H11" i="3" s="1"/>
  <c r="G12" i="3"/>
  <c r="H12" i="3" s="1"/>
  <c r="G13" i="3"/>
  <c r="N13" i="3" s="1"/>
  <c r="G14" i="3"/>
  <c r="O14" i="3" s="1"/>
  <c r="G15" i="3"/>
  <c r="N15" i="3" s="1"/>
  <c r="G16" i="3"/>
  <c r="N16" i="3" s="1"/>
  <c r="G17" i="3"/>
  <c r="O17" i="3" s="1"/>
  <c r="G18" i="3"/>
  <c r="O18" i="3" s="1"/>
  <c r="F18" i="3"/>
  <c r="F17" i="3" s="1"/>
  <c r="F16" i="3" s="1"/>
  <c r="F15" i="3" s="1"/>
  <c r="F14" i="3" s="1"/>
  <c r="F13" i="3" s="1"/>
  <c r="F12" i="3" s="1"/>
  <c r="F11" i="3" s="1"/>
  <c r="F10" i="3" s="1"/>
  <c r="F9" i="3" s="1"/>
  <c r="G6" i="3"/>
  <c r="O6" i="3" s="1"/>
  <c r="C7" i="3"/>
  <c r="C6" i="3"/>
  <c r="C5" i="3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J18" i="1"/>
  <c r="J6" i="1"/>
  <c r="C7" i="1"/>
  <c r="C6" i="1"/>
  <c r="C5" i="1"/>
  <c r="N17" i="3"/>
  <c r="M17" i="3"/>
  <c r="O16" i="3"/>
  <c r="O9" i="3"/>
  <c r="N9" i="3"/>
  <c r="M9" i="3"/>
  <c r="O8" i="3"/>
  <c r="M7" i="3"/>
  <c r="G7" i="1"/>
  <c r="H7" i="1" s="1"/>
  <c r="G8" i="1"/>
  <c r="G9" i="1"/>
  <c r="H9" i="1" s="1"/>
  <c r="G10" i="1"/>
  <c r="H10" i="1" s="1"/>
  <c r="G11" i="1"/>
  <c r="G12" i="1"/>
  <c r="H12" i="1" s="1"/>
  <c r="G13" i="1"/>
  <c r="H13" i="1" s="1"/>
  <c r="H14" i="1"/>
  <c r="H15" i="1"/>
  <c r="H16" i="1"/>
  <c r="H17" i="1"/>
  <c r="H18" i="1"/>
  <c r="H11" i="1"/>
  <c r="H8" i="1"/>
  <c r="H7" i="3" l="1"/>
  <c r="O7" i="3"/>
  <c r="H6" i="3"/>
  <c r="O15" i="3"/>
  <c r="H17" i="3"/>
  <c r="H14" i="3"/>
  <c r="H8" i="3"/>
  <c r="H18" i="3"/>
  <c r="N18" i="3"/>
  <c r="H16" i="3"/>
  <c r="H15" i="3"/>
  <c r="H13" i="3"/>
  <c r="M8" i="3"/>
  <c r="M15" i="3"/>
  <c r="M16" i="3"/>
  <c r="F8" i="3"/>
  <c r="F7" i="3" s="1"/>
  <c r="F6" i="3" s="1"/>
  <c r="M14" i="3"/>
  <c r="N14" i="3"/>
  <c r="M18" i="3"/>
  <c r="M6" i="3"/>
  <c r="N6" i="3"/>
  <c r="M10" i="3"/>
  <c r="M12" i="3"/>
  <c r="M13" i="3"/>
  <c r="N10" i="3"/>
  <c r="N11" i="3"/>
  <c r="N12" i="3"/>
  <c r="O10" i="3"/>
  <c r="O11" i="3"/>
  <c r="O12" i="3"/>
  <c r="O13" i="3"/>
  <c r="M11" i="3"/>
  <c r="O7" i="1"/>
  <c r="O8" i="1"/>
  <c r="O9" i="1"/>
  <c r="O10" i="1"/>
  <c r="O11" i="1"/>
  <c r="O12" i="1"/>
  <c r="O13" i="1"/>
  <c r="O14" i="1"/>
  <c r="O15" i="1"/>
  <c r="O16" i="1"/>
  <c r="O17" i="1"/>
  <c r="O18" i="1"/>
  <c r="N7" i="1"/>
  <c r="N8" i="1"/>
  <c r="N9" i="1"/>
  <c r="N10" i="1"/>
  <c r="N11" i="1"/>
  <c r="N12" i="1"/>
  <c r="N13" i="1"/>
  <c r="N14" i="1"/>
  <c r="N15" i="1"/>
  <c r="N16" i="1"/>
  <c r="N17" i="1"/>
  <c r="N18" i="1"/>
  <c r="M7" i="1"/>
  <c r="M8" i="1"/>
  <c r="M9" i="1"/>
  <c r="M10" i="1"/>
  <c r="M11" i="1"/>
  <c r="M12" i="1"/>
  <c r="M13" i="1"/>
  <c r="M14" i="1"/>
  <c r="M15" i="1"/>
  <c r="M16" i="1"/>
  <c r="M17" i="1"/>
  <c r="M18" i="1"/>
  <c r="G6" i="1"/>
  <c r="O6" i="1" s="1"/>
  <c r="I6" i="1"/>
  <c r="F18" i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3" l="1"/>
  <c r="D6" i="3"/>
  <c r="D5" i="3"/>
  <c r="C9" i="3" s="1"/>
  <c r="H6" i="1"/>
  <c r="M6" i="1"/>
  <c r="D5" i="1" s="1"/>
  <c r="C9" i="1" s="1"/>
  <c r="C10" i="1" s="1"/>
  <c r="N6" i="1"/>
  <c r="D6" i="1" s="1"/>
  <c r="D7" i="1"/>
  <c r="C10" i="3" l="1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K18" i="3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K18" i="1"/>
</calcChain>
</file>

<file path=xl/sharedStrings.xml><?xml version="1.0" encoding="utf-8"?>
<sst xmlns="http://schemas.openxmlformats.org/spreadsheetml/2006/main" count="110" uniqueCount="38">
  <si>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</si>
  <si>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</si>
  <si>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</si>
  <si>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</si>
  <si>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</si>
  <si>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</si>
  <si>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</si>
  <si>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</si>
  <si>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</si>
  <si>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</si>
  <si>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</si>
  <si>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</si>
  <si>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</si>
  <si>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</si>
  <si>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</si>
  <si>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</si>
  <si>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</si>
  <si>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</si>
  <si>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</si>
  <si>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</si>
  <si>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</si>
  <si>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</si>
  <si>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</si>
  <si>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</si>
  <si>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</si>
  <si>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</si>
  <si>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</si>
  <si>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</si>
  <si>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</si>
  <si>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</si>
  <si>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</si>
  <si>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</si>
  <si>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</si>
  <si>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</si>
  <si>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</si>
  <si>
    <t>Ψ</t>
  </si>
  <si>
    <t>Heterogeneous Model</t>
  </si>
  <si>
    <t>Homogeneous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</si>
</sst>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6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3" borderId="17" xfId="2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6" fontId="0" fillId="0" borderId="17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0" borderId="17" xfId="2" applyFont="1" applyFill="1" applyBorder="1" applyAlignment="1">
      <alignment horizontal="center" vertical="center"/>
    </xf>
    <xf numFmtId="164" fontId="1" fillId="0" borderId="17" xfId="2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40515119181"/>
          <c:y val="0.13149517527896387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tx>
            <c:v>Hydraulic Head (H)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 model and key plot'!$I$6:$I$18</c:f>
              <c:numCache>
                <c:formatCode>0.000</c:formatCode>
                <c:ptCount val="13"/>
                <c:pt idx="0" formatCode="General">
                  <c:v>100</c:v>
                </c:pt>
                <c:pt idx="1">
                  <c:v>92.499999999999943</c:v>
                </c:pt>
                <c:pt idx="2">
                  <c:v>84.999999999999901</c:v>
                </c:pt>
                <c:pt idx="3">
                  <c:v>77.499999999999872</c:v>
                </c:pt>
                <c:pt idx="4">
                  <c:v>69.999999999999858</c:v>
                </c:pt>
                <c:pt idx="5">
                  <c:v>62.499999999999865</c:v>
                </c:pt>
                <c:pt idx="6">
                  <c:v>54.999999999999872</c:v>
                </c:pt>
                <c:pt idx="7">
                  <c:v>47.499999999999879</c:v>
                </c:pt>
                <c:pt idx="8">
                  <c:v>39.999999999999893</c:v>
                </c:pt>
                <c:pt idx="9">
                  <c:v>32.499999999999915</c:v>
                </c:pt>
                <c:pt idx="10">
                  <c:v>24.99999999999994</c:v>
                </c:pt>
                <c:pt idx="11">
                  <c:v>17.499999999999972</c:v>
                </c:pt>
                <c:pt idx="12" formatCode="General">
                  <c:v>10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8-4334-B647-9C51A912B5F1}"/>
            </c:ext>
          </c:extLst>
        </c:ser>
        <c:ser>
          <c:idx val="1"/>
          <c:order val="1"/>
          <c:tx>
            <c:v>Pressure Head (Ψ)</c:v>
          </c:tx>
          <c:marker>
            <c:symbol val="none"/>
          </c:marker>
          <c:xVal>
            <c:numRef>
              <c:f>'homo model and key plot'!$J$6:$J$18</c:f>
              <c:numCache>
                <c:formatCode>0.000</c:formatCode>
                <c:ptCount val="13"/>
                <c:pt idx="0" formatCode="General">
                  <c:v>40</c:v>
                </c:pt>
                <c:pt idx="1">
                  <c:v>37.499999999999943</c:v>
                </c:pt>
                <c:pt idx="2">
                  <c:v>34.999999999999901</c:v>
                </c:pt>
                <c:pt idx="3">
                  <c:v>32.499999999999872</c:v>
                </c:pt>
                <c:pt idx="4">
                  <c:v>29.999999999999858</c:v>
                </c:pt>
                <c:pt idx="5">
                  <c:v>27.499999999999865</c:v>
                </c:pt>
                <c:pt idx="6">
                  <c:v>24.999999999999872</c:v>
                </c:pt>
                <c:pt idx="7">
                  <c:v>22.499999999999879</c:v>
                </c:pt>
                <c:pt idx="8">
                  <c:v>19.999999999999893</c:v>
                </c:pt>
                <c:pt idx="9">
                  <c:v>17.499999999999915</c:v>
                </c:pt>
                <c:pt idx="10">
                  <c:v>14.99999999999994</c:v>
                </c:pt>
                <c:pt idx="11">
                  <c:v>12.499999999999972</c:v>
                </c:pt>
                <c:pt idx="12" formatCode="General">
                  <c:v>10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8-4334-B647-9C51A912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1.1765930139789797E-2"/>
              <c:y val="0.15789434437944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 model and key plot'!$K$6:$K$18</c:f>
              <c:numCache>
                <c:formatCode>0.00000</c:formatCode>
                <c:ptCount val="13"/>
                <c:pt idx="1">
                  <c:v>7.500000000000057E-3</c:v>
                </c:pt>
                <c:pt idx="2">
                  <c:v>7.5000000000000422E-3</c:v>
                </c:pt>
                <c:pt idx="3">
                  <c:v>7.5000000000000292E-3</c:v>
                </c:pt>
                <c:pt idx="4">
                  <c:v>7.5000000000000145E-3</c:v>
                </c:pt>
                <c:pt idx="5">
                  <c:v>7.4999999999999937E-3</c:v>
                </c:pt>
                <c:pt idx="6">
                  <c:v>7.4999999999999937E-3</c:v>
                </c:pt>
                <c:pt idx="7">
                  <c:v>7.4999999999999937E-3</c:v>
                </c:pt>
                <c:pt idx="8">
                  <c:v>7.4999999999999858E-3</c:v>
                </c:pt>
                <c:pt idx="9">
                  <c:v>7.4999999999999789E-3</c:v>
                </c:pt>
                <c:pt idx="10">
                  <c:v>7.4999999999999754E-3</c:v>
                </c:pt>
                <c:pt idx="11">
                  <c:v>7.4999999999999676E-3</c:v>
                </c:pt>
                <c:pt idx="12">
                  <c:v>7.4999999999999711E-3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8-471F-B892-BEEED118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 (q)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1.5290159214679661E-2"/>
              <c:y val="0.15789434437944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Heterogeneous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04342331924631"/>
          <c:y val="0.1179664266882085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tx>
            <c:v>Hydraulic Head (H)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 model and key plot'!$I$6:$I$18</c:f>
              <c:numCache>
                <c:formatCode>0.000</c:formatCode>
                <c:ptCount val="13"/>
                <c:pt idx="0" formatCode="General">
                  <c:v>100</c:v>
                </c:pt>
                <c:pt idx="1">
                  <c:v>90.26883228789319</c:v>
                </c:pt>
                <c:pt idx="2">
                  <c:v>80.537871288528848</c:v>
                </c:pt>
                <c:pt idx="3">
                  <c:v>70.80719064292289</c:v>
                </c:pt>
                <c:pt idx="4">
                  <c:v>61.076838548375314</c:v>
                </c:pt>
                <c:pt idx="5">
                  <c:v>51.346836123034244</c:v>
                </c:pt>
                <c:pt idx="6">
                  <c:v>41.617177834348674</c:v>
                </c:pt>
                <c:pt idx="7">
                  <c:v>34.32024966816536</c:v>
                </c:pt>
                <c:pt idx="8">
                  <c:v>29.455906072785869</c:v>
                </c:pt>
                <c:pt idx="9">
                  <c:v>24.591780413757398</c:v>
                </c:pt>
                <c:pt idx="10">
                  <c:v>19.727803895560928</c:v>
                </c:pt>
                <c:pt idx="11">
                  <c:v>14.863901947780464</c:v>
                </c:pt>
                <c:pt idx="12" formatCode="General">
                  <c:v>10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7-49E6-97E5-AD9BA9E463C7}"/>
            </c:ext>
          </c:extLst>
        </c:ser>
        <c:ser>
          <c:idx val="1"/>
          <c:order val="1"/>
          <c:tx>
            <c:v>Pressure Head (Ψ)</c:v>
          </c:tx>
          <c:marker>
            <c:symbol val="none"/>
          </c:marker>
          <c:xVal>
            <c:numRef>
              <c:f>'hetero model and key plot'!$J$6:$J$18</c:f>
              <c:numCache>
                <c:formatCode>0.000</c:formatCode>
                <c:ptCount val="13"/>
                <c:pt idx="0" formatCode="General">
                  <c:v>40</c:v>
                </c:pt>
                <c:pt idx="1">
                  <c:v>35.26883228789319</c:v>
                </c:pt>
                <c:pt idx="2">
                  <c:v>30.537871288528848</c:v>
                </c:pt>
                <c:pt idx="3">
                  <c:v>25.80719064292289</c:v>
                </c:pt>
                <c:pt idx="4">
                  <c:v>21.076838548375314</c:v>
                </c:pt>
                <c:pt idx="5">
                  <c:v>16.346836123034244</c:v>
                </c:pt>
                <c:pt idx="6">
                  <c:v>11.617177834348674</c:v>
                </c:pt>
                <c:pt idx="7">
                  <c:v>9.3202496681653599</c:v>
                </c:pt>
                <c:pt idx="8">
                  <c:v>9.4559060727858686</c:v>
                </c:pt>
                <c:pt idx="9">
                  <c:v>9.5917804137573981</c:v>
                </c:pt>
                <c:pt idx="10">
                  <c:v>9.7278038955609283</c:v>
                </c:pt>
                <c:pt idx="11">
                  <c:v>9.8639019477804641</c:v>
                </c:pt>
                <c:pt idx="12" formatCode="General">
                  <c:v>10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7-49E6-97E5-AD9BA9E4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1.7771313786382303E-2"/>
              <c:y val="0.153384761515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296637598574212"/>
          <c:y val="0.42807410629477405"/>
          <c:w val="0.32252946050176734"/>
          <c:h val="0.14385143232518707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Heterogeneous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 model and key plot'!$K$6:$K$18</c:f>
              <c:numCache>
                <c:formatCode>0.0000</c:formatCode>
                <c:ptCount val="13"/>
                <c:pt idx="1">
                  <c:v>9.7311677121068099E-3</c:v>
                </c:pt>
                <c:pt idx="2">
                  <c:v>9.7309609993643416E-3</c:v>
                </c:pt>
                <c:pt idx="3">
                  <c:v>9.7306806456059578E-3</c:v>
                </c:pt>
                <c:pt idx="4">
                  <c:v>9.7303520945475758E-3</c:v>
                </c:pt>
                <c:pt idx="5">
                  <c:v>9.7300024253410694E-3</c:v>
                </c:pt>
                <c:pt idx="6">
                  <c:v>9.7296582886855706E-3</c:v>
                </c:pt>
                <c:pt idx="7">
                  <c:v>9.7292375549110858E-3</c:v>
                </c:pt>
                <c:pt idx="8">
                  <c:v>9.728687190758983E-3</c:v>
                </c:pt>
                <c:pt idx="9">
                  <c:v>9.7282513180569404E-3</c:v>
                </c:pt>
                <c:pt idx="10">
                  <c:v>9.72795303639294E-3</c:v>
                </c:pt>
                <c:pt idx="11">
                  <c:v>9.7278038955609276E-3</c:v>
                </c:pt>
                <c:pt idx="12">
                  <c:v>9.7278038955609276E-3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7-4496-B3DC-0A4345C5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5000000000000003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 (q)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3.2911359206518567E-2"/>
              <c:y val="0.198480590151710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40515119181"/>
          <c:y val="0.13149517527896387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tx>
            <c:v>Hydraulic Head (H)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 model and key plot'!$I$6:$I$18</c:f>
              <c:numCache>
                <c:formatCode>0.000</c:formatCode>
                <c:ptCount val="13"/>
                <c:pt idx="0" formatCode="General">
                  <c:v>100</c:v>
                </c:pt>
                <c:pt idx="1">
                  <c:v>92.499999999999943</c:v>
                </c:pt>
                <c:pt idx="2">
                  <c:v>84.999999999999901</c:v>
                </c:pt>
                <c:pt idx="3">
                  <c:v>77.499999999999872</c:v>
                </c:pt>
                <c:pt idx="4">
                  <c:v>69.999999999999858</c:v>
                </c:pt>
                <c:pt idx="5">
                  <c:v>62.499999999999865</c:v>
                </c:pt>
                <c:pt idx="6">
                  <c:v>54.999999999999872</c:v>
                </c:pt>
                <c:pt idx="7">
                  <c:v>47.499999999999879</c:v>
                </c:pt>
                <c:pt idx="8">
                  <c:v>39.999999999999893</c:v>
                </c:pt>
                <c:pt idx="9">
                  <c:v>32.499999999999915</c:v>
                </c:pt>
                <c:pt idx="10">
                  <c:v>24.99999999999994</c:v>
                </c:pt>
                <c:pt idx="11">
                  <c:v>17.499999999999972</c:v>
                </c:pt>
                <c:pt idx="12" formatCode="General">
                  <c:v>10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ser>
          <c:idx val="1"/>
          <c:order val="1"/>
          <c:tx>
            <c:v>Pressure Head (Ψ)</c:v>
          </c:tx>
          <c:marker>
            <c:symbol val="none"/>
          </c:marker>
          <c:xVal>
            <c:numRef>
              <c:f>'homo model and key plot'!$J$6:$J$18</c:f>
              <c:numCache>
                <c:formatCode>0.000</c:formatCode>
                <c:ptCount val="13"/>
                <c:pt idx="0" formatCode="General">
                  <c:v>40</c:v>
                </c:pt>
                <c:pt idx="1">
                  <c:v>37.499999999999943</c:v>
                </c:pt>
                <c:pt idx="2">
                  <c:v>34.999999999999901</c:v>
                </c:pt>
                <c:pt idx="3">
                  <c:v>32.499999999999872</c:v>
                </c:pt>
                <c:pt idx="4">
                  <c:v>29.999999999999858</c:v>
                </c:pt>
                <c:pt idx="5">
                  <c:v>27.499999999999865</c:v>
                </c:pt>
                <c:pt idx="6">
                  <c:v>24.999999999999872</c:v>
                </c:pt>
                <c:pt idx="7">
                  <c:v>22.499999999999879</c:v>
                </c:pt>
                <c:pt idx="8">
                  <c:v>19.999999999999893</c:v>
                </c:pt>
                <c:pt idx="9">
                  <c:v>17.499999999999915</c:v>
                </c:pt>
                <c:pt idx="10">
                  <c:v>14.99999999999994</c:v>
                </c:pt>
                <c:pt idx="11">
                  <c:v>12.499999999999972</c:v>
                </c:pt>
                <c:pt idx="12" formatCode="General">
                  <c:v>10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F-4ECA-9C16-F4E61CD8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1.1765930139789797E-2"/>
              <c:y val="0.15789434437944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 model and key plot'!$K$6:$K$18</c:f>
              <c:numCache>
                <c:formatCode>0.00000</c:formatCode>
                <c:ptCount val="13"/>
                <c:pt idx="1">
                  <c:v>7.500000000000057E-3</c:v>
                </c:pt>
                <c:pt idx="2">
                  <c:v>7.5000000000000422E-3</c:v>
                </c:pt>
                <c:pt idx="3">
                  <c:v>7.5000000000000292E-3</c:v>
                </c:pt>
                <c:pt idx="4">
                  <c:v>7.5000000000000145E-3</c:v>
                </c:pt>
                <c:pt idx="5">
                  <c:v>7.4999999999999937E-3</c:v>
                </c:pt>
                <c:pt idx="6">
                  <c:v>7.4999999999999937E-3</c:v>
                </c:pt>
                <c:pt idx="7">
                  <c:v>7.4999999999999937E-3</c:v>
                </c:pt>
                <c:pt idx="8">
                  <c:v>7.4999999999999858E-3</c:v>
                </c:pt>
                <c:pt idx="9">
                  <c:v>7.4999999999999789E-3</c:v>
                </c:pt>
                <c:pt idx="10">
                  <c:v>7.4999999999999754E-3</c:v>
                </c:pt>
                <c:pt idx="11">
                  <c:v>7.4999999999999676E-3</c:v>
                </c:pt>
                <c:pt idx="12">
                  <c:v>7.4999999999999711E-3</c:v>
                </c:pt>
              </c:numCache>
            </c:numRef>
          </c:xVal>
          <c:yVal>
            <c:numRef>
              <c:f>'homo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1.5290159214679661E-2"/>
              <c:y val="0.15789434437944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Heterogeneous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04342331924631"/>
          <c:y val="0.1179664266882085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tx>
            <c:v>Hydraulic Head (H)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 model and key plot'!$I$6:$I$18</c:f>
              <c:numCache>
                <c:formatCode>0.000</c:formatCode>
                <c:ptCount val="13"/>
                <c:pt idx="0" formatCode="General">
                  <c:v>100</c:v>
                </c:pt>
                <c:pt idx="1">
                  <c:v>90.26883228789319</c:v>
                </c:pt>
                <c:pt idx="2">
                  <c:v>80.537871288528848</c:v>
                </c:pt>
                <c:pt idx="3">
                  <c:v>70.80719064292289</c:v>
                </c:pt>
                <c:pt idx="4">
                  <c:v>61.076838548375314</c:v>
                </c:pt>
                <c:pt idx="5">
                  <c:v>51.346836123034244</c:v>
                </c:pt>
                <c:pt idx="6">
                  <c:v>41.617177834348674</c:v>
                </c:pt>
                <c:pt idx="7">
                  <c:v>34.32024966816536</c:v>
                </c:pt>
                <c:pt idx="8">
                  <c:v>29.455906072785869</c:v>
                </c:pt>
                <c:pt idx="9">
                  <c:v>24.591780413757398</c:v>
                </c:pt>
                <c:pt idx="10">
                  <c:v>19.727803895560928</c:v>
                </c:pt>
                <c:pt idx="11">
                  <c:v>14.863901947780464</c:v>
                </c:pt>
                <c:pt idx="12" formatCode="General">
                  <c:v>10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2-4858-A214-03DEECF3D34D}"/>
            </c:ext>
          </c:extLst>
        </c:ser>
        <c:ser>
          <c:idx val="1"/>
          <c:order val="1"/>
          <c:tx>
            <c:v>Pressure Head (Ψ)</c:v>
          </c:tx>
          <c:marker>
            <c:symbol val="none"/>
          </c:marker>
          <c:xVal>
            <c:numRef>
              <c:f>'hetero model and key plot'!$J$6:$J$18</c:f>
              <c:numCache>
                <c:formatCode>0.000</c:formatCode>
                <c:ptCount val="13"/>
                <c:pt idx="0" formatCode="General">
                  <c:v>40</c:v>
                </c:pt>
                <c:pt idx="1">
                  <c:v>35.26883228789319</c:v>
                </c:pt>
                <c:pt idx="2">
                  <c:v>30.537871288528848</c:v>
                </c:pt>
                <c:pt idx="3">
                  <c:v>25.80719064292289</c:v>
                </c:pt>
                <c:pt idx="4">
                  <c:v>21.076838548375314</c:v>
                </c:pt>
                <c:pt idx="5">
                  <c:v>16.346836123034244</c:v>
                </c:pt>
                <c:pt idx="6">
                  <c:v>11.617177834348674</c:v>
                </c:pt>
                <c:pt idx="7">
                  <c:v>9.3202496681653599</c:v>
                </c:pt>
                <c:pt idx="8">
                  <c:v>9.4559060727858686</c:v>
                </c:pt>
                <c:pt idx="9">
                  <c:v>9.5917804137573981</c:v>
                </c:pt>
                <c:pt idx="10">
                  <c:v>9.7278038955609283</c:v>
                </c:pt>
                <c:pt idx="11">
                  <c:v>9.8639019477804641</c:v>
                </c:pt>
                <c:pt idx="12" formatCode="General">
                  <c:v>10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2-4858-A214-03DEECF3D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1.7771313786382303E-2"/>
              <c:y val="0.153384761515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296637598574212"/>
          <c:y val="0.42807410629477405"/>
          <c:w val="0.32252946050176734"/>
          <c:h val="0.14385143232518707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Heterogeneous Model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 model and key plot'!$K$6:$K$18</c:f>
              <c:numCache>
                <c:formatCode>0.0000</c:formatCode>
                <c:ptCount val="13"/>
                <c:pt idx="1">
                  <c:v>9.7311677121068099E-3</c:v>
                </c:pt>
                <c:pt idx="2">
                  <c:v>9.7309609993643416E-3</c:v>
                </c:pt>
                <c:pt idx="3">
                  <c:v>9.7306806456059578E-3</c:v>
                </c:pt>
                <c:pt idx="4">
                  <c:v>9.7303520945475758E-3</c:v>
                </c:pt>
                <c:pt idx="5">
                  <c:v>9.7300024253410694E-3</c:v>
                </c:pt>
                <c:pt idx="6">
                  <c:v>9.7296582886855706E-3</c:v>
                </c:pt>
                <c:pt idx="7">
                  <c:v>9.7292375549110858E-3</c:v>
                </c:pt>
                <c:pt idx="8">
                  <c:v>9.728687190758983E-3</c:v>
                </c:pt>
                <c:pt idx="9">
                  <c:v>9.7282513180569404E-3</c:v>
                </c:pt>
                <c:pt idx="10">
                  <c:v>9.72795303639294E-3</c:v>
                </c:pt>
                <c:pt idx="11">
                  <c:v>9.7278038955609276E-3</c:v>
                </c:pt>
                <c:pt idx="12">
                  <c:v>9.7278038955609276E-3</c:v>
                </c:pt>
              </c:numCache>
            </c:numRef>
          </c:xVal>
          <c:yVal>
            <c:numRef>
              <c:f>'hetero model and key plot'!$F$6:$F$18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8-466B-BA45-4E0A495E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5000000000000003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 (q)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 (z)</a:t>
                </a:r>
              </a:p>
            </c:rich>
          </c:tx>
          <c:layout>
            <c:manualLayout>
              <c:xMode val="edge"/>
              <c:yMode val="edge"/>
              <c:x val="3.2911359206518567E-2"/>
              <c:y val="0.198480590151710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152400</xdr:rowOff>
    </xdr:from>
    <xdr:to>
      <xdr:col>7</xdr:col>
      <xdr:colOff>536575</xdr:colOff>
      <xdr:row>21</xdr:row>
      <xdr:rowOff>53975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EAF449B0-8288-4C77-8F5F-88CB70EC0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4</xdr:row>
      <xdr:rowOff>3175</xdr:rowOff>
    </xdr:from>
    <xdr:to>
      <xdr:col>15</xdr:col>
      <xdr:colOff>555625</xdr:colOff>
      <xdr:row>21</xdr:row>
      <xdr:rowOff>66675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5A859C20-0590-4857-AA0C-0D4767B1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30</xdr:row>
      <xdr:rowOff>9525</xdr:rowOff>
    </xdr:from>
    <xdr:to>
      <xdr:col>7</xdr:col>
      <xdr:colOff>546100</xdr:colOff>
      <xdr:row>47</xdr:row>
      <xdr:rowOff>73025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C7DBCF11-D0CA-4462-BD41-3016EA50F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30</xdr:row>
      <xdr:rowOff>22225</xdr:rowOff>
    </xdr:from>
    <xdr:to>
      <xdr:col>15</xdr:col>
      <xdr:colOff>527050</xdr:colOff>
      <xdr:row>47</xdr:row>
      <xdr:rowOff>85725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CC025135-FFEF-4399-8BFE-65B15E6DA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19</xdr:row>
      <xdr:rowOff>25400</xdr:rowOff>
    </xdr:from>
    <xdr:to>
      <xdr:col>13</xdr:col>
      <xdr:colOff>31750</xdr:colOff>
      <xdr:row>36</xdr:row>
      <xdr:rowOff>88900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228600</xdr:colOff>
      <xdr:row>19</xdr:row>
      <xdr:rowOff>76200</xdr:rowOff>
    </xdr:from>
    <xdr:ext cx="6796669" cy="26757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6657975" y="3657600"/>
          <a:ext cx="6796669" cy="2675732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endParaRPr lang="en-US" sz="1100" baseline="0"/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36</xdr:row>
      <xdr:rowOff>152400</xdr:rowOff>
    </xdr:from>
    <xdr:to>
      <xdr:col>13</xdr:col>
      <xdr:colOff>12700</xdr:colOff>
      <xdr:row>54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38</xdr:row>
      <xdr:rowOff>28575</xdr:rowOff>
    </xdr:from>
    <xdr:to>
      <xdr:col>23</xdr:col>
      <xdr:colOff>580305</xdr:colOff>
      <xdr:row>47</xdr:row>
      <xdr:rowOff>85536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5C7B511-22B6-4A76-A0C1-03E1DA8882ED}"/>
            </a:ext>
          </a:extLst>
        </xdr:cNvPr>
        <xdr:cNvGrpSpPr/>
      </xdr:nvGrpSpPr>
      <xdr:grpSpPr>
        <a:xfrm>
          <a:off x="6867525" y="6686550"/>
          <a:ext cx="5761905" cy="1514286"/>
          <a:chOff x="7096125" y="762000"/>
          <a:chExt cx="5761905" cy="1514286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84B57F1-927C-41AA-B96C-C71DC5D8CC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096125" y="762000"/>
            <a:ext cx="5761905" cy="1514286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45E216CE-DC45-44A9-B488-31BB840889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086725" y="1695450"/>
            <a:ext cx="1800000" cy="46666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19</xdr:row>
      <xdr:rowOff>25400</xdr:rowOff>
    </xdr:from>
    <xdr:to>
      <xdr:col>13</xdr:col>
      <xdr:colOff>31750</xdr:colOff>
      <xdr:row>36</xdr:row>
      <xdr:rowOff>88900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D80AC22A-4577-4A2E-B844-EBA8D89CA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228600</xdr:colOff>
      <xdr:row>19</xdr:row>
      <xdr:rowOff>76200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C1E798-E0EC-4087-8C2A-FC958F70C1B2}"/>
            </a:ext>
          </a:extLst>
        </xdr:cNvPr>
        <xdr:cNvSpPr txBox="1"/>
      </xdr:nvSpPr>
      <xdr:spPr>
        <a:xfrm>
          <a:off x="6067425" y="3562350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36</xdr:row>
      <xdr:rowOff>152400</xdr:rowOff>
    </xdr:from>
    <xdr:to>
      <xdr:col>13</xdr:col>
      <xdr:colOff>12700</xdr:colOff>
      <xdr:row>54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DF4602C-E52C-454C-85DE-B586522D7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36</xdr:row>
      <xdr:rowOff>38100</xdr:rowOff>
    </xdr:from>
    <xdr:to>
      <xdr:col>23</xdr:col>
      <xdr:colOff>580305</xdr:colOff>
      <xdr:row>45</xdr:row>
      <xdr:rowOff>95061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0370D6C-DF6E-4D50-B139-71EE7445FD94}"/>
            </a:ext>
          </a:extLst>
        </xdr:cNvPr>
        <xdr:cNvGrpSpPr/>
      </xdr:nvGrpSpPr>
      <xdr:grpSpPr>
        <a:xfrm>
          <a:off x="6867525" y="6372225"/>
          <a:ext cx="5761905" cy="1514286"/>
          <a:chOff x="7096125" y="762000"/>
          <a:chExt cx="5761905" cy="151428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DD0DD0E-BB4A-40EF-8525-6972F5340B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096125" y="762000"/>
            <a:ext cx="5761905" cy="1514286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B07343E6-76B5-45BD-ABAD-DA1A6AE2C3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086725" y="1695450"/>
            <a:ext cx="1800000" cy="46666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5ED3-6116-4A23-8B19-3DAC46C14F43}">
  <dimension ref="H2:I28"/>
  <sheetViews>
    <sheetView workbookViewId="0">
      <selection activeCell="B2" sqref="B2"/>
    </sheetView>
  </sheetViews>
  <sheetFormatPr defaultRowHeight="12.75" x14ac:dyDescent="0.2"/>
  <cols>
    <col min="1" max="1" width="4.7109375" customWidth="1"/>
    <col min="8" max="8" width="8.140625" customWidth="1"/>
    <col min="16" max="16" width="8.140625" customWidth="1"/>
  </cols>
  <sheetData>
    <row r="2" spans="8:9" ht="23.25" x14ac:dyDescent="0.35">
      <c r="H2" s="32" t="s">
        <v>37</v>
      </c>
      <c r="I2" s="1"/>
    </row>
    <row r="28" spans="8:8" ht="23.25" x14ac:dyDescent="0.35">
      <c r="H28" s="32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opLeftCell="A7" workbookViewId="0">
      <selection activeCell="A7" sqref="A6:A7"/>
    </sheetView>
  </sheetViews>
  <sheetFormatPr defaultColWidth="8.85546875" defaultRowHeight="12.75" x14ac:dyDescent="0.2"/>
  <cols>
    <col min="2" max="2" width="9.140625" bestFit="1" customWidth="1"/>
    <col min="3" max="3" width="10.140625" bestFit="1" customWidth="1"/>
    <col min="4" max="4" width="8.140625" customWidth="1"/>
  </cols>
  <sheetData>
    <row r="4" spans="2:5" x14ac:dyDescent="0.2">
      <c r="B4" t="s">
        <v>11</v>
      </c>
      <c r="C4" t="s">
        <v>9</v>
      </c>
      <c r="D4" s="1">
        <v>100</v>
      </c>
    </row>
    <row r="5" spans="2:5" x14ac:dyDescent="0.2">
      <c r="C5" t="s">
        <v>10</v>
      </c>
      <c r="D5" s="1">
        <v>0</v>
      </c>
    </row>
    <row r="6" spans="2:5" x14ac:dyDescent="0.2">
      <c r="D6" s="1"/>
    </row>
    <row r="7" spans="2:5" x14ac:dyDescent="0.2">
      <c r="D7" s="1"/>
    </row>
    <row r="8" spans="2:5" x14ac:dyDescent="0.2">
      <c r="B8" t="s">
        <v>13</v>
      </c>
      <c r="C8" t="s">
        <v>0</v>
      </c>
      <c r="D8" s="1">
        <v>5</v>
      </c>
    </row>
    <row r="9" spans="2:5" x14ac:dyDescent="0.2">
      <c r="C9" t="s">
        <v>1</v>
      </c>
      <c r="D9" s="1">
        <v>0</v>
      </c>
    </row>
    <row r="10" spans="2:5" x14ac:dyDescent="0.2">
      <c r="D10" s="1"/>
    </row>
    <row r="11" spans="2:5" x14ac:dyDescent="0.2">
      <c r="B11" t="s">
        <v>15</v>
      </c>
      <c r="C11" t="s">
        <v>4</v>
      </c>
      <c r="D11" s="1">
        <v>5.0000000000000001E-3</v>
      </c>
    </row>
    <row r="12" spans="2:5" x14ac:dyDescent="0.2">
      <c r="C12" t="s">
        <v>5</v>
      </c>
      <c r="D12" s="24">
        <v>0.01</v>
      </c>
    </row>
    <row r="13" spans="2:5" x14ac:dyDescent="0.2">
      <c r="C13" t="s">
        <v>6</v>
      </c>
      <c r="D13" s="1">
        <v>1E-3</v>
      </c>
    </row>
    <row r="15" spans="2:5" x14ac:dyDescent="0.2">
      <c r="D15" t="s">
        <v>22</v>
      </c>
      <c r="E15" t="s">
        <v>12</v>
      </c>
    </row>
    <row r="16" spans="2:5" x14ac:dyDescent="0.2">
      <c r="B16" t="s">
        <v>14</v>
      </c>
      <c r="C16" t="s">
        <v>17</v>
      </c>
      <c r="D16" s="1">
        <v>1</v>
      </c>
      <c r="E16" s="1">
        <f>IF(D16=1,+$D$11,+IF(D16=2,+$D$12,+$D$13))</f>
        <v>5.0000000000000001E-3</v>
      </c>
    </row>
    <row r="17" spans="3:5" x14ac:dyDescent="0.2">
      <c r="D17" s="1">
        <v>1</v>
      </c>
      <c r="E17" s="1">
        <f t="shared" ref="E17:E28" si="0">IF(D17=1,+$D$11,+IF(D17=2,+$D$12,+$D$13))</f>
        <v>5.0000000000000001E-3</v>
      </c>
    </row>
    <row r="18" spans="3:5" x14ac:dyDescent="0.2">
      <c r="D18" s="1">
        <v>1</v>
      </c>
      <c r="E18" s="1">
        <f t="shared" si="0"/>
        <v>5.0000000000000001E-3</v>
      </c>
    </row>
    <row r="19" spans="3:5" x14ac:dyDescent="0.2">
      <c r="D19" s="1">
        <v>1</v>
      </c>
      <c r="E19" s="1">
        <f t="shared" si="0"/>
        <v>5.0000000000000001E-3</v>
      </c>
    </row>
    <row r="20" spans="3:5" x14ac:dyDescent="0.2">
      <c r="D20" s="1">
        <v>1</v>
      </c>
      <c r="E20" s="1">
        <f t="shared" si="0"/>
        <v>5.0000000000000001E-3</v>
      </c>
    </row>
    <row r="21" spans="3:5" x14ac:dyDescent="0.2">
      <c r="D21" s="1">
        <v>1</v>
      </c>
      <c r="E21" s="1">
        <f t="shared" si="0"/>
        <v>5.0000000000000001E-3</v>
      </c>
    </row>
    <row r="22" spans="3:5" x14ac:dyDescent="0.2">
      <c r="D22" s="1">
        <v>1</v>
      </c>
      <c r="E22" s="1">
        <f t="shared" si="0"/>
        <v>5.0000000000000001E-3</v>
      </c>
    </row>
    <row r="23" spans="3:5" x14ac:dyDescent="0.2">
      <c r="D23" s="1">
        <v>1</v>
      </c>
      <c r="E23" s="1">
        <f t="shared" si="0"/>
        <v>5.0000000000000001E-3</v>
      </c>
    </row>
    <row r="24" spans="3:5" x14ac:dyDescent="0.2">
      <c r="D24" s="1">
        <v>1</v>
      </c>
      <c r="E24" s="1">
        <f t="shared" si="0"/>
        <v>5.0000000000000001E-3</v>
      </c>
    </row>
    <row r="25" spans="3:5" x14ac:dyDescent="0.2">
      <c r="D25" s="1">
        <v>1</v>
      </c>
      <c r="E25" s="1">
        <f t="shared" si="0"/>
        <v>5.0000000000000001E-3</v>
      </c>
    </row>
    <row r="26" spans="3:5" x14ac:dyDescent="0.2">
      <c r="D26" s="1">
        <v>1</v>
      </c>
      <c r="E26" s="1">
        <f t="shared" si="0"/>
        <v>5.0000000000000001E-3</v>
      </c>
    </row>
    <row r="27" spans="3:5" x14ac:dyDescent="0.2">
      <c r="D27" s="1">
        <v>1</v>
      </c>
      <c r="E27" s="1">
        <f t="shared" si="0"/>
        <v>5.0000000000000001E-3</v>
      </c>
    </row>
    <row r="28" spans="3:5" x14ac:dyDescent="0.2">
      <c r="C28" t="s">
        <v>16</v>
      </c>
      <c r="D28" s="1">
        <v>1</v>
      </c>
      <c r="E28" s="1">
        <f t="shared" si="0"/>
        <v>5.0000000000000001E-3</v>
      </c>
    </row>
    <row r="33" spans="2:3" x14ac:dyDescent="0.2">
      <c r="B33" t="s">
        <v>18</v>
      </c>
      <c r="C33" t="s">
        <v>19</v>
      </c>
    </row>
    <row r="34" spans="2:3" x14ac:dyDescent="0.2">
      <c r="C34" s="3" t="s">
        <v>34</v>
      </c>
    </row>
    <row r="35" spans="2:3" x14ac:dyDescent="0.2">
      <c r="C35" t="s">
        <v>20</v>
      </c>
    </row>
    <row r="36" spans="2:3" x14ac:dyDescent="0.2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9"/>
  <sheetViews>
    <sheetView workbookViewId="0"/>
  </sheetViews>
  <sheetFormatPr defaultColWidth="8.85546875" defaultRowHeight="12.75" x14ac:dyDescent="0.2"/>
  <cols>
    <col min="1" max="1" width="4.7109375" customWidth="1"/>
    <col min="2" max="2" width="7.28515625" customWidth="1"/>
    <col min="3" max="3" width="8.140625" customWidth="1"/>
    <col min="5" max="5" width="4.7109375" customWidth="1"/>
    <col min="6" max="6" width="6.140625" customWidth="1"/>
    <col min="7" max="7" width="10.7109375" customWidth="1"/>
    <col min="8" max="8" width="6.7109375" customWidth="1"/>
    <col min="12" max="12" width="5.85546875" customWidth="1"/>
    <col min="13" max="15" width="6.7109375" customWidth="1"/>
  </cols>
  <sheetData>
    <row r="1" spans="2:20" ht="13.5" thickBot="1" x14ac:dyDescent="0.25"/>
    <row r="2" spans="2:20" ht="21" thickTop="1" x14ac:dyDescent="0.3">
      <c r="B2" s="33" t="s">
        <v>32</v>
      </c>
      <c r="C2" s="34"/>
      <c r="D2" s="35"/>
      <c r="G2" s="31" t="s">
        <v>37</v>
      </c>
      <c r="Q2" s="5"/>
      <c r="R2" s="6"/>
      <c r="S2" s="6"/>
      <c r="T2" s="7"/>
    </row>
    <row r="3" spans="2:20" x14ac:dyDescent="0.2">
      <c r="B3" s="18"/>
      <c r="C3" s="14"/>
      <c r="D3" s="15"/>
      <c r="Q3" s="36" t="s">
        <v>33</v>
      </c>
      <c r="R3" s="37"/>
      <c r="S3" s="37"/>
      <c r="T3" s="38"/>
    </row>
    <row r="4" spans="2:20" x14ac:dyDescent="0.2">
      <c r="B4" s="18"/>
      <c r="C4" s="14" t="s">
        <v>12</v>
      </c>
      <c r="D4" s="15" t="s">
        <v>31</v>
      </c>
      <c r="F4" s="22" t="s">
        <v>2</v>
      </c>
      <c r="G4" s="22" t="s">
        <v>26</v>
      </c>
      <c r="H4" s="22" t="s">
        <v>27</v>
      </c>
      <c r="I4" s="22" t="s">
        <v>3</v>
      </c>
      <c r="J4" s="28" t="s">
        <v>35</v>
      </c>
      <c r="K4" s="22" t="s">
        <v>7</v>
      </c>
      <c r="M4" s="22" t="s">
        <v>28</v>
      </c>
      <c r="N4" s="22" t="s">
        <v>29</v>
      </c>
      <c r="O4" s="22" t="s">
        <v>30</v>
      </c>
      <c r="Q4" s="8"/>
      <c r="R4" s="2"/>
      <c r="S4" s="2"/>
      <c r="T4" s="9"/>
    </row>
    <row r="5" spans="2:20" x14ac:dyDescent="0.2">
      <c r="B5" s="18" t="s">
        <v>28</v>
      </c>
      <c r="C5" s="14">
        <f>HOMOinputs!D11</f>
        <v>5.0000000000000001E-3</v>
      </c>
      <c r="D5" s="15">
        <f>SUM(M7:M17)+0.5*(M6+M18)</f>
        <v>12</v>
      </c>
      <c r="F5" s="20"/>
      <c r="G5" s="20"/>
      <c r="H5" s="20"/>
      <c r="I5" s="20"/>
      <c r="J5" s="20"/>
      <c r="K5" s="20"/>
      <c r="M5" s="20"/>
      <c r="N5" s="20"/>
      <c r="O5" s="20"/>
      <c r="Q5" s="8"/>
      <c r="R5" s="2" t="s">
        <v>24</v>
      </c>
      <c r="S5" s="2" t="s">
        <v>25</v>
      </c>
      <c r="T5" s="9"/>
    </row>
    <row r="6" spans="2:20" ht="15" x14ac:dyDescent="0.25">
      <c r="B6" s="18" t="s">
        <v>29</v>
      </c>
      <c r="C6" s="23">
        <f>HOMOinputs!D12</f>
        <v>0.01</v>
      </c>
      <c r="D6" s="15">
        <f>SUM(N7:N17)+0.5*(N6+N18)</f>
        <v>0</v>
      </c>
      <c r="F6" s="20">
        <f>F7+HOMOinputs!$D$8</f>
        <v>60</v>
      </c>
      <c r="G6" s="20">
        <f>HOMOinputs!D16</f>
        <v>1</v>
      </c>
      <c r="H6" s="20">
        <f>IF(G6=1,+HOMOinputs!$D$11,+IF(G6=2,+HOMOinputs!$D$12,+HOMOinputs!$D$13))</f>
        <v>5.0000000000000001E-3</v>
      </c>
      <c r="I6" s="21">
        <f>HOMOinputs!D4</f>
        <v>100</v>
      </c>
      <c r="J6" s="29">
        <f>I6-F6</f>
        <v>40</v>
      </c>
      <c r="K6" s="20"/>
      <c r="M6" s="20">
        <f>IF($G6=1,1,0)</f>
        <v>1</v>
      </c>
      <c r="N6" s="20">
        <f>IF($G6=2,1,0)</f>
        <v>0</v>
      </c>
      <c r="O6" s="20">
        <f>IF($G6=3,1,0)</f>
        <v>0</v>
      </c>
      <c r="Q6" s="8">
        <v>1</v>
      </c>
      <c r="R6" s="2" t="s">
        <v>23</v>
      </c>
      <c r="S6" s="10"/>
      <c r="T6" s="9">
        <v>1</v>
      </c>
    </row>
    <row r="7" spans="2:20" ht="15" x14ac:dyDescent="0.25">
      <c r="B7" s="18" t="s">
        <v>30</v>
      </c>
      <c r="C7" s="14">
        <f>HOMOinputs!D13</f>
        <v>1E-3</v>
      </c>
      <c r="D7" s="15">
        <f>SUM(O7:O17)+0.5*(O6+O18)</f>
        <v>0</v>
      </c>
      <c r="F7" s="20">
        <f>F8+HOMOinputs!$D$8</f>
        <v>55</v>
      </c>
      <c r="G7" s="20">
        <f>HOMOinputs!D17</f>
        <v>1</v>
      </c>
      <c r="H7" s="20">
        <f>IF(G7=1,+HOMOinputs!$D$11,+IF(G7=2,+HOMOinputs!$D$12,+HOMOinputs!$D$13))</f>
        <v>5.0000000000000001E-3</v>
      </c>
      <c r="I7" s="27">
        <f t="shared" ref="I7:I17" ca="1" si="0">(I6*2/(1/H6+1/H7)+I8*2/(1/H7+1/H8))/(2/(1/H6+1/H7)+2/(1/H7+1/H8))</f>
        <v>92.499999999999943</v>
      </c>
      <c r="J7" s="30">
        <f t="shared" ref="J7:J18" ca="1" si="1">I7-F7</f>
        <v>37.499999999999943</v>
      </c>
      <c r="K7" s="25">
        <f ca="1">(I6-I7)/HOMOinputs!$D$8*2/(1/H6+1/H7)</f>
        <v>7.500000000000057E-3</v>
      </c>
      <c r="M7" s="20">
        <f t="shared" ref="M7:M18" si="2">IF($G7=1,1,0)</f>
        <v>1</v>
      </c>
      <c r="N7" s="20">
        <f t="shared" ref="N7:N18" si="3">IF($G7=2,1,0)</f>
        <v>0</v>
      </c>
      <c r="O7" s="20">
        <f t="shared" ref="O7:O18" si="4">IF($G7=3,1,0)</f>
        <v>0</v>
      </c>
      <c r="Q7" s="8">
        <v>2</v>
      </c>
      <c r="R7" s="2" t="s">
        <v>23</v>
      </c>
      <c r="S7" s="10"/>
      <c r="T7" s="9">
        <v>2</v>
      </c>
    </row>
    <row r="8" spans="2:20" ht="15" x14ac:dyDescent="0.25">
      <c r="B8" s="18"/>
      <c r="C8" s="14"/>
      <c r="D8" s="15"/>
      <c r="F8" s="20">
        <f>F9+HOMOinputs!$D$8</f>
        <v>50</v>
      </c>
      <c r="G8" s="20">
        <f>HOMOinputs!D18</f>
        <v>1</v>
      </c>
      <c r="H8" s="20">
        <f>IF(G8=1,+HOMOinputs!$D$11,+IF(G8=2,+HOMOinputs!$D$12,+HOMOinputs!$D$13))</f>
        <v>5.0000000000000001E-3</v>
      </c>
      <c r="I8" s="27">
        <f t="shared" ca="1" si="0"/>
        <v>84.999999999999901</v>
      </c>
      <c r="J8" s="30">
        <f t="shared" ca="1" si="1"/>
        <v>34.999999999999901</v>
      </c>
      <c r="K8" s="25">
        <f ca="1">(I7-I8)/HOMOinputs!$D$8*2/(1/H7+1/H8)</f>
        <v>7.5000000000000422E-3</v>
      </c>
      <c r="M8" s="20">
        <f t="shared" si="2"/>
        <v>1</v>
      </c>
      <c r="N8" s="20">
        <f t="shared" si="3"/>
        <v>0</v>
      </c>
      <c r="O8" s="20">
        <f t="shared" si="4"/>
        <v>0</v>
      </c>
      <c r="Q8" s="8">
        <v>3</v>
      </c>
      <c r="R8" s="2" t="s">
        <v>23</v>
      </c>
      <c r="S8" s="10"/>
      <c r="T8" s="9">
        <v>3</v>
      </c>
    </row>
    <row r="9" spans="2:20" ht="15" x14ac:dyDescent="0.25">
      <c r="B9" s="18" t="s">
        <v>8</v>
      </c>
      <c r="C9" s="14">
        <f>SUM(D5:D7)/(D5/C5+D6/C6+D7/C7)</f>
        <v>5.0000000000000001E-3</v>
      </c>
      <c r="D9" s="15"/>
      <c r="F9" s="20">
        <f>F10+HOMOinputs!$D$8</f>
        <v>45</v>
      </c>
      <c r="G9" s="20">
        <f>HOMOinputs!D19</f>
        <v>1</v>
      </c>
      <c r="H9" s="20">
        <f>IF(G9=1,+HOMOinputs!$D$11,+IF(G9=2,+HOMOinputs!$D$12,+HOMOinputs!$D$13))</f>
        <v>5.0000000000000001E-3</v>
      </c>
      <c r="I9" s="27">
        <f t="shared" ca="1" si="0"/>
        <v>77.499999999999872</v>
      </c>
      <c r="J9" s="30">
        <f t="shared" ca="1" si="1"/>
        <v>32.499999999999872</v>
      </c>
      <c r="K9" s="25">
        <f ca="1">(I8-I9)/HOMOinputs!$D$8*2/(1/H8+1/H9)</f>
        <v>7.5000000000000292E-3</v>
      </c>
      <c r="M9" s="20">
        <f t="shared" si="2"/>
        <v>1</v>
      </c>
      <c r="N9" s="20">
        <f t="shared" si="3"/>
        <v>0</v>
      </c>
      <c r="O9" s="20">
        <f t="shared" si="4"/>
        <v>0</v>
      </c>
      <c r="Q9" s="8">
        <v>4</v>
      </c>
      <c r="R9" s="2" t="s">
        <v>23</v>
      </c>
      <c r="S9" s="10"/>
      <c r="T9" s="9">
        <v>4</v>
      </c>
    </row>
    <row r="10" spans="2:20" ht="15.75" thickBot="1" x14ac:dyDescent="0.3">
      <c r="B10" s="19" t="s">
        <v>7</v>
      </c>
      <c r="C10" s="16">
        <f>C9*(I6-I18)/(F6-F18)</f>
        <v>7.5000000000000006E-3</v>
      </c>
      <c r="D10" s="17"/>
      <c r="F10" s="20">
        <f>F11+HOMOinputs!$D$8</f>
        <v>40</v>
      </c>
      <c r="G10" s="20">
        <f>HOMOinputs!D20</f>
        <v>1</v>
      </c>
      <c r="H10" s="20">
        <f>IF(G10=1,+HOMOinputs!$D$11,+IF(G10=2,+HOMOinputs!$D$12,+HOMOinputs!$D$13))</f>
        <v>5.0000000000000001E-3</v>
      </c>
      <c r="I10" s="27">
        <f t="shared" ca="1" si="0"/>
        <v>69.999999999999858</v>
      </c>
      <c r="J10" s="30">
        <f t="shared" ca="1" si="1"/>
        <v>29.999999999999858</v>
      </c>
      <c r="K10" s="25">
        <f ca="1">(I9-I10)/HOMOinputs!$D$8*2/(1/H9+1/H10)</f>
        <v>7.5000000000000145E-3</v>
      </c>
      <c r="M10" s="20">
        <f t="shared" si="2"/>
        <v>1</v>
      </c>
      <c r="N10" s="20">
        <f t="shared" si="3"/>
        <v>0</v>
      </c>
      <c r="O10" s="20">
        <f t="shared" si="4"/>
        <v>0</v>
      </c>
      <c r="Q10" s="8">
        <v>5</v>
      </c>
      <c r="R10" s="2" t="s">
        <v>23</v>
      </c>
      <c r="S10" s="10"/>
      <c r="T10" s="9">
        <v>5</v>
      </c>
    </row>
    <row r="11" spans="2:20" ht="15.75" thickTop="1" x14ac:dyDescent="0.25">
      <c r="F11" s="20">
        <f>F12+HOMOinputs!$D$8</f>
        <v>35</v>
      </c>
      <c r="G11" s="20">
        <f>HOMOinputs!D21</f>
        <v>1</v>
      </c>
      <c r="H11" s="20">
        <f>IF(G11=1,+HOMOinputs!$D$11,+IF(G11=2,+HOMOinputs!$D$12,+HOMOinputs!$D$13))</f>
        <v>5.0000000000000001E-3</v>
      </c>
      <c r="I11" s="27">
        <f t="shared" ca="1" si="0"/>
        <v>62.499999999999865</v>
      </c>
      <c r="J11" s="30">
        <f t="shared" ca="1" si="1"/>
        <v>27.499999999999865</v>
      </c>
      <c r="K11" s="25">
        <f ca="1">(I10-I11)/HOMOinputs!$D$8*2/(1/H10+1/H11)</f>
        <v>7.4999999999999937E-3</v>
      </c>
      <c r="M11" s="20">
        <f t="shared" si="2"/>
        <v>1</v>
      </c>
      <c r="N11" s="20">
        <f t="shared" si="3"/>
        <v>0</v>
      </c>
      <c r="O11" s="20">
        <f t="shared" si="4"/>
        <v>0</v>
      </c>
      <c r="Q11" s="8">
        <v>6</v>
      </c>
      <c r="R11" s="2" t="s">
        <v>23</v>
      </c>
      <c r="S11" s="10"/>
      <c r="T11" s="9">
        <v>6</v>
      </c>
    </row>
    <row r="12" spans="2:20" ht="15" x14ac:dyDescent="0.25">
      <c r="F12" s="20">
        <f>F13+HOMOinputs!$D$8</f>
        <v>30</v>
      </c>
      <c r="G12" s="20">
        <f>HOMOinputs!D22</f>
        <v>1</v>
      </c>
      <c r="H12" s="20">
        <f>IF(G12=1,+HOMOinputs!$D$11,+IF(G12=2,+HOMOinputs!$D$12,+HOMOinputs!$D$13))</f>
        <v>5.0000000000000001E-3</v>
      </c>
      <c r="I12" s="27">
        <f t="shared" ca="1" si="0"/>
        <v>54.999999999999872</v>
      </c>
      <c r="J12" s="30">
        <f t="shared" ca="1" si="1"/>
        <v>24.999999999999872</v>
      </c>
      <c r="K12" s="25">
        <f ca="1">(I11-I12)/HOMOinputs!$D$8*2/(1/H11+1/H12)</f>
        <v>7.4999999999999937E-3</v>
      </c>
      <c r="M12" s="20">
        <f t="shared" si="2"/>
        <v>1</v>
      </c>
      <c r="N12" s="20">
        <f t="shared" si="3"/>
        <v>0</v>
      </c>
      <c r="O12" s="20">
        <f t="shared" si="4"/>
        <v>0</v>
      </c>
      <c r="Q12" s="8">
        <v>7</v>
      </c>
      <c r="R12" s="2" t="s">
        <v>23</v>
      </c>
      <c r="S12" s="10"/>
      <c r="T12" s="9">
        <v>7</v>
      </c>
    </row>
    <row r="13" spans="2:20" ht="15" x14ac:dyDescent="0.25">
      <c r="F13" s="20">
        <f>F14+HOMOinputs!$D$8</f>
        <v>25</v>
      </c>
      <c r="G13" s="20">
        <f>HOMOinputs!D23</f>
        <v>1</v>
      </c>
      <c r="H13" s="20">
        <f>IF(G13=1,+HOMOinputs!$D$11,+IF(G13=2,+HOMOinputs!$D$12,+HOMOinputs!$D$13))</f>
        <v>5.0000000000000001E-3</v>
      </c>
      <c r="I13" s="27">
        <f t="shared" ca="1" si="0"/>
        <v>47.499999999999879</v>
      </c>
      <c r="J13" s="30">
        <f t="shared" ca="1" si="1"/>
        <v>22.499999999999879</v>
      </c>
      <c r="K13" s="25">
        <f ca="1">(I12-I13)/HOMOinputs!$D$8*2/(1/H12+1/H13)</f>
        <v>7.4999999999999937E-3</v>
      </c>
      <c r="M13" s="20">
        <f t="shared" si="2"/>
        <v>1</v>
      </c>
      <c r="N13" s="20">
        <f t="shared" si="3"/>
        <v>0</v>
      </c>
      <c r="O13" s="20">
        <f t="shared" si="4"/>
        <v>0</v>
      </c>
      <c r="Q13" s="8">
        <v>8</v>
      </c>
      <c r="R13" s="2" t="s">
        <v>23</v>
      </c>
      <c r="S13" s="10"/>
      <c r="T13" s="9">
        <v>8</v>
      </c>
    </row>
    <row r="14" spans="2:20" ht="15" x14ac:dyDescent="0.25">
      <c r="F14" s="20">
        <f>F15+HOMOinputs!$D$8</f>
        <v>20</v>
      </c>
      <c r="G14" s="20">
        <v>1</v>
      </c>
      <c r="H14" s="20">
        <f>IF(G14=1,+HOMOinputs!$D$11,+IF(G14=2,+HOMOinputs!$D$12,+HOMOinputs!$D$13))</f>
        <v>5.0000000000000001E-3</v>
      </c>
      <c r="I14" s="27">
        <f t="shared" ca="1" si="0"/>
        <v>39.999999999999893</v>
      </c>
      <c r="J14" s="30">
        <f t="shared" ca="1" si="1"/>
        <v>19.999999999999893</v>
      </c>
      <c r="K14" s="25">
        <f ca="1">(I13-I14)/HOMOinputs!$D$8*2/(1/H13+1/H14)</f>
        <v>7.4999999999999858E-3</v>
      </c>
      <c r="M14" s="20">
        <f t="shared" si="2"/>
        <v>1</v>
      </c>
      <c r="N14" s="20">
        <f t="shared" si="3"/>
        <v>0</v>
      </c>
      <c r="O14" s="20">
        <f t="shared" si="4"/>
        <v>0</v>
      </c>
      <c r="Q14" s="8">
        <v>9</v>
      </c>
      <c r="R14" s="2" t="s">
        <v>23</v>
      </c>
      <c r="S14" s="10"/>
      <c r="T14" s="9">
        <v>9</v>
      </c>
    </row>
    <row r="15" spans="2:20" ht="15" x14ac:dyDescent="0.25">
      <c r="F15" s="20">
        <f>F16+HOMOinputs!$D$8</f>
        <v>15</v>
      </c>
      <c r="G15" s="20">
        <v>1</v>
      </c>
      <c r="H15" s="20">
        <f>IF(G15=1,+HOMOinputs!$D$11,+IF(G15=2,+HOMOinputs!$D$12,+HOMOinputs!$D$13))</f>
        <v>5.0000000000000001E-3</v>
      </c>
      <c r="I15" s="27">
        <f t="shared" ca="1" si="0"/>
        <v>32.499999999999915</v>
      </c>
      <c r="J15" s="30">
        <f t="shared" ca="1" si="1"/>
        <v>17.499999999999915</v>
      </c>
      <c r="K15" s="25">
        <f ca="1">(I14-I15)/HOMOinputs!$D$8*2/(1/H14+1/H15)</f>
        <v>7.4999999999999789E-3</v>
      </c>
      <c r="M15" s="20">
        <f t="shared" si="2"/>
        <v>1</v>
      </c>
      <c r="N15" s="20">
        <f t="shared" si="3"/>
        <v>0</v>
      </c>
      <c r="O15" s="20">
        <f t="shared" si="4"/>
        <v>0</v>
      </c>
      <c r="Q15" s="8">
        <v>10</v>
      </c>
      <c r="R15" s="2" t="s">
        <v>23</v>
      </c>
      <c r="S15" s="10"/>
      <c r="T15" s="9">
        <v>10</v>
      </c>
    </row>
    <row r="16" spans="2:20" ht="15" x14ac:dyDescent="0.25">
      <c r="F16" s="20">
        <f>F17+HOMOinputs!$D$8</f>
        <v>10</v>
      </c>
      <c r="G16" s="20">
        <v>1</v>
      </c>
      <c r="H16" s="20">
        <f>IF(G16=1,+HOMOinputs!$D$11,+IF(G16=2,+HOMOinputs!$D$12,+HOMOinputs!$D$13))</f>
        <v>5.0000000000000001E-3</v>
      </c>
      <c r="I16" s="27">
        <f t="shared" ca="1" si="0"/>
        <v>24.99999999999994</v>
      </c>
      <c r="J16" s="30">
        <f t="shared" ca="1" si="1"/>
        <v>14.99999999999994</v>
      </c>
      <c r="K16" s="25">
        <f ca="1">(I15-I16)/HOMOinputs!$D$8*2/(1/H15+1/H16)</f>
        <v>7.4999999999999754E-3</v>
      </c>
      <c r="M16" s="20">
        <f t="shared" si="2"/>
        <v>1</v>
      </c>
      <c r="N16" s="20">
        <f t="shared" si="3"/>
        <v>0</v>
      </c>
      <c r="O16" s="20">
        <f t="shared" si="4"/>
        <v>0</v>
      </c>
      <c r="Q16" s="8">
        <v>11</v>
      </c>
      <c r="R16" s="2" t="s">
        <v>23</v>
      </c>
      <c r="S16" s="10"/>
      <c r="T16" s="9">
        <v>11</v>
      </c>
    </row>
    <row r="17" spans="6:20" ht="15" x14ac:dyDescent="0.25">
      <c r="F17" s="20">
        <f>F18+HOMOinputs!$D$8</f>
        <v>5</v>
      </c>
      <c r="G17" s="20">
        <v>1</v>
      </c>
      <c r="H17" s="20">
        <f>IF(G17=1,+HOMOinputs!$D$11,+IF(G17=2,+HOMOinputs!$D$12,+HOMOinputs!$D$13))</f>
        <v>5.0000000000000001E-3</v>
      </c>
      <c r="I17" s="27">
        <f t="shared" ca="1" si="0"/>
        <v>17.499999999999972</v>
      </c>
      <c r="J17" s="30">
        <f t="shared" ca="1" si="1"/>
        <v>12.499999999999972</v>
      </c>
      <c r="K17" s="25">
        <f ca="1">(I16-I17)/HOMOinputs!$D$8*2/(1/H16+1/H17)</f>
        <v>7.4999999999999676E-3</v>
      </c>
      <c r="M17" s="20">
        <f t="shared" si="2"/>
        <v>1</v>
      </c>
      <c r="N17" s="20">
        <f t="shared" si="3"/>
        <v>0</v>
      </c>
      <c r="O17" s="20">
        <f t="shared" si="4"/>
        <v>0</v>
      </c>
      <c r="Q17" s="8">
        <v>12</v>
      </c>
      <c r="R17" s="2" t="s">
        <v>23</v>
      </c>
      <c r="S17" s="10"/>
      <c r="T17" s="9">
        <v>12</v>
      </c>
    </row>
    <row r="18" spans="6:20" ht="15" x14ac:dyDescent="0.25">
      <c r="F18" s="20">
        <f>HOMOinputs!D9</f>
        <v>0</v>
      </c>
      <c r="G18" s="20">
        <v>1</v>
      </c>
      <c r="H18" s="20">
        <f>IF(G18=1,+HOMOinputs!$D$11,+IF(G18=2,+HOMOinputs!$D$12,+HOMOinputs!$D$13))</f>
        <v>5.0000000000000001E-3</v>
      </c>
      <c r="I18" s="21">
        <v>10</v>
      </c>
      <c r="J18" s="29">
        <f t="shared" si="1"/>
        <v>10</v>
      </c>
      <c r="K18" s="25">
        <f ca="1">(I17-I18)/HOMOinputs!$D$8*2/(1/H17+1/H18)</f>
        <v>7.4999999999999711E-3</v>
      </c>
      <c r="M18" s="20">
        <f t="shared" si="2"/>
        <v>1</v>
      </c>
      <c r="N18" s="20">
        <f t="shared" si="3"/>
        <v>0</v>
      </c>
      <c r="O18" s="20">
        <f t="shared" si="4"/>
        <v>0</v>
      </c>
      <c r="Q18" s="11">
        <v>13</v>
      </c>
      <c r="R18" s="4" t="s">
        <v>23</v>
      </c>
      <c r="S18" s="12"/>
      <c r="T18" s="13">
        <v>13</v>
      </c>
    </row>
    <row r="29" spans="6:20" x14ac:dyDescent="0.2">
      <c r="P29" s="3"/>
    </row>
  </sheetData>
  <mergeCells count="2">
    <mergeCell ref="B2:D2"/>
    <mergeCell ref="Q3:T3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258E-0A0D-45A6-8678-ABFE587C9DC9}">
  <dimension ref="B4:E36"/>
  <sheetViews>
    <sheetView workbookViewId="0"/>
  </sheetViews>
  <sheetFormatPr defaultColWidth="8.85546875" defaultRowHeight="12.75" x14ac:dyDescent="0.2"/>
  <cols>
    <col min="2" max="2" width="9.140625" bestFit="1" customWidth="1"/>
    <col min="3" max="3" width="10.140625" bestFit="1" customWidth="1"/>
    <col min="4" max="4" width="8.140625" customWidth="1"/>
  </cols>
  <sheetData>
    <row r="4" spans="2:5" x14ac:dyDescent="0.2">
      <c r="B4" t="s">
        <v>11</v>
      </c>
      <c r="C4" t="s">
        <v>9</v>
      </c>
      <c r="D4" s="1">
        <v>100</v>
      </c>
    </row>
    <row r="5" spans="2:5" x14ac:dyDescent="0.2">
      <c r="C5" t="s">
        <v>10</v>
      </c>
      <c r="D5" s="1">
        <v>10</v>
      </c>
    </row>
    <row r="6" spans="2:5" x14ac:dyDescent="0.2">
      <c r="D6" s="1"/>
    </row>
    <row r="7" spans="2:5" x14ac:dyDescent="0.2">
      <c r="D7" s="1"/>
    </row>
    <row r="8" spans="2:5" x14ac:dyDescent="0.2">
      <c r="B8" t="s">
        <v>13</v>
      </c>
      <c r="C8" t="s">
        <v>0</v>
      </c>
      <c r="D8" s="1">
        <v>5</v>
      </c>
    </row>
    <row r="9" spans="2:5" x14ac:dyDescent="0.2">
      <c r="C9" t="s">
        <v>1</v>
      </c>
      <c r="D9" s="1">
        <v>0</v>
      </c>
    </row>
    <row r="10" spans="2:5" x14ac:dyDescent="0.2">
      <c r="D10" s="1"/>
    </row>
    <row r="11" spans="2:5" x14ac:dyDescent="0.2">
      <c r="B11" t="s">
        <v>15</v>
      </c>
      <c r="C11" t="s">
        <v>4</v>
      </c>
      <c r="D11" s="1">
        <v>5.0000000000000001E-3</v>
      </c>
    </row>
    <row r="12" spans="2:5" x14ac:dyDescent="0.2">
      <c r="C12" t="s">
        <v>5</v>
      </c>
      <c r="D12" s="24">
        <v>0.01</v>
      </c>
    </row>
    <row r="13" spans="2:5" x14ac:dyDescent="0.2">
      <c r="C13" t="s">
        <v>6</v>
      </c>
      <c r="D13" s="1">
        <v>1E-3</v>
      </c>
    </row>
    <row r="15" spans="2:5" x14ac:dyDescent="0.2">
      <c r="D15" t="s">
        <v>22</v>
      </c>
      <c r="E15" t="s">
        <v>12</v>
      </c>
    </row>
    <row r="16" spans="2:5" x14ac:dyDescent="0.2">
      <c r="B16" t="s">
        <v>14</v>
      </c>
      <c r="C16" t="s">
        <v>17</v>
      </c>
      <c r="D16" s="1">
        <v>1</v>
      </c>
      <c r="E16" s="1">
        <f>IF(D16=1,+$D$11,+IF(D16=2,+$D$12,+$D$13))</f>
        <v>5.0000000000000001E-3</v>
      </c>
    </row>
    <row r="17" spans="3:5" x14ac:dyDescent="0.2">
      <c r="D17" s="1">
        <v>1</v>
      </c>
      <c r="E17" s="1">
        <f t="shared" ref="E17:E28" si="0">IF(D17=1,+$D$11,+IF(D17=2,+$D$12,+$D$13))</f>
        <v>5.0000000000000001E-3</v>
      </c>
    </row>
    <row r="18" spans="3:5" x14ac:dyDescent="0.2">
      <c r="D18" s="1">
        <v>1</v>
      </c>
      <c r="E18" s="1">
        <f t="shared" si="0"/>
        <v>5.0000000000000001E-3</v>
      </c>
    </row>
    <row r="19" spans="3:5" x14ac:dyDescent="0.2">
      <c r="D19" s="1">
        <v>1</v>
      </c>
      <c r="E19" s="1">
        <f t="shared" si="0"/>
        <v>5.0000000000000001E-3</v>
      </c>
    </row>
    <row r="20" spans="3:5" x14ac:dyDescent="0.2">
      <c r="D20" s="1">
        <v>1</v>
      </c>
      <c r="E20" s="1">
        <f t="shared" si="0"/>
        <v>5.0000000000000001E-3</v>
      </c>
    </row>
    <row r="21" spans="3:5" x14ac:dyDescent="0.2">
      <c r="D21" s="1">
        <v>1</v>
      </c>
      <c r="E21" s="1">
        <f t="shared" si="0"/>
        <v>5.0000000000000001E-3</v>
      </c>
    </row>
    <row r="22" spans="3:5" x14ac:dyDescent="0.2">
      <c r="D22" s="1">
        <v>1</v>
      </c>
      <c r="E22" s="1">
        <f t="shared" si="0"/>
        <v>5.0000000000000001E-3</v>
      </c>
    </row>
    <row r="23" spans="3:5" x14ac:dyDescent="0.2">
      <c r="D23" s="1">
        <v>2</v>
      </c>
      <c r="E23" s="1">
        <f t="shared" si="0"/>
        <v>0.01</v>
      </c>
    </row>
    <row r="24" spans="3:5" x14ac:dyDescent="0.2">
      <c r="D24" s="1">
        <v>2</v>
      </c>
      <c r="E24" s="1">
        <f t="shared" si="0"/>
        <v>0.01</v>
      </c>
    </row>
    <row r="25" spans="3:5" x14ac:dyDescent="0.2">
      <c r="D25" s="1">
        <v>2</v>
      </c>
      <c r="E25" s="1">
        <f t="shared" si="0"/>
        <v>0.01</v>
      </c>
    </row>
    <row r="26" spans="3:5" x14ac:dyDescent="0.2">
      <c r="D26" s="1">
        <v>2</v>
      </c>
      <c r="E26" s="1">
        <f t="shared" si="0"/>
        <v>0.01</v>
      </c>
    </row>
    <row r="27" spans="3:5" x14ac:dyDescent="0.2">
      <c r="D27" s="1">
        <v>2</v>
      </c>
      <c r="E27" s="1">
        <f t="shared" si="0"/>
        <v>0.01</v>
      </c>
    </row>
    <row r="28" spans="3:5" x14ac:dyDescent="0.2">
      <c r="C28" t="s">
        <v>16</v>
      </c>
      <c r="D28" s="1">
        <v>2</v>
      </c>
      <c r="E28" s="1">
        <f t="shared" si="0"/>
        <v>0.01</v>
      </c>
    </row>
    <row r="33" spans="2:3" x14ac:dyDescent="0.2">
      <c r="B33" t="s">
        <v>18</v>
      </c>
      <c r="C33" t="s">
        <v>19</v>
      </c>
    </row>
    <row r="34" spans="2:3" x14ac:dyDescent="0.2">
      <c r="C34" s="3" t="s">
        <v>34</v>
      </c>
    </row>
    <row r="35" spans="2:3" x14ac:dyDescent="0.2">
      <c r="C35" t="s">
        <v>20</v>
      </c>
    </row>
    <row r="36" spans="2:3" x14ac:dyDescent="0.2">
      <c r="C36" t="s">
        <v>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0E76-209F-46D1-8EB4-A1FEE55031D1}">
  <dimension ref="B1:V29"/>
  <sheetViews>
    <sheetView tabSelected="1" workbookViewId="0"/>
  </sheetViews>
  <sheetFormatPr defaultColWidth="8.85546875" defaultRowHeight="12.75" x14ac:dyDescent="0.2"/>
  <cols>
    <col min="1" max="1" width="4.7109375" customWidth="1"/>
    <col min="2" max="2" width="7.28515625" customWidth="1"/>
    <col min="3" max="3" width="8.140625" customWidth="1"/>
    <col min="5" max="5" width="4.7109375" customWidth="1"/>
    <col min="6" max="6" width="6.140625" customWidth="1"/>
    <col min="7" max="7" width="10.7109375" customWidth="1"/>
    <col min="8" max="8" width="6.7109375" customWidth="1"/>
    <col min="12" max="12" width="5.85546875" customWidth="1"/>
    <col min="13" max="15" width="6.7109375" customWidth="1"/>
  </cols>
  <sheetData>
    <row r="1" spans="2:22" ht="13.5" thickBot="1" x14ac:dyDescent="0.25"/>
    <row r="2" spans="2:22" ht="21" thickTop="1" x14ac:dyDescent="0.3">
      <c r="B2" s="33" t="s">
        <v>32</v>
      </c>
      <c r="C2" s="34"/>
      <c r="D2" s="35"/>
      <c r="G2" s="31" t="s">
        <v>36</v>
      </c>
      <c r="Q2" s="5"/>
      <c r="R2" s="6"/>
      <c r="S2" s="6"/>
      <c r="T2" s="7"/>
    </row>
    <row r="3" spans="2:22" x14ac:dyDescent="0.2">
      <c r="B3" s="18"/>
      <c r="C3" s="14"/>
      <c r="D3" s="15"/>
      <c r="Q3" s="36" t="s">
        <v>33</v>
      </c>
      <c r="R3" s="37"/>
      <c r="S3" s="37"/>
      <c r="T3" s="38"/>
    </row>
    <row r="4" spans="2:22" x14ac:dyDescent="0.2">
      <c r="B4" s="18"/>
      <c r="C4" s="14" t="s">
        <v>12</v>
      </c>
      <c r="D4" s="15" t="s">
        <v>31</v>
      </c>
      <c r="F4" s="22" t="s">
        <v>2</v>
      </c>
      <c r="G4" s="22" t="s">
        <v>26</v>
      </c>
      <c r="H4" s="22" t="s">
        <v>27</v>
      </c>
      <c r="I4" s="22" t="s">
        <v>3</v>
      </c>
      <c r="J4" s="22" t="s">
        <v>35</v>
      </c>
      <c r="K4" s="22" t="s">
        <v>7</v>
      </c>
      <c r="M4" s="22" t="s">
        <v>28</v>
      </c>
      <c r="N4" s="22" t="s">
        <v>29</v>
      </c>
      <c r="O4" s="22" t="s">
        <v>30</v>
      </c>
      <c r="Q4" s="8"/>
      <c r="R4" s="2"/>
      <c r="S4" s="2"/>
      <c r="T4" s="9"/>
    </row>
    <row r="5" spans="2:22" x14ac:dyDescent="0.2">
      <c r="B5" s="18" t="s">
        <v>28</v>
      </c>
      <c r="C5" s="14">
        <f>HETEROinputs!D11</f>
        <v>5.0000000000000001E-3</v>
      </c>
      <c r="D5" s="15">
        <f>SUM(M7:M17)+0.5*(M6+M18)</f>
        <v>6.5</v>
      </c>
      <c r="F5" s="20"/>
      <c r="G5" s="20"/>
      <c r="H5" s="20"/>
      <c r="I5" s="20"/>
      <c r="J5" s="20"/>
      <c r="K5" s="20"/>
      <c r="M5" s="20"/>
      <c r="N5" s="20"/>
      <c r="O5" s="20"/>
      <c r="Q5" s="8"/>
      <c r="R5" s="2" t="s">
        <v>24</v>
      </c>
      <c r="S5" s="2" t="s">
        <v>25</v>
      </c>
      <c r="T5" s="9"/>
    </row>
    <row r="6" spans="2:22" ht="15" x14ac:dyDescent="0.25">
      <c r="B6" s="18" t="s">
        <v>29</v>
      </c>
      <c r="C6" s="23">
        <f>HETEROinputs!D12</f>
        <v>0.01</v>
      </c>
      <c r="D6" s="15">
        <f>SUM(N7:N17)+0.5*(N6+N18)</f>
        <v>5.5</v>
      </c>
      <c r="F6" s="20">
        <f>F7+HETEROinputs!$D$8</f>
        <v>60</v>
      </c>
      <c r="G6" s="20">
        <f>HETEROinputs!D16</f>
        <v>1</v>
      </c>
      <c r="H6" s="20">
        <f>IF(G6=1,+HETEROinputs!$D$11,+IF(G6=2,+HETEROinputs!$D$12,+HETEROinputs!$D$13))</f>
        <v>5.0000000000000001E-3</v>
      </c>
      <c r="I6" s="21">
        <f>HETEROinputs!D4</f>
        <v>100</v>
      </c>
      <c r="J6" s="29">
        <f>I6-F6</f>
        <v>40</v>
      </c>
      <c r="K6" s="20"/>
      <c r="M6" s="20">
        <f>IF($G6=1,1,0)</f>
        <v>1</v>
      </c>
      <c r="N6" s="20">
        <f>IF($G6=2,1,0)</f>
        <v>0</v>
      </c>
      <c r="O6" s="20">
        <f>IF($G6=3,1,0)</f>
        <v>0</v>
      </c>
      <c r="Q6" s="8">
        <v>1</v>
      </c>
      <c r="R6" s="2" t="s">
        <v>23</v>
      </c>
      <c r="S6" s="10"/>
      <c r="T6" s="9">
        <v>1</v>
      </c>
    </row>
    <row r="7" spans="2:22" ht="15" x14ac:dyDescent="0.25">
      <c r="B7" s="18" t="s">
        <v>30</v>
      </c>
      <c r="C7" s="14">
        <f>HETEROinputs!D13</f>
        <v>1E-3</v>
      </c>
      <c r="D7" s="15">
        <f>SUM(O7:O17)+0.5*(O6+O18)</f>
        <v>0</v>
      </c>
      <c r="F7" s="20">
        <f>F8+HETEROinputs!$D$8</f>
        <v>55</v>
      </c>
      <c r="G7" s="20">
        <f>HETEROinputs!D17</f>
        <v>1</v>
      </c>
      <c r="H7" s="20">
        <f>IF(G7=1,+HETEROinputs!$D$11,+IF(G7=2,+HETEROinputs!$D$12,+HETEROinputs!$D$13))</f>
        <v>5.0000000000000001E-3</v>
      </c>
      <c r="I7" s="27">
        <f t="shared" ref="I7:I17" ca="1" si="0">(I6*2/(1/H6+1/H7)+I8*2/(1/H7+1/H8))/(2/(1/H6+1/H7)+2/(1/H7+1/H8))</f>
        <v>90.26883228789319</v>
      </c>
      <c r="J7" s="30">
        <f t="shared" ref="J7:J18" ca="1" si="1">I7-F7</f>
        <v>35.26883228789319</v>
      </c>
      <c r="K7" s="26">
        <f ca="1">(I6-I7)/HETEROinputs!$D$8*2/(1/H6+1/H7)</f>
        <v>9.7311677121068099E-3</v>
      </c>
      <c r="M7" s="20">
        <f t="shared" ref="M7:M18" si="2">IF($G7=1,1,0)</f>
        <v>1</v>
      </c>
      <c r="N7" s="20">
        <f t="shared" ref="N7:N18" si="3">IF($G7=2,1,0)</f>
        <v>0</v>
      </c>
      <c r="O7" s="20">
        <f t="shared" ref="O7:O18" si="4">IF($G7=3,1,0)</f>
        <v>0</v>
      </c>
      <c r="Q7" s="8">
        <v>2</v>
      </c>
      <c r="R7" s="2" t="s">
        <v>23</v>
      </c>
      <c r="S7" s="10"/>
      <c r="T7" s="9">
        <v>2</v>
      </c>
    </row>
    <row r="8" spans="2:22" ht="15" x14ac:dyDescent="0.25">
      <c r="B8" s="18"/>
      <c r="C8" s="14"/>
      <c r="D8" s="15"/>
      <c r="F8" s="20">
        <f>F9+HETEROinputs!$D$8</f>
        <v>50</v>
      </c>
      <c r="G8" s="20">
        <f>HETEROinputs!D18</f>
        <v>1</v>
      </c>
      <c r="H8" s="20">
        <f>IF(G8=1,+HETEROinputs!$D$11,+IF(G8=2,+HETEROinputs!$D$12,+HETEROinputs!$D$13))</f>
        <v>5.0000000000000001E-3</v>
      </c>
      <c r="I8" s="27">
        <f t="shared" ca="1" si="0"/>
        <v>80.537871288528848</v>
      </c>
      <c r="J8" s="30">
        <f t="shared" ca="1" si="1"/>
        <v>30.537871288528848</v>
      </c>
      <c r="K8" s="26">
        <f ca="1">(I7-I8)/HETEROinputs!$D$8*2/(1/H7+1/H8)</f>
        <v>9.7309609993643416E-3</v>
      </c>
      <c r="M8" s="20">
        <f t="shared" si="2"/>
        <v>1</v>
      </c>
      <c r="N8" s="20">
        <f t="shared" si="3"/>
        <v>0</v>
      </c>
      <c r="O8" s="20">
        <f t="shared" si="4"/>
        <v>0</v>
      </c>
      <c r="Q8" s="8">
        <v>3</v>
      </c>
      <c r="R8" s="2" t="s">
        <v>23</v>
      </c>
      <c r="S8" s="10"/>
      <c r="T8" s="9">
        <v>3</v>
      </c>
    </row>
    <row r="9" spans="2:22" ht="15" x14ac:dyDescent="0.25">
      <c r="B9" s="18" t="s">
        <v>8</v>
      </c>
      <c r="C9" s="14">
        <f>SUM(D5:D7)/(D5/C5+D6/C6+D7/C7)</f>
        <v>6.4864864864864862E-3</v>
      </c>
      <c r="D9" s="15"/>
      <c r="F9" s="20">
        <f>F10+HETEROinputs!$D$8</f>
        <v>45</v>
      </c>
      <c r="G9" s="20">
        <f>HETEROinputs!D19</f>
        <v>1</v>
      </c>
      <c r="H9" s="20">
        <f>IF(G9=1,+HETEROinputs!$D$11,+IF(G9=2,+HETEROinputs!$D$12,+HETEROinputs!$D$13))</f>
        <v>5.0000000000000001E-3</v>
      </c>
      <c r="I9" s="27">
        <f t="shared" ca="1" si="0"/>
        <v>70.80719064292289</v>
      </c>
      <c r="J9" s="30">
        <f t="shared" ca="1" si="1"/>
        <v>25.80719064292289</v>
      </c>
      <c r="K9" s="26">
        <f ca="1">(I8-I9)/HETEROinputs!$D$8*2/(1/H8+1/H9)</f>
        <v>9.7306806456059578E-3</v>
      </c>
      <c r="M9" s="20">
        <f t="shared" si="2"/>
        <v>1</v>
      </c>
      <c r="N9" s="20">
        <f t="shared" si="3"/>
        <v>0</v>
      </c>
      <c r="O9" s="20">
        <f t="shared" si="4"/>
        <v>0</v>
      </c>
      <c r="Q9" s="8">
        <v>4</v>
      </c>
      <c r="R9" s="2" t="s">
        <v>23</v>
      </c>
      <c r="S9" s="10"/>
      <c r="T9" s="9">
        <v>4</v>
      </c>
    </row>
    <row r="10" spans="2:22" ht="15.75" thickBot="1" x14ac:dyDescent="0.3">
      <c r="B10" s="19" t="s">
        <v>7</v>
      </c>
      <c r="C10" s="16">
        <f>C9*(I6-I18)/(F6-F18)</f>
        <v>9.7297297297297292E-3</v>
      </c>
      <c r="D10" s="17"/>
      <c r="F10" s="20">
        <f>F11+HETEROinputs!$D$8</f>
        <v>40</v>
      </c>
      <c r="G10" s="20">
        <f>HETEROinputs!D20</f>
        <v>1</v>
      </c>
      <c r="H10" s="20">
        <f>IF(G10=1,+HETEROinputs!$D$11,+IF(G10=2,+HETEROinputs!$D$12,+HETEROinputs!$D$13))</f>
        <v>5.0000000000000001E-3</v>
      </c>
      <c r="I10" s="27">
        <f t="shared" ca="1" si="0"/>
        <v>61.076838548375314</v>
      </c>
      <c r="J10" s="30">
        <f t="shared" ca="1" si="1"/>
        <v>21.076838548375314</v>
      </c>
      <c r="K10" s="26">
        <f ca="1">(I9-I10)/HETEROinputs!$D$8*2/(1/H9+1/H10)</f>
        <v>9.7303520945475758E-3</v>
      </c>
      <c r="M10" s="20">
        <f t="shared" si="2"/>
        <v>1</v>
      </c>
      <c r="N10" s="20">
        <f t="shared" si="3"/>
        <v>0</v>
      </c>
      <c r="O10" s="20">
        <f t="shared" si="4"/>
        <v>0</v>
      </c>
      <c r="Q10" s="8">
        <v>5</v>
      </c>
      <c r="R10" s="2" t="s">
        <v>23</v>
      </c>
      <c r="S10" s="10"/>
      <c r="T10" s="9">
        <v>5</v>
      </c>
    </row>
    <row r="11" spans="2:22" ht="15.75" thickTop="1" x14ac:dyDescent="0.25">
      <c r="F11" s="20">
        <f>F12+HETEROinputs!$D$8</f>
        <v>35</v>
      </c>
      <c r="G11" s="20">
        <f>HETEROinputs!D21</f>
        <v>1</v>
      </c>
      <c r="H11" s="20">
        <f>IF(G11=1,+HETEROinputs!$D$11,+IF(G11=2,+HETEROinputs!$D$12,+HETEROinputs!$D$13))</f>
        <v>5.0000000000000001E-3</v>
      </c>
      <c r="I11" s="27">
        <f t="shared" ca="1" si="0"/>
        <v>51.346836123034244</v>
      </c>
      <c r="J11" s="30">
        <f t="shared" ca="1" si="1"/>
        <v>16.346836123034244</v>
      </c>
      <c r="K11" s="26">
        <f ca="1">(I10-I11)/HETEROinputs!$D$8*2/(1/H10+1/H11)</f>
        <v>9.7300024253410694E-3</v>
      </c>
      <c r="M11" s="20">
        <f t="shared" si="2"/>
        <v>1</v>
      </c>
      <c r="N11" s="20">
        <f t="shared" si="3"/>
        <v>0</v>
      </c>
      <c r="O11" s="20">
        <f t="shared" si="4"/>
        <v>0</v>
      </c>
      <c r="Q11" s="8">
        <v>6</v>
      </c>
      <c r="R11" s="2" t="s">
        <v>23</v>
      </c>
      <c r="S11" s="10"/>
      <c r="T11" s="9">
        <v>6</v>
      </c>
    </row>
    <row r="12" spans="2:22" ht="15" x14ac:dyDescent="0.25">
      <c r="F12" s="20">
        <f>F13+HETEROinputs!$D$8</f>
        <v>30</v>
      </c>
      <c r="G12" s="20">
        <f>HETEROinputs!D22</f>
        <v>1</v>
      </c>
      <c r="H12" s="20">
        <f>IF(G12=1,+HETEROinputs!$D$11,+IF(G12=2,+HETEROinputs!$D$12,+HETEROinputs!$D$13))</f>
        <v>5.0000000000000001E-3</v>
      </c>
      <c r="I12" s="27">
        <f t="shared" ca="1" si="0"/>
        <v>41.617177834348674</v>
      </c>
      <c r="J12" s="30">
        <f t="shared" ca="1" si="1"/>
        <v>11.617177834348674</v>
      </c>
      <c r="K12" s="26">
        <f ca="1">(I11-I12)/HETEROinputs!$D$8*2/(1/H11+1/H12)</f>
        <v>9.7296582886855706E-3</v>
      </c>
      <c r="M12" s="20">
        <f t="shared" si="2"/>
        <v>1</v>
      </c>
      <c r="N12" s="20">
        <f t="shared" si="3"/>
        <v>0</v>
      </c>
      <c r="O12" s="20">
        <f t="shared" si="4"/>
        <v>0</v>
      </c>
      <c r="Q12" s="8">
        <v>7</v>
      </c>
      <c r="R12" s="2" t="s">
        <v>23</v>
      </c>
      <c r="S12" s="10"/>
      <c r="T12" s="9">
        <v>7</v>
      </c>
    </row>
    <row r="13" spans="2:22" ht="15" x14ac:dyDescent="0.25">
      <c r="F13" s="20">
        <f>F14+HETEROinputs!$D$8</f>
        <v>25</v>
      </c>
      <c r="G13" s="20">
        <f>HETEROinputs!D23</f>
        <v>2</v>
      </c>
      <c r="H13" s="20">
        <f>IF(G13=1,+HETEROinputs!$D$11,+IF(G13=2,+HETEROinputs!$D$12,+HETEROinputs!$D$13))</f>
        <v>0.01</v>
      </c>
      <c r="I13" s="27">
        <f t="shared" ca="1" si="0"/>
        <v>34.32024966816536</v>
      </c>
      <c r="J13" s="30">
        <f t="shared" ca="1" si="1"/>
        <v>9.3202496681653599</v>
      </c>
      <c r="K13" s="26">
        <f ca="1">(I12-I13)/HETEROinputs!$D$8*2/(1/H12+1/H13)</f>
        <v>9.7292375549110858E-3</v>
      </c>
      <c r="M13" s="20">
        <f t="shared" si="2"/>
        <v>0</v>
      </c>
      <c r="N13" s="20">
        <f t="shared" si="3"/>
        <v>1</v>
      </c>
      <c r="O13" s="20">
        <f t="shared" si="4"/>
        <v>0</v>
      </c>
      <c r="Q13" s="8">
        <v>8</v>
      </c>
      <c r="R13" s="2" t="s">
        <v>23</v>
      </c>
      <c r="S13" s="10"/>
      <c r="T13" s="9">
        <v>8</v>
      </c>
    </row>
    <row r="14" spans="2:22" ht="15" x14ac:dyDescent="0.25">
      <c r="F14" s="20">
        <f>F15+HETEROinputs!$D$8</f>
        <v>20</v>
      </c>
      <c r="G14" s="20">
        <f>HETEROinputs!D24</f>
        <v>2</v>
      </c>
      <c r="H14" s="20">
        <f>IF(G14=1,+HETEROinputs!$D$11,+IF(G14=2,+HETEROinputs!$D$12,+HETEROinputs!$D$13))</f>
        <v>0.01</v>
      </c>
      <c r="I14" s="27">
        <f t="shared" ca="1" si="0"/>
        <v>29.455906072785869</v>
      </c>
      <c r="J14" s="30">
        <f t="shared" ca="1" si="1"/>
        <v>9.4559060727858686</v>
      </c>
      <c r="K14" s="26">
        <f ca="1">(I13-I14)/HETEROinputs!$D$8*2/(1/H13+1/H14)</f>
        <v>9.728687190758983E-3</v>
      </c>
      <c r="M14" s="20">
        <f t="shared" si="2"/>
        <v>0</v>
      </c>
      <c r="N14" s="20">
        <f t="shared" si="3"/>
        <v>1</v>
      </c>
      <c r="O14" s="20">
        <f t="shared" si="4"/>
        <v>0</v>
      </c>
      <c r="Q14" s="8">
        <v>9</v>
      </c>
      <c r="R14" s="2" t="s">
        <v>23</v>
      </c>
      <c r="S14" s="10"/>
      <c r="T14" s="9">
        <v>9</v>
      </c>
    </row>
    <row r="15" spans="2:22" ht="15" x14ac:dyDescent="0.25">
      <c r="F15" s="20">
        <f>F16+HETEROinputs!$D$8</f>
        <v>15</v>
      </c>
      <c r="G15" s="20">
        <f>HETEROinputs!D25</f>
        <v>2</v>
      </c>
      <c r="H15" s="20">
        <f>IF(G15=1,+HETEROinputs!$D$11,+IF(G15=2,+HETEROinputs!$D$12,+HETEROinputs!$D$13))</f>
        <v>0.01</v>
      </c>
      <c r="I15" s="27">
        <f t="shared" ca="1" si="0"/>
        <v>24.591780413757398</v>
      </c>
      <c r="J15" s="30">
        <f t="shared" ca="1" si="1"/>
        <v>9.5917804137573981</v>
      </c>
      <c r="K15" s="26">
        <f ca="1">(I14-I15)/HETEROinputs!$D$8*2/(1/H14+1/H15)</f>
        <v>9.7282513180569404E-3</v>
      </c>
      <c r="M15" s="20">
        <f t="shared" si="2"/>
        <v>0</v>
      </c>
      <c r="N15" s="20">
        <f t="shared" si="3"/>
        <v>1</v>
      </c>
      <c r="O15" s="20">
        <f t="shared" si="4"/>
        <v>0</v>
      </c>
      <c r="Q15" s="8">
        <v>10</v>
      </c>
      <c r="R15" s="2" t="s">
        <v>23</v>
      </c>
      <c r="S15" s="10"/>
      <c r="T15" s="9">
        <v>10</v>
      </c>
      <c r="V15" s="3"/>
    </row>
    <row r="16" spans="2:22" ht="15" x14ac:dyDescent="0.25">
      <c r="F16" s="20">
        <f>F17+HETEROinputs!$D$8</f>
        <v>10</v>
      </c>
      <c r="G16" s="20">
        <f>HETEROinputs!D26</f>
        <v>2</v>
      </c>
      <c r="H16" s="20">
        <f>IF(G16=1,+HETEROinputs!$D$11,+IF(G16=2,+HETEROinputs!$D$12,+HETEROinputs!$D$13))</f>
        <v>0.01</v>
      </c>
      <c r="I16" s="27">
        <f t="shared" ca="1" si="0"/>
        <v>19.727803895560928</v>
      </c>
      <c r="J16" s="30">
        <f t="shared" ca="1" si="1"/>
        <v>9.7278038955609283</v>
      </c>
      <c r="K16" s="26">
        <f ca="1">(I15-I16)/HETEROinputs!$D$8*2/(1/H15+1/H16)</f>
        <v>9.72795303639294E-3</v>
      </c>
      <c r="M16" s="20">
        <f t="shared" si="2"/>
        <v>0</v>
      </c>
      <c r="N16" s="20">
        <f t="shared" si="3"/>
        <v>1</v>
      </c>
      <c r="O16" s="20">
        <f t="shared" si="4"/>
        <v>0</v>
      </c>
      <c r="Q16" s="8">
        <v>11</v>
      </c>
      <c r="R16" s="2" t="s">
        <v>23</v>
      </c>
      <c r="S16" s="10"/>
      <c r="T16" s="9">
        <v>11</v>
      </c>
    </row>
    <row r="17" spans="6:20" ht="15" x14ac:dyDescent="0.25">
      <c r="F17" s="20">
        <f>F18+HETEROinputs!$D$8</f>
        <v>5</v>
      </c>
      <c r="G17" s="20">
        <f>HETEROinputs!D27</f>
        <v>2</v>
      </c>
      <c r="H17" s="20">
        <f>IF(G17=1,+HETEROinputs!$D$11,+IF(G17=2,+HETEROinputs!$D$12,+HETEROinputs!$D$13))</f>
        <v>0.01</v>
      </c>
      <c r="I17" s="27">
        <f t="shared" ca="1" si="0"/>
        <v>14.863901947780464</v>
      </c>
      <c r="J17" s="30">
        <f t="shared" ca="1" si="1"/>
        <v>9.8639019477804641</v>
      </c>
      <c r="K17" s="26">
        <f ca="1">(I16-I17)/HETEROinputs!$D$8*2/(1/H16+1/H17)</f>
        <v>9.7278038955609276E-3</v>
      </c>
      <c r="M17" s="20">
        <f t="shared" si="2"/>
        <v>0</v>
      </c>
      <c r="N17" s="20">
        <f t="shared" si="3"/>
        <v>1</v>
      </c>
      <c r="O17" s="20">
        <f t="shared" si="4"/>
        <v>0</v>
      </c>
      <c r="Q17" s="8">
        <v>12</v>
      </c>
      <c r="R17" s="2" t="s">
        <v>23</v>
      </c>
      <c r="S17" s="10"/>
      <c r="T17" s="9">
        <v>12</v>
      </c>
    </row>
    <row r="18" spans="6:20" ht="15" x14ac:dyDescent="0.25">
      <c r="F18" s="20">
        <f>HETEROinputs!D9</f>
        <v>0</v>
      </c>
      <c r="G18" s="20">
        <f>HETEROinputs!D28</f>
        <v>2</v>
      </c>
      <c r="H18" s="20">
        <f>IF(G18=1,+HETEROinputs!$D$11,+IF(G18=2,+HETEROinputs!$D$12,+HETEROinputs!$D$13))</f>
        <v>0.01</v>
      </c>
      <c r="I18" s="21">
        <f>HETEROinputs!D5</f>
        <v>10</v>
      </c>
      <c r="J18" s="29">
        <f t="shared" si="1"/>
        <v>10</v>
      </c>
      <c r="K18" s="26">
        <f ca="1">(I17-I18)/HETEROinputs!$D$8*2/(1/H17+1/H18)</f>
        <v>9.7278038955609276E-3</v>
      </c>
      <c r="M18" s="20">
        <f t="shared" si="2"/>
        <v>0</v>
      </c>
      <c r="N18" s="20">
        <f t="shared" si="3"/>
        <v>1</v>
      </c>
      <c r="O18" s="20">
        <f t="shared" si="4"/>
        <v>0</v>
      </c>
      <c r="Q18" s="11">
        <v>13</v>
      </c>
      <c r="R18" s="4" t="s">
        <v>23</v>
      </c>
      <c r="S18" s="12"/>
      <c r="T18" s="13">
        <v>13</v>
      </c>
    </row>
    <row r="29" spans="6:20" x14ac:dyDescent="0.2">
      <c r="P29" s="3"/>
    </row>
  </sheetData>
  <mergeCells count="2">
    <mergeCell ref="B2:D2"/>
    <mergeCell ref="Q3:T3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Figures</vt:lpstr>
      <vt:lpstr>HOMOinputs</vt:lpstr>
      <vt:lpstr>homo model and key plot</vt:lpstr>
      <vt:lpstr>HETEROinputs</vt:lpstr>
      <vt:lpstr>hetero 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justi</cp:lastModifiedBy>
  <dcterms:created xsi:type="dcterms:W3CDTF">2002-08-06T22:40:09Z</dcterms:created>
  <dcterms:modified xsi:type="dcterms:W3CDTF">2022-01-25T16:12:31Z</dcterms:modified>
</cp:coreProperties>
</file>