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FEBOOK\Desktop\"/>
    </mc:Choice>
  </mc:AlternateContent>
  <bookViews>
    <workbookView xWindow="0" yWindow="760" windowWidth="29260" windowHeight="18420" activeTab="1"/>
  </bookViews>
  <sheets>
    <sheet name="inputs" sheetId="2" r:id="rId1"/>
    <sheet name="model and key plot" sheetId="1" r:id="rId2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9" i="1" l="1"/>
  <c r="G10" i="1"/>
  <c r="G11" i="1"/>
  <c r="H11" i="1" s="1"/>
  <c r="G12" i="1"/>
  <c r="G13" i="1"/>
  <c r="G14" i="1"/>
  <c r="H14" i="1" s="1"/>
  <c r="G15" i="1"/>
  <c r="H15" i="1" s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<sst xmlns="http://schemas.openxmlformats.org/spreadsheetml/2006/main" count="52" uniqueCount="35">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</sst>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85.119048338445566</c:v>
                </c:pt>
                <c:pt idx="2">
                  <c:v>70.238096545707805</c:v>
                </c:pt>
                <c:pt idx="3">
                  <c:v>55.357144580116518</c:v>
                </c:pt>
                <c:pt idx="4">
                  <c:v>40.47619241956091</c:v>
                </c:pt>
                <c:pt idx="5">
                  <c:v>25.595240061722158</c:v>
                </c:pt>
                <c:pt idx="6">
                  <c:v>10.714287522480303</c:v>
                </c:pt>
                <c:pt idx="7">
                  <c:v>2.9761920447157206</c:v>
                </c:pt>
                <c:pt idx="8">
                  <c:v>2.3809537897109441</c:v>
                </c:pt>
                <c:pt idx="9">
                  <c:v>1.7857154208283654</c:v>
                </c:pt>
                <c:pt idx="10">
                  <c:v>1.1904769734006293</c:v>
                </c:pt>
                <c:pt idx="11">
                  <c:v>0.59523848670031465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1.1904761329243547E-3</c:v>
                </c:pt>
                <c:pt idx="2">
                  <c:v>1.190476143419021E-3</c:v>
                </c:pt>
                <c:pt idx="3">
                  <c:v>1.1904761572473031E-3</c:v>
                </c:pt>
                <c:pt idx="4">
                  <c:v>1.1904761728444488E-3</c:v>
                </c:pt>
                <c:pt idx="5">
                  <c:v>1.1904761886271E-3</c:v>
                </c:pt>
                <c:pt idx="6">
                  <c:v>1.1904762031393484E-3</c:v>
                </c:pt>
                <c:pt idx="7">
                  <c:v>1.1904762273483973E-3</c:v>
                </c:pt>
                <c:pt idx="8">
                  <c:v>1.190476510009553E-3</c:v>
                </c:pt>
                <c:pt idx="9">
                  <c:v>1.1904767377651573E-3</c:v>
                </c:pt>
                <c:pt idx="10">
                  <c:v>1.1904768948554723E-3</c:v>
                </c:pt>
                <c:pt idx="11">
                  <c:v>1.1904769734006294E-3</c:v>
                </c:pt>
                <c:pt idx="12">
                  <c:v>1.1904769734006294E-3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6"/>
  <sheetViews>
    <sheetView workbookViewId="0">
      <selection activeCell="E17" sqref="E17"/>
    </sheetView>
  </sheetViews>
  <sheetFormatPr defaultColWidth="8.81640625" defaultRowHeight="12.5" x14ac:dyDescent="0.25"/>
  <cols>
    <col min="2" max="2" width="9.1796875" bestFit="1" customWidth="1"/>
    <col min="3" max="3" width="10.1796875" bestFit="1" customWidth="1"/>
    <col min="4" max="4" width="8.17968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4.0000000000000002E-4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5">
      <c r="D17" s="1">
        <v>1</v>
      </c>
      <c r="E17" s="1">
        <f t="shared" ref="E17:E28" si="0">IF(D17=1,+$D$11,+IF(D17=2,+$D$12,+$D$13))</f>
        <v>4.0000000000000002E-4</v>
      </c>
    </row>
    <row r="18" spans="3:5" x14ac:dyDescent="0.25">
      <c r="D18" s="1">
        <v>1</v>
      </c>
      <c r="E18" s="1">
        <f t="shared" si="0"/>
        <v>4.0000000000000002E-4</v>
      </c>
    </row>
    <row r="19" spans="3:5" x14ac:dyDescent="0.25">
      <c r="D19" s="1">
        <v>1</v>
      </c>
      <c r="E19" s="1">
        <f t="shared" si="0"/>
        <v>4.0000000000000002E-4</v>
      </c>
    </row>
    <row r="20" spans="3:5" x14ac:dyDescent="0.25">
      <c r="D20" s="1">
        <v>1</v>
      </c>
      <c r="E20" s="1">
        <f t="shared" si="0"/>
        <v>4.0000000000000002E-4</v>
      </c>
    </row>
    <row r="21" spans="3:5" x14ac:dyDescent="0.25">
      <c r="D21" s="1">
        <v>1</v>
      </c>
      <c r="E21" s="1">
        <f t="shared" si="0"/>
        <v>4.0000000000000002E-4</v>
      </c>
    </row>
    <row r="22" spans="3:5" x14ac:dyDescent="0.25">
      <c r="D22" s="1">
        <v>1</v>
      </c>
      <c r="E22" s="1">
        <f t="shared" si="0"/>
        <v>4.0000000000000002E-4</v>
      </c>
    </row>
    <row r="23" spans="3:5" x14ac:dyDescent="0.25">
      <c r="D23" s="1">
        <v>2</v>
      </c>
      <c r="E23" s="1">
        <f t="shared" si="0"/>
        <v>0.01</v>
      </c>
    </row>
    <row r="24" spans="3:5" x14ac:dyDescent="0.25">
      <c r="D24" s="1">
        <v>2</v>
      </c>
      <c r="E24" s="1">
        <f t="shared" si="0"/>
        <v>0.01</v>
      </c>
    </row>
    <row r="25" spans="3:5" x14ac:dyDescent="0.25">
      <c r="D25" s="1">
        <v>2</v>
      </c>
      <c r="E25" s="1">
        <f t="shared" si="0"/>
        <v>0.01</v>
      </c>
    </row>
    <row r="26" spans="3:5" x14ac:dyDescent="0.25">
      <c r="D26" s="1">
        <v>2</v>
      </c>
      <c r="E26" s="1">
        <f t="shared" si="0"/>
        <v>0.01</v>
      </c>
    </row>
    <row r="27" spans="3:5" x14ac:dyDescent="0.25">
      <c r="D27" s="1">
        <v>2</v>
      </c>
      <c r="E27" s="1">
        <f t="shared" si="0"/>
        <v>0.01</v>
      </c>
    </row>
    <row r="28" spans="3:5" x14ac:dyDescent="0.25">
      <c r="C28" t="s">
        <v>16</v>
      </c>
      <c r="D28" s="1">
        <v>2</v>
      </c>
      <c r="E28" s="1">
        <f t="shared" si="0"/>
        <v>0.01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1"/>
  <sheetViews>
    <sheetView tabSelected="1" workbookViewId="0">
      <selection activeCell="Q45" sqref="Q45"/>
    </sheetView>
  </sheetViews>
  <sheetFormatPr defaultColWidth="8.81640625" defaultRowHeight="12.5" x14ac:dyDescent="0.25"/>
  <cols>
    <col min="3" max="3" width="9" bestFit="1" customWidth="1"/>
    <col min="7" max="7" width="10.6328125" customWidth="1"/>
    <col min="8" max="8" width="6.6328125" customWidth="1"/>
  </cols>
  <sheetData>
    <row r="3" spans="2:20" ht="13" thickBot="1" x14ac:dyDescent="0.3"/>
    <row r="4" spans="2:20" ht="13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5" x14ac:dyDescent="0.35">
      <c r="B8" s="3" t="s">
        <v>29</v>
      </c>
      <c r="C8" s="6">
        <v>0.01</v>
      </c>
      <c r="D8" s="7">
        <f>SUM(M9:M19)+0.5*(M8+M20)</f>
        <v>5.5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5" x14ac:dyDescent="0.3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85.119048338445566</v>
      </c>
      <c r="J9" s="1">
        <f ca="1">(I8-I9)/inputs!$D$8*2/(1/H8+1/H9)</f>
        <v>1.1904761329243547E-3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5" x14ac:dyDescent="0.3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70.238096545707805</v>
      </c>
      <c r="J10" s="1">
        <f ca="1">(I9-I10)/inputs!$D$8*2/(1/H9+1/H10)</f>
        <v>1.190476143419021E-3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5" x14ac:dyDescent="0.35">
      <c r="B11" s="3" t="s">
        <v>8</v>
      </c>
      <c r="C11" s="6">
        <f>SUM(D7:D9)/(D7/C7+D8/C8+D9/C9)</f>
        <v>7.1428571428571429E-4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55.357144580116518</v>
      </c>
      <c r="J11" s="1">
        <f ca="1">(I10-I11)/inputs!$D$8*2/(1/H10+1/H11)</f>
        <v>1.1904761572473031E-3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4">
      <c r="B12" s="8" t="s">
        <v>7</v>
      </c>
      <c r="C12" s="9">
        <f>C11*(I8-I20)/(F8-F20)</f>
        <v>1.1904761904761904E-3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40.47619241956091</v>
      </c>
      <c r="J12" s="1">
        <f ca="1">(I11-I12)/inputs!$D$8*2/(1/H11+1/H12)</f>
        <v>1.1904761728444488E-3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5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25.595240061722158</v>
      </c>
      <c r="J13" s="1">
        <f ca="1">(I12-I13)/inputs!$D$8*2/(1/H12+1/H13)</f>
        <v>1.1904761886271E-3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5" x14ac:dyDescent="0.35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10.714287522480303</v>
      </c>
      <c r="J14" s="1">
        <f ca="1">(I13-I14)/inputs!$D$8*2/(1/H13+1/H14)</f>
        <v>1.1904762031393484E-3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5" x14ac:dyDescent="0.35">
      <c r="F15" s="1">
        <f>F16+inputs!$D$8</f>
        <v>25</v>
      </c>
      <c r="G15" s="1">
        <f>inputs!D23</f>
        <v>2</v>
      </c>
      <c r="H15" s="1">
        <f>IF(G15=1,+inputs!$D$11,+IF(G15=2,+inputs!$D$12,+inputs!$D$13))</f>
        <v>0.01</v>
      </c>
      <c r="I15" s="1">
        <f t="shared" ca="1" si="0"/>
        <v>2.9761920447157206</v>
      </c>
      <c r="J15" s="1">
        <f ca="1">(I14-I15)/inputs!$D$8*2/(1/H14+1/H15)</f>
        <v>1.1904762273483973E-3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5" x14ac:dyDescent="0.35">
      <c r="F16" s="1">
        <f>F17+inputs!$D$8</f>
        <v>20</v>
      </c>
      <c r="G16" s="1">
        <f>inputs!D24</f>
        <v>2</v>
      </c>
      <c r="H16" s="1">
        <f>IF(G16=1,+inputs!$D$11,+IF(G16=2,+inputs!$D$12,+inputs!$D$13))</f>
        <v>0.01</v>
      </c>
      <c r="I16" s="1">
        <f t="shared" ca="1" si="0"/>
        <v>2.3809537897109441</v>
      </c>
      <c r="J16" s="1">
        <f ca="1">(I15-I16)/inputs!$D$8*2/(1/H15+1/H16)</f>
        <v>1.190476510009553E-3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5" x14ac:dyDescent="0.35">
      <c r="F17" s="1">
        <f>F18+inputs!$D$8</f>
        <v>15</v>
      </c>
      <c r="G17" s="1">
        <f>inputs!D25</f>
        <v>2</v>
      </c>
      <c r="H17" s="1">
        <f>IF(G17=1,+inputs!$D$11,+IF(G17=2,+inputs!$D$12,+inputs!$D$13))</f>
        <v>0.01</v>
      </c>
      <c r="I17" s="1">
        <f t="shared" ca="1" si="0"/>
        <v>1.7857154208283654</v>
      </c>
      <c r="J17" s="1">
        <f ca="1">(I16-I17)/inputs!$D$8*2/(1/H16+1/H17)</f>
        <v>1.1904767377651573E-3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5" x14ac:dyDescent="0.35">
      <c r="F18" s="1">
        <f>F19+inputs!$D$8</f>
        <v>10</v>
      </c>
      <c r="G18" s="1">
        <f>inputs!D26</f>
        <v>2</v>
      </c>
      <c r="H18" s="1">
        <f>IF(G18=1,+inputs!$D$11,+IF(G18=2,+inputs!$D$12,+inputs!$D$13))</f>
        <v>0.01</v>
      </c>
      <c r="I18" s="1">
        <f t="shared" ca="1" si="0"/>
        <v>1.1904769734006293</v>
      </c>
      <c r="J18" s="1">
        <f ca="1">(I17-I18)/inputs!$D$8*2/(1/H17+1/H18)</f>
        <v>1.1904768948554723E-3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5" x14ac:dyDescent="0.35">
      <c r="F19" s="1">
        <f>F20+inputs!$D$8</f>
        <v>5</v>
      </c>
      <c r="G19" s="1">
        <f>inputs!D27</f>
        <v>2</v>
      </c>
      <c r="H19" s="1">
        <f>IF(G19=1,+inputs!$D$11,+IF(G19=2,+inputs!$D$12,+inputs!$D$13))</f>
        <v>0.01</v>
      </c>
      <c r="I19" s="1">
        <f t="shared" ca="1" si="0"/>
        <v>0.59523848670031465</v>
      </c>
      <c r="J19" s="1">
        <f ca="1">(I18-I19)/inputs!$D$8*2/(1/H18+1/H19)</f>
        <v>1.1904769734006294E-3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5" x14ac:dyDescent="0.35">
      <c r="F20" s="1">
        <f>inputs!D9</f>
        <v>0</v>
      </c>
      <c r="G20" s="1">
        <f>inputs!D28</f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1.1904769734006294E-3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LIFEBOOK</cp:lastModifiedBy>
  <dcterms:created xsi:type="dcterms:W3CDTF">2002-08-06T22:40:09Z</dcterms:created>
  <dcterms:modified xsi:type="dcterms:W3CDTF">2022-01-24T20:47:41Z</dcterms:modified>
</cp:coreProperties>
</file>