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xy_22\Documents\MSc._Hydrology\2022_Spring\GW_Modelling\XeniasDocuments\"/>
    </mc:Choice>
  </mc:AlternateContent>
  <xr:revisionPtr revIDLastSave="0" documentId="8_{6A16B29D-6D4C-47FB-9786-77A052674E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Models" sheetId="3" r:id="rId1"/>
  </sheets>
  <definedNames>
    <definedName name="_xlnm.Print_Area" localSheetId="0">AllModels!$A$1:$J$21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F14" i="3" s="1"/>
  <c r="E15" i="3"/>
  <c r="F15" i="3" s="1"/>
  <c r="E16" i="3"/>
  <c r="F16" i="3" s="1"/>
  <c r="E17" i="3"/>
  <c r="F17" i="3" s="1"/>
  <c r="E13" i="3"/>
  <c r="F13" i="3" s="1"/>
  <c r="I17" i="3"/>
  <c r="G17" i="3"/>
  <c r="I16" i="3"/>
  <c r="G16" i="3"/>
  <c r="I15" i="3"/>
  <c r="G15" i="3"/>
  <c r="I14" i="3"/>
  <c r="G14" i="3"/>
  <c r="I13" i="3"/>
  <c r="G13" i="3"/>
  <c r="E7" i="3"/>
  <c r="D7" i="3"/>
  <c r="D8" i="3" s="1"/>
  <c r="H5" i="3"/>
  <c r="H6" i="3" s="1"/>
  <c r="J17" i="3" l="1"/>
  <c r="H16" i="3"/>
  <c r="J14" i="3"/>
  <c r="H13" i="3"/>
  <c r="H14" i="3"/>
  <c r="J15" i="3"/>
  <c r="J13" i="3"/>
  <c r="H15" i="3"/>
  <c r="J16" i="3"/>
  <c r="H17" i="3"/>
</calcChain>
</file>

<file path=xl/sharedStrings.xml><?xml version="1.0" encoding="utf-8"?>
<sst xmlns="http://schemas.openxmlformats.org/spreadsheetml/2006/main" count="26" uniqueCount="25">
  <si>
    <t>Left</t>
  </si>
  <si>
    <t>Right</t>
  </si>
  <si>
    <t>Total</t>
  </si>
  <si>
    <t>dh/dl =</t>
  </si>
  <si>
    <t>Cross section</t>
  </si>
  <si>
    <t>z axis</t>
  </si>
  <si>
    <t>y axis</t>
  </si>
  <si>
    <t>Information extracted from BoxModel_flopy.list</t>
  </si>
  <si>
    <t>m</t>
  </si>
  <si>
    <t>m2</t>
  </si>
  <si>
    <t>dh (m)</t>
  </si>
  <si>
    <t>dl (m)</t>
  </si>
  <si>
    <t>HW3 - Xenia De Gracia - Feb 08, 2022.</t>
  </si>
  <si>
    <t># cells inclusion</t>
  </si>
  <si>
    <t>K inclusion</t>
  </si>
  <si>
    <t>K effective</t>
  </si>
  <si>
    <t>K harmonic</t>
  </si>
  <si>
    <t># cells background</t>
  </si>
  <si>
    <t>K in background</t>
  </si>
  <si>
    <t>K arithmetic</t>
  </si>
  <si>
    <t>Q harmonic</t>
  </si>
  <si>
    <t>Q arithmetic</t>
  </si>
  <si>
    <t>Q flopy.list</t>
  </si>
  <si>
    <t>Flux (q)</t>
  </si>
  <si>
    <r>
      <rPr>
        <b/>
        <sz val="8"/>
        <color rgb="FF7030A0"/>
        <rFont val="Symbol"/>
        <family val="1"/>
        <charset val="2"/>
      </rPr>
      <t>¯</t>
    </r>
    <r>
      <rPr>
        <b/>
        <i/>
        <sz val="8"/>
        <color rgb="FF7030A0"/>
        <rFont val="Calibri"/>
        <family val="2"/>
        <scheme val="minor"/>
      </rPr>
      <t xml:space="preserve"> Information extracted from BoxModel_flopy.list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</si>
</sst>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i/>
      <sz val="16"/>
      <color rgb="FF7030A0"/>
      <name val="Calibri"/>
      <family val="2"/>
      <scheme val="minor"/>
    </font>
    <font>
      <b/>
      <i/>
      <sz val="8"/>
      <color rgb="FF7030A0"/>
      <name val="Calibri"/>
      <family val="2"/>
      <scheme val="minor"/>
    </font>
    <font>
      <b/>
      <sz val="8"/>
      <color rgb="FF7030A0"/>
      <name val="Symbol"/>
      <family val="1"/>
      <charset val="2"/>
    </font>
    <font>
      <b/>
      <i/>
      <sz val="8"/>
      <color rgb="FF7030A0"/>
      <name val="Calibri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9" fontId="0" fillId="2" borderId="4" xfId="0" applyNumberFormat="1" applyFill="1" applyBorder="1" applyAlignment="1">
      <alignment horizontal="center"/>
    </xf>
    <xf numFmtId="169" fontId="0" fillId="2" borderId="5" xfId="0" applyNumberFormat="1" applyFill="1" applyBorder="1" applyAlignment="1">
      <alignment horizontal="center"/>
    </xf>
    <xf numFmtId="0" fontId="1" fillId="0" borderId="0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Results comparison with different K inclusion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AllModels!$F$12</c:f>
              <c:strCache>
                <c:ptCount val="1"/>
                <c:pt idx="0">
                  <c:v>K effective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AllModels!$C$13:$C$17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AllModels!$F$13:$F$17</c:f>
              <c:numCache>
                <c:formatCode>0.000</c:formatCode>
                <c:ptCount val="5"/>
                <c:pt idx="0">
                  <c:v>0.94870500000000013</c:v>
                </c:pt>
                <c:pt idx="1">
                  <c:v>0.96645300000000001</c:v>
                </c:pt>
                <c:pt idx="2">
                  <c:v>1.0416669999999999</c:v>
                </c:pt>
                <c:pt idx="3">
                  <c:v>1.1168319999999998</c:v>
                </c:pt>
                <c:pt idx="4">
                  <c:v>1.1338239999999999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7-49DD-BBC8-55D4D4D84E32}"/>
            </c:ext>
          </c:extLst>
        </c:ser>
        <c:ser>
          <c:idx val="0"/>
          <c:order val="2"/>
          <c:tx>
            <c:strRef>
              <c:f>AllModels!$G$12</c:f>
              <c:strCache>
                <c:ptCount val="1"/>
                <c:pt idx="0">
                  <c:v>K harmonic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AllModels!$C$13:$C$17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AllModels!$G$13:$G$17</c:f>
              <c:numCache>
                <c:formatCode>0.000</c:formatCode>
                <c:ptCount val="5"/>
                <c:pt idx="0">
                  <c:v>0.20161290322580644</c:v>
                </c:pt>
                <c:pt idx="1">
                  <c:v>0.73529411764705888</c:v>
                </c:pt>
                <c:pt idx="2">
                  <c:v>1</c:v>
                </c:pt>
                <c:pt idx="3">
                  <c:v>1.0373443983402491</c:v>
                </c:pt>
                <c:pt idx="4">
                  <c:v>1.0412328196584757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B7-49DD-BBC8-55D4D4D84E32}"/>
            </c:ext>
          </c:extLst>
        </c:ser>
        <c:ser>
          <c:idx val="5"/>
          <c:order val="4"/>
          <c:tx>
            <c:strRef>
              <c:f>AllModels!$I$12</c:f>
              <c:strCache>
                <c:ptCount val="1"/>
                <c:pt idx="0">
                  <c:v>K arithmetic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AllModels!$C$13:$C$17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AllModels!$I$13:$I$17</c:f>
              <c:numCache>
                <c:formatCode>0.000</c:formatCode>
                <c:ptCount val="5"/>
                <c:pt idx="0">
                  <c:v>0.96040000000000003</c:v>
                </c:pt>
                <c:pt idx="1">
                  <c:v>0.96399999999999997</c:v>
                </c:pt>
                <c:pt idx="2">
                  <c:v>1</c:v>
                </c:pt>
                <c:pt idx="3">
                  <c:v>1.36</c:v>
                </c:pt>
                <c:pt idx="4">
                  <c:v>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B7-49DD-BBC8-55D4D4D84E32}"/>
            </c:ext>
          </c:extLst>
        </c:ser>
        <c:ser>
          <c:idx val="2"/>
          <c:order val="6"/>
          <c:tx>
            <c:strRef>
              <c:f>AllModels!$E$12</c:f>
              <c:strCache>
                <c:ptCount val="1"/>
                <c:pt idx="0">
                  <c:v>Flux (q)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AllModels!$C$13:$C$17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AllModels!$E$13:$E$17</c:f>
              <c:numCache>
                <c:formatCode>0.000</c:formatCode>
                <c:ptCount val="5"/>
                <c:pt idx="0">
                  <c:v>3.7948200000000004E-3</c:v>
                </c:pt>
                <c:pt idx="1">
                  <c:v>3.8658120000000002E-3</c:v>
                </c:pt>
                <c:pt idx="2">
                  <c:v>4.1666680000000001E-3</c:v>
                </c:pt>
                <c:pt idx="3">
                  <c:v>4.4673279999999996E-3</c:v>
                </c:pt>
                <c:pt idx="4">
                  <c:v>4.5352960000000003E-3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7-49DD-BBC8-55D4D4D8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23295"/>
        <c:axId val="2080125791"/>
      </c:lineChart>
      <c:lineChart>
        <c:grouping val="standard"/>
        <c:varyColors val="0"/>
        <c:ser>
          <c:idx val="1"/>
          <c:order val="0"/>
          <c:tx>
            <c:strRef>
              <c:f>AllModels!$D$12</c:f>
              <c:strCache>
                <c:ptCount val="1"/>
                <c:pt idx="0">
                  <c:v>Q flopy.list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AllModels!$C$13:$C$17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AllModels!$D$13:$D$17</c:f>
              <c:numCache>
                <c:formatCode>0.000</c:formatCode>
                <c:ptCount val="5"/>
                <c:pt idx="0">
                  <c:v>94.870500000000007</c:v>
                </c:pt>
                <c:pt idx="1">
                  <c:v>96.645300000000006</c:v>
                </c:pt>
                <c:pt idx="2">
                  <c:v>104.16670000000001</c:v>
                </c:pt>
                <c:pt idx="3">
                  <c:v>111.6832</c:v>
                </c:pt>
                <c:pt idx="4">
                  <c:v>113.3824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7-49DD-BBC8-55D4D4D84E32}"/>
            </c:ext>
          </c:extLst>
        </c:ser>
        <c:ser>
          <c:idx val="4"/>
          <c:order val="3"/>
          <c:tx>
            <c:strRef>
              <c:f>AllModels!$H$12</c:f>
              <c:strCache>
                <c:ptCount val="1"/>
                <c:pt idx="0">
                  <c:v>Q harmonic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AllModels!$C$13:$C$17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AllModels!$H$13:$H$17</c:f>
              <c:numCache>
                <c:formatCode>0.000</c:formatCode>
                <c:ptCount val="5"/>
                <c:pt idx="0">
                  <c:v>20.161290322580644</c:v>
                </c:pt>
                <c:pt idx="1">
                  <c:v>73.529411764705898</c:v>
                </c:pt>
                <c:pt idx="2">
                  <c:v>100</c:v>
                </c:pt>
                <c:pt idx="3">
                  <c:v>103.73443983402491</c:v>
                </c:pt>
                <c:pt idx="4">
                  <c:v>104.12328196584757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B7-49DD-BBC8-55D4D4D84E32}"/>
            </c:ext>
          </c:extLst>
        </c:ser>
        <c:ser>
          <c:idx val="6"/>
          <c:order val="5"/>
          <c:tx>
            <c:strRef>
              <c:f>AllModels!$J$12</c:f>
              <c:strCache>
                <c:ptCount val="1"/>
                <c:pt idx="0">
                  <c:v>Q arithmetic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>
                    <a:alpha val="90000"/>
                  </a:srgbClr>
                </a:solidFill>
              </a:ln>
              <a:effectLst/>
            </c:spPr>
          </c:marker>
          <c:cat>
            <c:numRef>
              <c:f>AllModels!$C$13:$C$17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AllModels!$J$13:$J$17</c:f>
              <c:numCache>
                <c:formatCode>0.000</c:formatCode>
                <c:ptCount val="5"/>
                <c:pt idx="0">
                  <c:v>96.04</c:v>
                </c:pt>
                <c:pt idx="1">
                  <c:v>96.4</c:v>
                </c:pt>
                <c:pt idx="2">
                  <c:v>100</c:v>
                </c:pt>
                <c:pt idx="3">
                  <c:v>136</c:v>
                </c:pt>
                <c:pt idx="4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B7-49DD-BBC8-55D4D4D8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240367"/>
        <c:axId val="2027238287"/>
      </c:lineChart>
      <c:catAx>
        <c:axId val="208012329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K inclusion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25791"/>
        <c:crosses val="autoZero"/>
        <c:auto val="1"/>
        <c:lblAlgn val="ctr"/>
        <c:lblOffset val="100"/>
        <c:noMultiLvlLbl val="0"/>
      </c:catAx>
      <c:valAx>
        <c:axId val="20801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&amp; K  (m/d)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23295"/>
        <c:crosses val="autoZero"/>
        <c:crossBetween val="between"/>
      </c:valAx>
      <c:valAx>
        <c:axId val="20272382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(m3/d)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40367"/>
        <c:crosses val="max"/>
        <c:crossBetween val="between"/>
      </c:valAx>
      <c:catAx>
        <c:axId val="2027240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72382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21167</xdr:colOff>
      <xdr:row>2</xdr:row>
      <xdr:rowOff>28222</xdr:rowOff>
    </xdr:from>
    <xdr:to>
      <xdr:col>17</xdr:col>
      <xdr:colOff>597209</xdr:colOff>
      <xdr:row>19</xdr:row>
      <xdr:rowOff>28222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603233-4B06-40D9-AF90-88F1AA211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7389" y="479778"/>
          <a:ext cx="3990931" cy="3132666"/>
        </a:xfrm>
        <a:prstGeom prst="rect">
          <a:avLst/>
        </a:prstGeom>
      </xdr:spPr>
    </xdr:pic>
    <xdr:clientData/>
  </xdr:twoCellAnchor>
  <xdr:twoCellAnchor editAs="oneCell">
    <xdr:from>
      <xdr:col>17</xdr:col>
      <xdr:colOff>77472</xdr:colOff>
      <xdr:row>15</xdr:row>
      <xdr:rowOff>61658</xdr:rowOff>
    </xdr:from>
    <xdr:to>
      <xdr:col>17</xdr:col>
      <xdr:colOff>560650</xdr:colOff>
      <xdr:row>16</xdr:row>
      <xdr:rowOff>89188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CB0B67C-94E8-486E-B558-4AB6B9A58B1A}"/>
                </a:ext>
              </a:extLst>
            </xdr14:cNvPr>
            <xdr14:cNvContentPartPr/>
          </xdr14:nvContentPartPr>
          <xdr14:nvPr macro=""/>
          <xdr14:xfrm>
            <a:off x="11648583" y="2905047"/>
            <a:ext cx="483178" cy="210974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CB0B67C-94E8-486E-B558-4AB6B9A58B1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639993" y="2896436"/>
              <a:ext cx="500716" cy="2285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57011</xdr:colOff>
      <xdr:row>10</xdr:row>
      <xdr:rowOff>4509</xdr:rowOff>
    </xdr:from>
    <xdr:to>
      <xdr:col>17</xdr:col>
      <xdr:colOff>540189</xdr:colOff>
      <xdr:row>11</xdr:row>
      <xdr:rowOff>24983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196B7DD-961A-4DD5-9186-E37C385EDD48}"/>
                </a:ext>
              </a:extLst>
            </xdr14:cNvPr>
            <xdr14:cNvContentPartPr/>
          </xdr14:nvContentPartPr>
          <xdr14:nvPr macro=""/>
          <xdr14:xfrm>
            <a:off x="11628122" y="1923620"/>
            <a:ext cx="483178" cy="210974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F196B7DD-961A-4DD5-9186-E37C385EDD4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619532" y="1915009"/>
              <a:ext cx="500716" cy="2285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68439</xdr:colOff>
      <xdr:row>19</xdr:row>
      <xdr:rowOff>64911</xdr:rowOff>
    </xdr:from>
    <xdr:to>
      <xdr:col>16</xdr:col>
      <xdr:colOff>318815</xdr:colOff>
      <xdr:row>37</xdr:row>
      <xdr:rowOff>759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604D86-BEF9-4495-A517-2F2CE596A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7550" y="3670300"/>
          <a:ext cx="3058487" cy="3237848"/>
        </a:xfrm>
        <a:prstGeom prst="rect">
          <a:avLst/>
        </a:prstGeom>
      </xdr:spPr>
    </xdr:pic>
    <xdr:clientData/>
  </xdr:twoCellAnchor>
  <xdr:twoCellAnchor>
    <xdr:from>
      <xdr:col>2</xdr:col>
      <xdr:colOff>134054</xdr:colOff>
      <xdr:row>17</xdr:row>
      <xdr:rowOff>134760</xdr:rowOff>
    </xdr:from>
    <xdr:to>
      <xdr:col>10</xdr:col>
      <xdr:colOff>42333</xdr:colOff>
      <xdr:row>37</xdr:row>
      <xdr:rowOff>176388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E3D832-4F9D-4AD0-9E6D-9682FC43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06:58:03.076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269 1 24575,'-5'0'0,"0"0"0,0 0 0,0 0 0,0 1 0,0 0 0,0 0 0,0 0 0,0 0 0,0 1 0,-4 2 0,5-1 0,1-1 0,-1 1 0,1 0 0,-1 1 0,1-1 0,0 0 0,1 1 0,-1 0 0,1 0 0,-1 0 0,-1 5 0,-6 6 0,1 0 0,-2-1 0,0-1 0,-19 18 0,-9 11 0,32-33 0,0 1 0,1 0 0,0 0 0,0 0 0,1 1 0,1 0 0,-1 0 0,2 0 0,0 0 0,0 1 0,1-1 0,0 1 0,1 0 0,0 23 0,1-22 0,0 1 0,1 0 0,0-1 0,7 27 0,-6-33 0,0-1 0,1 0 0,0 0 0,0-1 0,0 1 0,1-1 0,-1 1 0,2-1 0,-1 0 0,0-1 0,1 1 0,9 6 0,-7-6 0,1 0 0,1 0 0,-1-1 0,0 0 0,1 0 0,0-1 0,0 0 0,0-1 0,0 0 0,17 2 0,8-2 0,56-4 0,-40 0 0,85 2 0,61-2 0,-114-6 0,17-2 0,39 11 0,55-2 0,-189 2 0,0-1 0,0-1 0,0 1 0,0-1 0,0 1 0,0-1 0,0 0 0,0 0 0,-1-1 0,1 1 0,0-1 0,-1 0 0,1 0 0,-1 0 0,0 0 0,0-1 0,1 0 0,-2 1 0,1-1 0,0 0 0,0 0 0,-1 0 0,0-1 0,4-6 0,13-17 0,-14 21 0,0-1 0,0 0 0,-1 0 0,0-1 0,0 1 0,0-1 0,3-12 0,-3-9 0,0 1 0,-2-1 0,-1 0 0,-4-36 0,1 7 0,2 48 0,0 0 0,-1 0 0,0-1 0,-1 1 0,0 1 0,-5-16 0,5 21 0,1 0 0,-1 1 0,0 0 0,0-1 0,-1 1 0,1 0 0,-1 0 0,1 0 0,-1 0 0,0 0 0,0 1 0,0 0 0,-1-1 0,1 1 0,0 0 0,-1 0 0,1 1 0,-1-1 0,-6-1 0,-12-1 0,0 1 0,0 0 0,0 2 0,0 1 0,-42 4 0,-4 0 0,-466-2 175,284-3-1715,223 1-5286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06:58:03.076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269 1 24575,'-5'0'0,"0"0"0,0 0 0,0 0 0,0 1 0,0 0 0,0 0 0,0 0 0,0 0 0,0 1 0,-4 2 0,5-1 0,1-1 0,-1 1 0,1 0 0,-1 1 0,1-1 0,0 0 0,1 1 0,-1 0 0,1 0 0,-1 0 0,-1 5 0,-6 6 0,1 0 0,-2-1 0,0-1 0,-19 18 0,-9 11 0,32-33 0,0 1 0,1 0 0,0 0 0,0 0 0,1 1 0,1 0 0,-1 0 0,2 0 0,0 0 0,0 1 0,1-1 0,0 1 0,1 0 0,0 23 0,1-22 0,0 1 0,1 0 0,0-1 0,7 27 0,-6-33 0,0-1 0,1 0 0,0 0 0,0-1 0,0 1 0,1-1 0,-1 1 0,2-1 0,-1 0 0,0-1 0,1 1 0,9 6 0,-7-6 0,1 0 0,1 0 0,-1-1 0,0 0 0,1 0 0,0-1 0,0 0 0,0-1 0,0 0 0,17 2 0,8-2 0,56-4 0,-40 0 0,85 2 0,61-2 0,-114-6 0,17-2 0,39 11 0,55-2 0,-189 2 0,0-1 0,0-1 0,0 1 0,0-1 0,0 1 0,0-1 0,0 0 0,0 0 0,-1-1 0,1 1 0,0-1 0,-1 0 0,1 0 0,-1 0 0,0 0 0,0-1 0,1 0 0,-2 1 0,1-1 0,0 0 0,0 0 0,-1 0 0,0-1 0,4-6 0,13-17 0,-14 21 0,0-1 0,0 0 0,-1 0 0,0-1 0,0 1 0,0-1 0,3-12 0,-3-9 0,0 1 0,-2-1 0,-1 0 0,-4-36 0,1 7 0,2 48 0,0 0 0,-1 0 0,0-1 0,-1 1 0,0 1 0,-5-16 0,5 21 0,1 0 0,-1 1 0,0 0 0,0-1 0,-1 1 0,1 0 0,-1 0 0,1 0 0,-1 0 0,0 0 0,0 1 0,0 0 0,-1-1 0,1 1 0,0 0 0,-1 0 0,1 1 0,-1-1 0,-6-1 0,-12-1 0,0 1 0,0 0 0,0 2 0,0 1 0,-42 4 0,-4 0 0,-466-2 175,284-3-1715,223 1-5286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DABB-2EEB-43FE-8C5A-2188C0F3788A}">
  <sheetPr>
    <pageSetUpPr fitToPage="1"/>
  </sheetPr>
  <dimension ref="A1:M17"/>
  <sheetViews>
    <sheetView tabSelected="1" zoomScale="90" zoomScaleNormal="90" workbookViewId="0">
      <selection activeCell="L11" sqref="L11"/>
    </sheetView>
  </sheetViews>
  <sheetFormatPr defaultRowHeight="14.5"/>
  <cols>
    <col min="1" max="1" width="3.1796875" customWidth="1"/>
    <col min="2" max="2" width="3.26953125" customWidth="1"/>
    <col min="3" max="3" width="10.08984375" bestFit="1" customWidth="1"/>
    <col min="4" max="4" width="11" bestFit="1" customWidth="1"/>
    <col min="5" max="5" width="7.1796875" bestFit="1" customWidth="1"/>
    <col min="6" max="6" width="9.7265625" bestFit="1" customWidth="1"/>
    <col min="7" max="7" width="16.54296875" bestFit="1" customWidth="1"/>
    <col min="8" max="8" width="10.81640625" bestFit="1" customWidth="1"/>
    <col min="9" max="9" width="11.1796875" bestFit="1" customWidth="1"/>
    <col min="10" max="10" width="11" customWidth="1"/>
    <col min="11" max="11" width="11.1796875" bestFit="1" customWidth="1"/>
    <col min="12" max="12" width="11.54296875" bestFit="1" customWidth="1"/>
    <col min="13" max="13" width="11.26953125" customWidth="1"/>
    <col min="14" max="14" width="11.54296875" bestFit="1" customWidth="1"/>
  </cols>
  <sheetData>
    <row r="1" spans="1:13" ht="21">
      <c r="A1" s="4" t="s">
        <v>12</v>
      </c>
    </row>
    <row r="2" spans="1:13">
      <c r="M2" s="2" t="s">
        <v>7</v>
      </c>
    </row>
    <row r="4" spans="1:13">
      <c r="C4" s="1"/>
      <c r="D4" s="3" t="s">
        <v>10</v>
      </c>
      <c r="E4" s="3" t="s">
        <v>11</v>
      </c>
      <c r="G4" s="3" t="s">
        <v>5</v>
      </c>
      <c r="H4" s="1">
        <v>10</v>
      </c>
      <c r="I4" s="1" t="s">
        <v>8</v>
      </c>
    </row>
    <row r="5" spans="1:13">
      <c r="C5" s="3" t="s">
        <v>0</v>
      </c>
      <c r="D5" s="1">
        <v>10</v>
      </c>
      <c r="E5" s="1">
        <v>0</v>
      </c>
      <c r="G5" s="3" t="s">
        <v>6</v>
      </c>
      <c r="H5" s="1">
        <f>100*25</f>
        <v>2500</v>
      </c>
      <c r="I5" s="1" t="s">
        <v>8</v>
      </c>
    </row>
    <row r="6" spans="1:13">
      <c r="C6" s="3" t="s">
        <v>1</v>
      </c>
      <c r="D6" s="1">
        <v>0</v>
      </c>
      <c r="E6" s="1">
        <v>2500</v>
      </c>
      <c r="G6" s="3" t="s">
        <v>4</v>
      </c>
      <c r="H6" s="3">
        <f>H4*H5</f>
        <v>25000</v>
      </c>
      <c r="I6" s="3" t="s">
        <v>9</v>
      </c>
    </row>
    <row r="7" spans="1:13">
      <c r="C7" s="3" t="s">
        <v>2</v>
      </c>
      <c r="D7" s="1">
        <f>D6-D5</f>
        <v>-10</v>
      </c>
      <c r="E7" s="1">
        <f>E6-E5</f>
        <v>2500</v>
      </c>
    </row>
    <row r="8" spans="1:13">
      <c r="C8" s="3" t="s">
        <v>3</v>
      </c>
      <c r="D8" s="3">
        <f>D7/E7</f>
        <v>-4.0000000000000001E-3</v>
      </c>
      <c r="G8" s="1" t="s">
        <v>17</v>
      </c>
      <c r="H8" s="1">
        <v>600</v>
      </c>
    </row>
    <row r="9" spans="1:13">
      <c r="C9" s="10"/>
      <c r="D9" s="10"/>
      <c r="G9" s="1" t="s">
        <v>18</v>
      </c>
      <c r="H9" s="1">
        <v>1</v>
      </c>
    </row>
    <row r="10" spans="1:13">
      <c r="G10" s="1" t="s">
        <v>13</v>
      </c>
      <c r="H10" s="1">
        <v>25</v>
      </c>
    </row>
    <row r="11" spans="1:13" ht="15" thickBot="1">
      <c r="D11" s="11" t="s">
        <v>24</v>
      </c>
    </row>
    <row r="12" spans="1:13">
      <c r="C12" s="5" t="s">
        <v>14</v>
      </c>
      <c r="D12" s="6" t="s">
        <v>22</v>
      </c>
      <c r="E12" s="6" t="s">
        <v>23</v>
      </c>
      <c r="F12" s="6" t="s">
        <v>15</v>
      </c>
      <c r="G12" s="6" t="s">
        <v>16</v>
      </c>
      <c r="H12" s="6" t="s">
        <v>20</v>
      </c>
      <c r="I12" s="6" t="s">
        <v>19</v>
      </c>
      <c r="J12" s="6" t="s">
        <v>21</v>
      </c>
    </row>
    <row r="13" spans="1:13">
      <c r="C13" s="7">
        <v>0.01</v>
      </c>
      <c r="D13" s="8">
        <v>94.870500000000007</v>
      </c>
      <c r="E13" s="8">
        <f>D13/$H$6</f>
        <v>3.7948200000000004E-3</v>
      </c>
      <c r="F13" s="8">
        <f>-E13/$D$8</f>
        <v>0.94870500000000013</v>
      </c>
      <c r="G13" s="8">
        <f>($H$8+$H$10) / (($H$8/$H$9) + ($H$10/C13))</f>
        <v>0.20161290322580644</v>
      </c>
      <c r="H13" s="8">
        <f>-G13*$D$8*$H$6</f>
        <v>20.161290322580644</v>
      </c>
      <c r="I13" s="8">
        <f>(($H$8*$H$9)+($H$10*C13))/($H$8+$H$10)</f>
        <v>0.96040000000000003</v>
      </c>
      <c r="J13" s="8">
        <f>-I13*$D$8*$H$6</f>
        <v>96.04</v>
      </c>
    </row>
    <row r="14" spans="1:13">
      <c r="C14" s="7">
        <v>0.1</v>
      </c>
      <c r="D14" s="8">
        <v>96.645300000000006</v>
      </c>
      <c r="E14" s="8">
        <f>D14/$H$6</f>
        <v>3.8658120000000002E-3</v>
      </c>
      <c r="F14" s="8">
        <f>-E14/$D$8</f>
        <v>0.96645300000000001</v>
      </c>
      <c r="G14" s="8">
        <f>($H$8+$H$10)/(($H$8/$H$9) + ($H$10/C14))</f>
        <v>0.73529411764705888</v>
      </c>
      <c r="H14" s="8">
        <f>-G14*$D$8*$H$6</f>
        <v>73.529411764705898</v>
      </c>
      <c r="I14" s="8">
        <f>(($H$8*$H$9)+($H$10*C14))/($H$8+$H$10)</f>
        <v>0.96399999999999997</v>
      </c>
      <c r="J14" s="8">
        <f>-I14*$D$8*$H$6</f>
        <v>96.4</v>
      </c>
    </row>
    <row r="15" spans="1:13">
      <c r="C15" s="7">
        <v>1</v>
      </c>
      <c r="D15" s="8">
        <v>104.16670000000001</v>
      </c>
      <c r="E15" s="8">
        <f>D15/$H$6</f>
        <v>4.1666680000000001E-3</v>
      </c>
      <c r="F15" s="8">
        <f>-E15/$D$8</f>
        <v>1.0416669999999999</v>
      </c>
      <c r="G15" s="8">
        <f>($H$8+$H$10)/(($H$8/$H$9) + ($H$10/C15))</f>
        <v>1</v>
      </c>
      <c r="H15" s="8">
        <f>-G15*$D$8*$H$6</f>
        <v>100</v>
      </c>
      <c r="I15" s="8">
        <f>(($H$8*$H$9)+($H$10*C15))/($H$8+$H$10)</f>
        <v>1</v>
      </c>
      <c r="J15" s="8">
        <f>-I15*$D$8*$H$6</f>
        <v>100</v>
      </c>
    </row>
    <row r="16" spans="1:13">
      <c r="C16" s="7">
        <v>10</v>
      </c>
      <c r="D16" s="8">
        <v>111.6832</v>
      </c>
      <c r="E16" s="8">
        <f>D16/$H$6</f>
        <v>4.4673279999999996E-3</v>
      </c>
      <c r="F16" s="8">
        <f>-E16/$D$8</f>
        <v>1.1168319999999998</v>
      </c>
      <c r="G16" s="8">
        <f>($H$8+$H$10)/(($H$8/$H$9) + ($H$10/C16))</f>
        <v>1.0373443983402491</v>
      </c>
      <c r="H16" s="8">
        <f>-G16*$D$8*$H$6</f>
        <v>103.73443983402491</v>
      </c>
      <c r="I16" s="8">
        <f>(($H$8*$H$9)+($H$10*C16))/($H$8+$H$10)</f>
        <v>1.36</v>
      </c>
      <c r="J16" s="8">
        <f>-I16*$D$8*$H$6</f>
        <v>136</v>
      </c>
    </row>
    <row r="17" spans="3:10" ht="15" thickBot="1">
      <c r="C17" s="7">
        <v>100</v>
      </c>
      <c r="D17" s="8">
        <v>113.3824</v>
      </c>
      <c r="E17" s="8">
        <f>D17/$H$6</f>
        <v>4.5352960000000003E-3</v>
      </c>
      <c r="F17" s="8">
        <f>-E17/$D$8</f>
        <v>1.1338239999999999</v>
      </c>
      <c r="G17" s="9">
        <f>($H$8+$H$10)/(($H$8/$H$9) + ($H$10/C17))</f>
        <v>1.0412328196584757</v>
      </c>
      <c r="H17" s="9">
        <f>-G17*$D$8*$H$6</f>
        <v>104.12328196584757</v>
      </c>
      <c r="I17" s="9">
        <f>(($H$8*$H$9)+($H$10*C17))/($H$8+$H$10)</f>
        <v>4.96</v>
      </c>
      <c r="J17" s="9">
        <f>-I17*$D$8*$H$6</f>
        <v>496</v>
      </c>
    </row>
  </sheetData>
  <pageMargins left="0.25" right="0.25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AllModels</vt:lpstr>
      <vt:lpstr>AllModels!Print_Area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Xenia De Gracia</dc:creator>
  <cp:lastModifiedBy>Xenia De Gracia</cp:lastModifiedBy>
  <cp:lastPrinted>2022-02-08T07:30:35Z</cp:lastPrinted>
  <dcterms:created xsi:type="dcterms:W3CDTF">2015-06-05T18:17:20Z</dcterms:created>
  <dcterms:modified xsi:type="dcterms:W3CDTF">2022-02-08T07:49:31Z</dcterms:modified>
</cp:coreProperties>
</file>