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 Drive\SpaceX-Project\"/>
    </mc:Choice>
  </mc:AlternateContent>
  <bookViews>
    <workbookView xWindow="0" yWindow="0" windowWidth="28800" windowHeight="12210" activeTab="1"/>
  </bookViews>
  <sheets>
    <sheet name="Sheet1" sheetId="1" r:id="rId1"/>
    <sheet name="PlanetValues" sheetId="2" r:id="rId2"/>
  </sheets>
  <definedNames>
    <definedName name="Mun">PlanetValues!$B$2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D17" i="2" l="1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2" i="2"/>
  <c r="B17" i="1" l="1"/>
  <c r="B19" i="1" s="1"/>
</calcChain>
</file>

<file path=xl/sharedStrings.xml><?xml version="1.0" encoding="utf-8"?>
<sst xmlns="http://schemas.openxmlformats.org/spreadsheetml/2006/main" count="55" uniqueCount="36">
  <si>
    <r>
      <t>v</t>
    </r>
    <r>
      <rPr>
        <b/>
        <vertAlign val="subscript"/>
        <sz val="10"/>
        <color rgb="FF333333"/>
        <rFont val="Verdana"/>
        <family val="2"/>
      </rPr>
      <t>0</t>
    </r>
    <r>
      <rPr>
        <sz val="10"/>
        <color rgb="FF333333"/>
        <rFont val="Verdana"/>
        <family val="2"/>
      </rPr>
      <t> is the initial vertical speed [m/s]</t>
    </r>
  </si>
  <si>
    <r>
      <t>μ</t>
    </r>
    <r>
      <rPr>
        <sz val="10"/>
        <color rgb="FF333333"/>
        <rFont val="Verdana"/>
        <family val="2"/>
      </rPr>
      <t> is the planet (moon) gravitational parameter [m</t>
    </r>
    <r>
      <rPr>
        <vertAlign val="superscript"/>
        <sz val="10"/>
        <color rgb="FF333333"/>
        <rFont val="Verdana"/>
        <family val="2"/>
      </rPr>
      <t>3</t>
    </r>
    <r>
      <rPr>
        <sz val="10"/>
        <color rgb="FF333333"/>
        <rFont val="Verdana"/>
        <family val="2"/>
      </rPr>
      <t>/s</t>
    </r>
    <r>
      <rPr>
        <vertAlign val="superscript"/>
        <sz val="10"/>
        <color rgb="FF333333"/>
        <rFont val="Verdana"/>
        <family val="2"/>
      </rPr>
      <t>2</t>
    </r>
    <r>
      <rPr>
        <sz val="10"/>
        <color rgb="FF333333"/>
        <rFont val="Verdana"/>
        <family val="2"/>
      </rPr>
      <t>]</t>
    </r>
  </si>
  <si>
    <r>
      <t>y</t>
    </r>
    <r>
      <rPr>
        <b/>
        <vertAlign val="subscript"/>
        <sz val="10"/>
        <color rgb="FF333333"/>
        <rFont val="Verdana"/>
        <family val="2"/>
      </rPr>
      <t>S</t>
    </r>
    <r>
      <rPr>
        <sz val="10"/>
        <color rgb="FF333333"/>
        <rFont val="Verdana"/>
        <family val="2"/>
      </rPr>
      <t> is the altitude of the surface [m]</t>
    </r>
  </si>
  <si>
    <r>
      <t>R</t>
    </r>
    <r>
      <rPr>
        <sz val="10"/>
        <color rgb="FF333333"/>
        <rFont val="Verdana"/>
        <family val="2"/>
      </rPr>
      <t> is the planet (moon) radius [m]</t>
    </r>
  </si>
  <si>
    <r>
      <t>y</t>
    </r>
    <r>
      <rPr>
        <b/>
        <vertAlign val="subscript"/>
        <sz val="10"/>
        <color rgb="FF333333"/>
        <rFont val="Verdana"/>
        <family val="2"/>
      </rPr>
      <t>B</t>
    </r>
    <r>
      <rPr>
        <sz val="10"/>
        <color rgb="FF333333"/>
        <rFont val="Verdana"/>
        <family val="2"/>
      </rPr>
      <t> is the burn-start altitude [m]</t>
    </r>
  </si>
  <si>
    <r>
      <t>y</t>
    </r>
    <r>
      <rPr>
        <b/>
        <vertAlign val="subscript"/>
        <sz val="10"/>
        <color rgb="FF333333"/>
        <rFont val="Verdana"/>
        <family val="2"/>
      </rPr>
      <t>0</t>
    </r>
    <r>
      <rPr>
        <sz val="10"/>
        <color rgb="FF333333"/>
        <rFont val="Verdana"/>
        <family val="2"/>
      </rPr>
      <t> is the initial altitude [m]</t>
    </r>
  </si>
  <si>
    <r>
      <t>m</t>
    </r>
    <r>
      <rPr>
        <sz val="10"/>
        <color rgb="FF333333"/>
        <rFont val="Verdana"/>
        <family val="2"/>
      </rPr>
      <t> is the mass of the ship (with fuel) [Kg]</t>
    </r>
  </si>
  <si>
    <r>
      <t>F</t>
    </r>
    <r>
      <rPr>
        <b/>
        <vertAlign val="subscript"/>
        <sz val="10"/>
        <color rgb="FF333333"/>
        <rFont val="Verdana"/>
        <family val="2"/>
      </rPr>
      <t>T</t>
    </r>
    <r>
      <rPr>
        <sz val="10"/>
        <color rgb="FF333333"/>
        <rFont val="Verdana"/>
        <family val="2"/>
      </rPr>
      <t> is the max. thrust [N]</t>
    </r>
  </si>
  <si>
    <t>Kerbin</t>
  </si>
  <si>
    <t>Mun</t>
  </si>
  <si>
    <t>Minmus</t>
  </si>
  <si>
    <t>Duna</t>
  </si>
  <si>
    <t>Max thrust (N)</t>
  </si>
  <si>
    <t>Name</t>
  </si>
  <si>
    <t>Gravity</t>
  </si>
  <si>
    <t>Radius</t>
  </si>
  <si>
    <t>Moho</t>
  </si>
  <si>
    <t>Eve</t>
  </si>
  <si>
    <t>Gilly</t>
  </si>
  <si>
    <t>Ike</t>
  </si>
  <si>
    <t>Dres</t>
  </si>
  <si>
    <t>Jool</t>
  </si>
  <si>
    <t>Laythe</t>
  </si>
  <si>
    <t>Vall</t>
  </si>
  <si>
    <t>Tylo</t>
  </si>
  <si>
    <t>Bop</t>
  </si>
  <si>
    <t>Pol</t>
  </si>
  <si>
    <t>Eeloo</t>
  </si>
  <si>
    <t>Altitude (m)</t>
  </si>
  <si>
    <t>Surface elevation (m)</t>
  </si>
  <si>
    <t>Vertical Speed (m/s)</t>
  </si>
  <si>
    <t>Mass of ship (kg)</t>
  </si>
  <si>
    <t>Name2</t>
  </si>
  <si>
    <t>Select Body</t>
  </si>
  <si>
    <t>Delta V required (m/s)</t>
  </si>
  <si>
    <t>Burn Altitude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</si>
</sst>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_-* #,##0_-;\-* #,##0_-;_-* &quot;-&quot;??_-;_-@_-"/>
    <numFmt numFmtId="166" formatCode="_-* #,##0.0000_-;\-* #,##0.000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333333"/>
      <name val="Verdana"/>
      <family val="2"/>
    </font>
    <font>
      <b/>
      <vertAlign val="subscript"/>
      <sz val="10"/>
      <color rgb="FF333333"/>
      <name val="Verdana"/>
      <family val="2"/>
    </font>
    <font>
      <sz val="10"/>
      <color rgb="FF333333"/>
      <name val="Verdana"/>
      <family val="2"/>
    </font>
    <font>
      <vertAlign val="superscript"/>
      <sz val="10"/>
      <color rgb="FF333333"/>
      <name val="Verdana"/>
      <family val="2"/>
    </font>
    <font>
      <sz val="11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8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2" fontId="2" fillId="4" borderId="4" xfId="0" applyNumberFormat="1" applyFont="1" applyFill="1" applyBorder="1"/>
    <xf numFmtId="1" fontId="0" fillId="4" borderId="6" xfId="0" applyNumberFormat="1" applyFill="1" applyBorder="1"/>
    <xf numFmtId="2" fontId="0" fillId="0" borderId="4" xfId="0" applyNumberFormat="1" applyBorder="1"/>
    <xf numFmtId="2" fontId="0" fillId="0" borderId="5" xfId="0" applyNumberFormat="1" applyBorder="1"/>
    <xf numFmtId="1" fontId="0" fillId="0" borderId="6" xfId="0" applyNumberFormat="1" applyBorder="1"/>
    <xf numFmtId="2" fontId="2" fillId="4" borderId="7" xfId="0" applyNumberFormat="1" applyFont="1" applyFill="1" applyBorder="1"/>
    <xf numFmtId="1" fontId="0" fillId="4" borderId="9" xfId="0" applyNumberFormat="1" applyFill="1" applyBorder="1"/>
    <xf numFmtId="0" fontId="10" fillId="0" borderId="0" xfId="0" applyFont="1" applyFill="1"/>
    <xf numFmtId="0" fontId="10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1" fontId="0" fillId="0" borderId="5" xfId="0" applyNumberFormat="1" applyBorder="1"/>
    <xf numFmtId="1" fontId="0" fillId="4" borderId="5" xfId="0" applyNumberFormat="1" applyFill="1" applyBorder="1"/>
    <xf numFmtId="1" fontId="0" fillId="4" borderId="8" xfId="0" applyNumberFormat="1" applyFill="1" applyBorder="1"/>
    <xf numFmtId="165" fontId="3" fillId="2" borderId="0" xfId="2" applyNumberFormat="1"/>
    <xf numFmtId="0" fontId="0" fillId="0" borderId="0" xfId="0" applyFill="1"/>
    <xf numFmtId="0" fontId="2" fillId="0" borderId="0" xfId="0" applyFont="1" applyFill="1" applyBorder="1" applyAlignment="1"/>
    <xf numFmtId="166" fontId="2" fillId="0" borderId="0" xfId="1" applyNumberFormat="1" applyFont="1" applyFill="1" applyBorder="1" applyAlignment="1"/>
    <xf numFmtId="0" fontId="0" fillId="0" borderId="0" xfId="0" applyFill="1" applyBorder="1"/>
    <xf numFmtId="0" fontId="9" fillId="0" borderId="0" xfId="0" applyFont="1" applyFill="1" applyBorder="1" applyAlignment="1"/>
    <xf numFmtId="165" fontId="9" fillId="0" borderId="0" xfId="1" applyNumberFormat="1" applyFont="1" applyFill="1" applyBorder="1" applyAlignment="1"/>
    <xf numFmtId="0" fontId="0" fillId="5" borderId="0" xfId="0" applyFill="1"/>
    <xf numFmtId="0" fontId="0" fillId="10" borderId="5" xfId="0" applyFont="1" applyFill="1" applyBorder="1" applyAlignment="1">
      <alignment horizontal="center"/>
    </xf>
    <xf numFmtId="165" fontId="3" fillId="2" borderId="0" xfId="2" applyNumberFormat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0" fillId="0" borderId="10" xfId="0" applyFill="1" applyBorder="1"/>
    <xf numFmtId="0" fontId="0" fillId="10" borderId="4" xfId="0" applyFont="1" applyFill="1" applyBorder="1" applyAlignment="1">
      <alignment horizontal="center"/>
    </xf>
    <xf numFmtId="0" fontId="2" fillId="8" borderId="5" xfId="0" applyFont="1" applyFill="1" applyBorder="1" applyAlignment="1"/>
    <xf numFmtId="0" fontId="9" fillId="12" borderId="5" xfId="0" applyFont="1" applyFill="1" applyBorder="1" applyAlignment="1"/>
    <xf numFmtId="164" fontId="11" fillId="9" borderId="5" xfId="2" applyNumberFormat="1" applyFont="1" applyFill="1" applyBorder="1"/>
    <xf numFmtId="165" fontId="11" fillId="9" borderId="10" xfId="2" applyNumberFormat="1" applyFont="1" applyFill="1" applyBorder="1"/>
    <xf numFmtId="165" fontId="11" fillId="9" borderId="5" xfId="2" applyNumberFormat="1" applyFont="1" applyFill="1" applyBorder="1" applyAlignment="1">
      <alignment horizontal="right"/>
    </xf>
    <xf numFmtId="165" fontId="11" fillId="9" borderId="5" xfId="2" applyNumberFormat="1" applyFont="1" applyFill="1" applyBorder="1"/>
    <xf numFmtId="0" fontId="14" fillId="5" borderId="0" xfId="0" applyFont="1" applyFill="1"/>
    <xf numFmtId="0" fontId="11" fillId="2" borderId="4" xfId="2" applyFont="1" applyBorder="1" applyAlignment="1">
      <alignment horizontal="center"/>
    </xf>
    <xf numFmtId="165" fontId="13" fillId="11" borderId="5" xfId="1" applyNumberFormat="1" applyFont="1" applyFill="1" applyBorder="1" applyAlignment="1"/>
    <xf numFmtId="164" fontId="12" fillId="13" borderId="5" xfId="1" applyNumberFormat="1" applyFont="1" applyFill="1" applyBorder="1" applyAlignment="1"/>
  </cellXfs>
  <cellStyles count="3">
    <cellStyle name="Accent3" xfId="2" builtinId="37"/>
    <cellStyle name="Comma" xfId="1" builtinId="3"/>
    <cellStyle name="Normal" xfId="0" builtinId="0"/>
  </cellStyles>
  <dxfs count="8">
    <dxf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1</xdr:row>
      <xdr:rowOff>19050</xdr:rowOff>
    </xdr:from>
    <xdr:to>
      <xdr:col>12</xdr:col>
      <xdr:colOff>428625</xdr:colOff>
      <xdr:row>11</xdr:row>
      <xdr:rowOff>9525</xdr:rowOff>
    </xdr:to>
    <xdr:pic>
      <xdr:nvPicPr>
        <xdr:cNvPr id="2" name="Picture 1" descr="http://img27.imageshack.us/img27/7739/w6j5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4100" y="209550"/>
          <a:ext cx="3838575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3" name="Table14" displayName="Table14" ref="C1:F17" totalsRowShown="0" headerRowDxfId="7" headerRowBorderDxfId="6" tableBorderDxfId="5" totalsRowBorderDxfId="4">
  <autoFilter ref="C1:F17"/>
  <tableColumns count="4">
    <tableColumn id="1" name="Name" dataDxfId="3"/>
    <tableColumn id="2" name="Gravity" dataDxfId="2"/>
    <tableColumn id="3" name="Name2" dataDxfId="1"/>
    <tableColumn id="4" name="Radiu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B17" sqref="B17"/>
    </sheetView>
  </sheetViews>
  <sheetFormatPr defaultRowHeight="15" x14ac:dyDescent="0.25"/>
  <cols>
    <col min="1" max="1" width="9.125" customWidth="1"/>
    <col min="2" max="2" width="26.125" customWidth="1"/>
    <col min="3" max="6" width="9.125" customWidth="1"/>
  </cols>
  <sheetData>
    <row r="1" spans="1:7" x14ac:dyDescent="0.25">
      <c r="A1" s="20"/>
      <c r="B1" s="20"/>
      <c r="C1" s="20"/>
      <c r="D1" s="20"/>
      <c r="E1" s="20"/>
    </row>
    <row r="2" spans="1:7" x14ac:dyDescent="0.25">
      <c r="A2" s="20"/>
      <c r="B2" s="29" t="s">
        <v>33</v>
      </c>
    </row>
    <row r="3" spans="1:7" ht="18.75" x14ac:dyDescent="0.3">
      <c r="A3" s="31"/>
      <c r="B3" s="40" t="s">
        <v>8</v>
      </c>
    </row>
    <row r="4" spans="1:7" ht="18.75" x14ac:dyDescent="0.3">
      <c r="A4" s="20"/>
      <c r="B4" s="39"/>
    </row>
    <row r="5" spans="1:7" x14ac:dyDescent="0.25">
      <c r="A5" s="20"/>
      <c r="B5" s="27" t="s">
        <v>30</v>
      </c>
    </row>
    <row r="6" spans="1:7" ht="18.75" x14ac:dyDescent="0.3">
      <c r="A6" s="20"/>
      <c r="B6" s="35">
        <v>60</v>
      </c>
      <c r="E6" s="20"/>
    </row>
    <row r="7" spans="1:7" x14ac:dyDescent="0.25">
      <c r="A7" s="20"/>
      <c r="B7" s="27" t="s">
        <v>28</v>
      </c>
      <c r="E7" s="20"/>
      <c r="F7" s="21"/>
      <c r="G7" s="21"/>
    </row>
    <row r="8" spans="1:7" ht="18.75" x14ac:dyDescent="0.3">
      <c r="A8" s="31"/>
      <c r="B8" s="36">
        <v>700</v>
      </c>
      <c r="E8" s="20"/>
      <c r="F8" s="22"/>
      <c r="G8" s="22"/>
    </row>
    <row r="9" spans="1:7" x14ac:dyDescent="0.25">
      <c r="A9" s="31"/>
      <c r="B9" s="32" t="s">
        <v>29</v>
      </c>
      <c r="E9" s="20"/>
      <c r="F9" s="23"/>
      <c r="G9" s="23"/>
    </row>
    <row r="10" spans="1:7" ht="18.75" x14ac:dyDescent="0.3">
      <c r="A10" s="20"/>
      <c r="B10" s="37">
        <v>72.485372372437197</v>
      </c>
      <c r="F10" s="24"/>
      <c r="G10" s="24"/>
    </row>
    <row r="11" spans="1:7" x14ac:dyDescent="0.25">
      <c r="A11" s="20"/>
      <c r="B11" s="27" t="s">
        <v>31</v>
      </c>
      <c r="F11" s="25"/>
      <c r="G11" s="25"/>
    </row>
    <row r="12" spans="1:7" ht="18.75" x14ac:dyDescent="0.3">
      <c r="A12" s="13"/>
      <c r="B12" s="38">
        <v>26419.998046875</v>
      </c>
      <c r="E12" s="13"/>
    </row>
    <row r="13" spans="1:7" x14ac:dyDescent="0.25">
      <c r="B13" s="27" t="s">
        <v>12</v>
      </c>
    </row>
    <row r="14" spans="1:7" ht="18.75" x14ac:dyDescent="0.3">
      <c r="B14" s="37">
        <v>300789.4375</v>
      </c>
    </row>
    <row r="15" spans="1:7" x14ac:dyDescent="0.25">
      <c r="B15" s="26"/>
    </row>
    <row r="16" spans="1:7" x14ac:dyDescent="0.25">
      <c r="B16" s="33" t="s">
        <v>34</v>
      </c>
    </row>
    <row r="17" spans="2:2" ht="18.75" x14ac:dyDescent="0.3">
      <c r="B17" s="42">
        <f>SQRT(B6^2+((2*PlanetValues!A2)*((1/(B10+PlanetValues!A4))-(1/(B8+PlanetValues!A4)))))</f>
        <v>126.0793577674015</v>
      </c>
    </row>
    <row r="18" spans="2:2" x14ac:dyDescent="0.25">
      <c r="B18" s="34" t="s">
        <v>35</v>
      </c>
    </row>
    <row r="19" spans="2:2" ht="18.75" x14ac:dyDescent="0.3">
      <c r="B19" s="41">
        <f>B10+((B12*(B17^2))/(2*B14))</f>
        <v>770.60231781086259</v>
      </c>
    </row>
    <row r="34" spans="1:5" x14ac:dyDescent="0.25">
      <c r="A34" s="14"/>
      <c r="B34" s="15"/>
      <c r="C34" s="15"/>
      <c r="D34" s="15"/>
      <c r="E34" s="13"/>
    </row>
    <row r="35" spans="1:5" x14ac:dyDescent="0.25">
      <c r="A35" s="13"/>
      <c r="B35" s="13"/>
      <c r="C35" s="13"/>
      <c r="D35" s="13"/>
      <c r="E35" s="13"/>
    </row>
    <row r="36" spans="1:5" x14ac:dyDescent="0.25">
      <c r="A36" s="13"/>
      <c r="B36" s="13"/>
      <c r="C36" s="13"/>
      <c r="D36" s="13"/>
      <c r="E36" s="13"/>
    </row>
    <row r="37" spans="1:5" x14ac:dyDescent="0.25">
      <c r="A37" s="13"/>
      <c r="B37" s="13"/>
      <c r="C37" s="13"/>
      <c r="D37" s="13"/>
      <c r="E37" s="13"/>
    </row>
    <row r="38" spans="1:5" x14ac:dyDescent="0.25">
      <c r="A38" s="13"/>
      <c r="B38" s="13"/>
      <c r="C38" s="13"/>
      <c r="D38" s="13"/>
      <c r="E38" s="13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PlanetValues!$C$2:$C$17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G21" sqref="G21"/>
    </sheetView>
  </sheetViews>
  <sheetFormatPr defaultRowHeight="15" x14ac:dyDescent="0.25"/>
  <cols>
    <col min="1" max="1" width="18" bestFit="1" customWidth="1"/>
    <col min="2" max="2" width="13.75" bestFit="1" customWidth="1"/>
    <col min="4" max="4" width="16.125" bestFit="1" customWidth="1"/>
    <col min="5" max="5" width="19.875" bestFit="1" customWidth="1"/>
    <col min="6" max="6" width="11.375" bestFit="1" customWidth="1"/>
    <col min="7" max="7" width="9.125" customWidth="1"/>
  </cols>
  <sheetData>
    <row r="1" spans="1:14" x14ac:dyDescent="0.25">
      <c r="A1" s="30" t="s">
        <v>14</v>
      </c>
      <c r="C1" s="3" t="s">
        <v>13</v>
      </c>
      <c r="D1" s="4" t="s">
        <v>14</v>
      </c>
      <c r="E1" s="3" t="s">
        <v>32</v>
      </c>
      <c r="F1" s="5" t="s">
        <v>15</v>
      </c>
    </row>
    <row r="2" spans="1:14" x14ac:dyDescent="0.25">
      <c r="A2" s="28">
        <f>IF(ISNA(VLOOKUP(Sheet1!B3,PlanetValues!$C$2:$D$17,2,0)),"",VLOOKUP(Sheet1!B3,PlanetValues!$C$2:$D$17,2,0))</f>
        <v>3531600000000</v>
      </c>
      <c r="B2" s="2"/>
      <c r="C2" s="6" t="s">
        <v>8</v>
      </c>
      <c r="D2" s="17">
        <v>3531600000000</v>
      </c>
      <c r="E2" s="6" t="s">
        <v>8</v>
      </c>
      <c r="F2" s="7">
        <v>600000</v>
      </c>
    </row>
    <row r="3" spans="1:14" x14ac:dyDescent="0.25">
      <c r="A3" s="30" t="s">
        <v>15</v>
      </c>
      <c r="B3" s="2"/>
      <c r="C3" s="8" t="s">
        <v>9</v>
      </c>
      <c r="D3" s="16">
        <f>6.5138398*10^10</f>
        <v>65138398000.000008</v>
      </c>
      <c r="E3" s="8" t="s">
        <v>9</v>
      </c>
      <c r="F3" s="10">
        <v>200000</v>
      </c>
      <c r="N3" s="1" t="s">
        <v>0</v>
      </c>
    </row>
    <row r="4" spans="1:14" ht="15.75" x14ac:dyDescent="0.25">
      <c r="A4" s="19">
        <f>IF(ISNA(VLOOKUP(Sheet1!B3,Table14[[Name2]:[Radius]],2,0)),"",VLOOKUP(Sheet1!B3,Table14[[Name2]:[Radius]],2,0))</f>
        <v>600000</v>
      </c>
      <c r="C4" s="8" t="s">
        <v>10</v>
      </c>
      <c r="D4" s="16">
        <f>1.7658*10^9</f>
        <v>1765800000</v>
      </c>
      <c r="E4" s="8" t="s">
        <v>10</v>
      </c>
      <c r="F4" s="10">
        <v>60000</v>
      </c>
      <c r="N4" s="1" t="s">
        <v>1</v>
      </c>
    </row>
    <row r="5" spans="1:14" x14ac:dyDescent="0.25">
      <c r="C5" s="6" t="s">
        <v>11</v>
      </c>
      <c r="D5" s="17">
        <f>3.0136321*10^11</f>
        <v>301363210000</v>
      </c>
      <c r="E5" s="6" t="s">
        <v>11</v>
      </c>
      <c r="F5" s="7">
        <v>320000</v>
      </c>
      <c r="N5" s="1" t="s">
        <v>2</v>
      </c>
    </row>
    <row r="6" spans="1:14" x14ac:dyDescent="0.25">
      <c r="C6" s="6" t="s">
        <v>16</v>
      </c>
      <c r="D6" s="17">
        <f>1.6860938*10^11</f>
        <v>168609380000</v>
      </c>
      <c r="E6" s="6" t="s">
        <v>16</v>
      </c>
      <c r="F6" s="7">
        <v>250000</v>
      </c>
      <c r="N6" s="1" t="s">
        <v>3</v>
      </c>
    </row>
    <row r="7" spans="1:14" x14ac:dyDescent="0.25">
      <c r="C7" s="6" t="s">
        <v>17</v>
      </c>
      <c r="D7" s="17">
        <f>8.1717302*10^12</f>
        <v>8171730200000.001</v>
      </c>
      <c r="E7" s="6" t="s">
        <v>17</v>
      </c>
      <c r="F7" s="7">
        <v>700000</v>
      </c>
      <c r="N7" s="1" t="s">
        <v>4</v>
      </c>
    </row>
    <row r="8" spans="1:14" x14ac:dyDescent="0.25">
      <c r="C8" s="8" t="s">
        <v>18</v>
      </c>
      <c r="D8" s="9">
        <f>8289449.8</f>
        <v>8289449.7999999998</v>
      </c>
      <c r="E8" s="8" t="s">
        <v>18</v>
      </c>
      <c r="F8" s="10">
        <v>13000</v>
      </c>
      <c r="N8" s="1" t="s">
        <v>5</v>
      </c>
    </row>
    <row r="9" spans="1:14" x14ac:dyDescent="0.25">
      <c r="C9" s="8" t="s">
        <v>19</v>
      </c>
      <c r="D9" s="16">
        <f>1.8568369*10^10</f>
        <v>18568369000</v>
      </c>
      <c r="E9" s="8" t="s">
        <v>19</v>
      </c>
      <c r="F9" s="10">
        <v>130000</v>
      </c>
      <c r="N9" s="1" t="s">
        <v>6</v>
      </c>
    </row>
    <row r="10" spans="1:14" x14ac:dyDescent="0.25">
      <c r="C10" s="6" t="s">
        <v>20</v>
      </c>
      <c r="D10" s="17">
        <f>2.1484489*10^10</f>
        <v>21484489000</v>
      </c>
      <c r="E10" s="6" t="s">
        <v>20</v>
      </c>
      <c r="F10" s="7">
        <v>138000</v>
      </c>
      <c r="N10" s="1" t="s">
        <v>7</v>
      </c>
    </row>
    <row r="11" spans="1:14" x14ac:dyDescent="0.25">
      <c r="C11" s="6" t="s">
        <v>21</v>
      </c>
      <c r="D11" s="17">
        <f>2.82528*10^14</f>
        <v>282528000000000</v>
      </c>
      <c r="E11" s="6" t="s">
        <v>21</v>
      </c>
      <c r="F11" s="7">
        <v>6000000</v>
      </c>
    </row>
    <row r="12" spans="1:14" x14ac:dyDescent="0.25">
      <c r="C12" s="8" t="s">
        <v>22</v>
      </c>
      <c r="D12" s="16">
        <f>1.962*10^12</f>
        <v>1962000000000</v>
      </c>
      <c r="E12" s="8" t="s">
        <v>22</v>
      </c>
      <c r="F12" s="10">
        <v>500000</v>
      </c>
    </row>
    <row r="13" spans="1:14" x14ac:dyDescent="0.25">
      <c r="C13" s="8" t="s">
        <v>23</v>
      </c>
      <c r="D13" s="16">
        <f>2.074815*10^11</f>
        <v>207481500000</v>
      </c>
      <c r="E13" s="8" t="s">
        <v>23</v>
      </c>
      <c r="F13" s="10">
        <v>300000</v>
      </c>
    </row>
    <row r="14" spans="1:14" x14ac:dyDescent="0.25">
      <c r="C14" s="8" t="s">
        <v>24</v>
      </c>
      <c r="D14" s="16">
        <f>2.82528*10^12</f>
        <v>2825280000000</v>
      </c>
      <c r="E14" s="8" t="s">
        <v>24</v>
      </c>
      <c r="F14" s="10">
        <v>600000</v>
      </c>
    </row>
    <row r="15" spans="1:14" x14ac:dyDescent="0.25">
      <c r="C15" s="8" t="s">
        <v>25</v>
      </c>
      <c r="D15" s="16">
        <f>2.4868349*10^9</f>
        <v>2486834900</v>
      </c>
      <c r="E15" s="8" t="s">
        <v>25</v>
      </c>
      <c r="F15" s="10">
        <v>65000</v>
      </c>
    </row>
    <row r="16" spans="1:14" x14ac:dyDescent="0.25">
      <c r="C16" s="8" t="s">
        <v>26</v>
      </c>
      <c r="D16" s="16">
        <f>7.2170208*10^8</f>
        <v>721702080</v>
      </c>
      <c r="E16" s="8" t="s">
        <v>26</v>
      </c>
      <c r="F16" s="10">
        <v>44000</v>
      </c>
    </row>
    <row r="17" spans="3:6" x14ac:dyDescent="0.25">
      <c r="C17" s="11" t="s">
        <v>27</v>
      </c>
      <c r="D17" s="18">
        <f>7.4410815*10^10</f>
        <v>74410815000</v>
      </c>
      <c r="E17" s="11" t="s">
        <v>27</v>
      </c>
      <c r="F17" s="12">
        <v>210000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PlanetValues</vt:lpstr>
      <vt:lpstr>Mun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Andrei Zgîrvaci</cp:lastModifiedBy>
  <dcterms:created xsi:type="dcterms:W3CDTF">2013-12-20T02:45:04Z</dcterms:created>
  <dcterms:modified xsi:type="dcterms:W3CDTF">2016-09-06T20:05:29Z</dcterms:modified>
</cp:coreProperties>
</file>